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4.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C:\Users\MatthewBelsey\Downloads\"/>
    </mc:Choice>
  </mc:AlternateContent>
  <xr:revisionPtr revIDLastSave="0" documentId="8_{705BA5A3-92B3-4133-BCF4-4D9E5FDBAACB}" xr6:coauthVersionLast="47" xr6:coauthVersionMax="47" xr10:uidLastSave="{00000000-0000-0000-0000-000000000000}"/>
  <bookViews>
    <workbookView xWindow="-108" yWindow="-108" windowWidth="23256" windowHeight="13896" xr2:uid="{00000000-000D-0000-FFFF-FFFF00000000}"/>
  </bookViews>
  <sheets>
    <sheet name="Introduction" sheetId="5" r:id="rId1"/>
    <sheet name="Office emissions estimate" sheetId="8" r:id="rId2"/>
    <sheet name="One-off space estimate" sheetId="9" r:id="rId3"/>
    <sheet name="WFH energy use-NAME" sheetId="6" r:id="rId4"/>
    <sheet name="Lists" sheetId="7" state="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5" i="8" l="1"/>
  <c r="G74" i="8"/>
  <c r="F74" i="8"/>
  <c r="G73" i="8"/>
  <c r="G72" i="8"/>
  <c r="G71" i="8"/>
  <c r="G70" i="8"/>
  <c r="M17" i="8" s="1"/>
  <c r="F70" i="8"/>
  <c r="L17" i="8" s="1"/>
  <c r="E63" i="9"/>
  <c r="G63" i="9" s="1"/>
  <c r="E62" i="9"/>
  <c r="G62" i="9" s="1"/>
  <c r="E61" i="9"/>
  <c r="G61" i="9" s="1"/>
  <c r="E60" i="9"/>
  <c r="G60" i="9" s="1"/>
  <c r="E59" i="9"/>
  <c r="G59" i="9" s="1"/>
  <c r="E58" i="9"/>
  <c r="G58" i="9" s="1"/>
  <c r="B71" i="9"/>
  <c r="C71" i="9" s="1"/>
  <c r="Q12" i="9" s="1"/>
  <c r="B67" i="9"/>
  <c r="C67" i="9" s="1"/>
  <c r="E55" i="9"/>
  <c r="G55" i="9" s="1"/>
  <c r="E54" i="9"/>
  <c r="G54" i="9" s="1"/>
  <c r="E53" i="9"/>
  <c r="G53" i="9" s="1"/>
  <c r="E52" i="9"/>
  <c r="G52" i="9" s="1"/>
  <c r="E50" i="9"/>
  <c r="G50" i="9" s="1"/>
  <c r="E49" i="9"/>
  <c r="G49" i="9" s="1"/>
  <c r="E47" i="9"/>
  <c r="G47" i="9" s="1"/>
  <c r="E46" i="9"/>
  <c r="G46" i="9" s="1"/>
  <c r="E45" i="9"/>
  <c r="G45" i="9" s="1"/>
  <c r="E43" i="9"/>
  <c r="G43" i="9" s="1"/>
  <c r="E42" i="9"/>
  <c r="G42" i="9" s="1"/>
  <c r="E41" i="9"/>
  <c r="G41" i="9" s="1"/>
  <c r="E40" i="9"/>
  <c r="G40" i="9" s="1"/>
  <c r="E38" i="9"/>
  <c r="G38" i="9" s="1"/>
  <c r="E37" i="9"/>
  <c r="G37" i="9" s="1"/>
  <c r="D88" i="9"/>
  <c r="D87" i="9"/>
  <c r="D86" i="9"/>
  <c r="B6" i="9"/>
  <c r="B5" i="9"/>
  <c r="B6" i="8"/>
  <c r="B5" i="8"/>
  <c r="B6" i="6"/>
  <c r="B5" i="6"/>
  <c r="B83" i="8"/>
  <c r="F72" i="8" l="1"/>
  <c r="F73" i="8"/>
  <c r="F71" i="8"/>
  <c r="F75" i="8"/>
  <c r="M16" i="9"/>
  <c r="C70" i="9"/>
  <c r="F60" i="9"/>
  <c r="F61" i="9"/>
  <c r="F58" i="9"/>
  <c r="F62" i="9"/>
  <c r="F59" i="9"/>
  <c r="F63" i="9"/>
  <c r="F52" i="9"/>
  <c r="F37" i="9"/>
  <c r="F50" i="9"/>
  <c r="F49" i="9"/>
  <c r="F47" i="9"/>
  <c r="F41" i="9"/>
  <c r="F40" i="9"/>
  <c r="F53" i="9"/>
  <c r="F38" i="9"/>
  <c r="D89" i="9"/>
  <c r="Q14" i="9" s="1"/>
  <c r="F46" i="9"/>
  <c r="F45" i="9"/>
  <c r="F55" i="9"/>
  <c r="F43" i="9"/>
  <c r="F54" i="9"/>
  <c r="F42" i="9"/>
  <c r="M14" i="9"/>
  <c r="Q13" i="9"/>
  <c r="M13" i="9"/>
  <c r="M15" i="9"/>
  <c r="M12" i="9"/>
  <c r="B78" i="6"/>
  <c r="B79" i="6" s="1"/>
  <c r="J38" i="6" s="1"/>
  <c r="B67" i="6"/>
  <c r="F51" i="6"/>
  <c r="G51" i="6" s="1"/>
  <c r="F50" i="6"/>
  <c r="G50" i="6" s="1"/>
  <c r="F48" i="6"/>
  <c r="G48" i="6" s="1"/>
  <c r="F47" i="6"/>
  <c r="G47" i="6" s="1"/>
  <c r="F45" i="6"/>
  <c r="G45" i="6" s="1"/>
  <c r="F44" i="6"/>
  <c r="G44" i="6" s="1"/>
  <c r="F43" i="6"/>
  <c r="G43" i="6" s="1"/>
  <c r="F41" i="6"/>
  <c r="G41" i="6" s="1"/>
  <c r="F40" i="6"/>
  <c r="G40" i="6" s="1"/>
  <c r="F39" i="6"/>
  <c r="G39" i="6" s="1"/>
  <c r="F38" i="6"/>
  <c r="G38" i="6" s="1"/>
  <c r="F37" i="6"/>
  <c r="G37" i="6" s="1"/>
  <c r="F36" i="6"/>
  <c r="G36" i="6" s="1"/>
  <c r="F35" i="6"/>
  <c r="G35" i="6" s="1"/>
  <c r="F34" i="6"/>
  <c r="G34" i="6" s="1"/>
  <c r="F32" i="6"/>
  <c r="G32" i="6" s="1"/>
  <c r="F31" i="6"/>
  <c r="G31" i="6" s="1"/>
  <c r="F30" i="6"/>
  <c r="F60" i="8"/>
  <c r="G60" i="8" s="1"/>
  <c r="D101" i="8"/>
  <c r="D100" i="8"/>
  <c r="D99" i="8"/>
  <c r="D98" i="8"/>
  <c r="C83" i="8"/>
  <c r="Q12" i="8" s="1"/>
  <c r="B79" i="8"/>
  <c r="C79" i="8" s="1"/>
  <c r="Q13" i="8" s="1"/>
  <c r="F67" i="8"/>
  <c r="G67" i="8" s="1"/>
  <c r="F66" i="8"/>
  <c r="G66" i="8" s="1"/>
  <c r="F65" i="8"/>
  <c r="G65" i="8" s="1"/>
  <c r="F64" i="8"/>
  <c r="G64" i="8" s="1"/>
  <c r="F63" i="8"/>
  <c r="G63" i="8" s="1"/>
  <c r="F62" i="8"/>
  <c r="G62" i="8" s="1"/>
  <c r="F59" i="8"/>
  <c r="G59" i="8" s="1"/>
  <c r="F58" i="8"/>
  <c r="G58" i="8" s="1"/>
  <c r="F57" i="8"/>
  <c r="F55" i="8"/>
  <c r="G55" i="8" s="1"/>
  <c r="F54" i="8"/>
  <c r="F52" i="8"/>
  <c r="G52" i="8" s="1"/>
  <c r="F51" i="8"/>
  <c r="G51" i="8" s="1"/>
  <c r="F50" i="8"/>
  <c r="F48" i="8"/>
  <c r="G48" i="8" s="1"/>
  <c r="F47" i="8"/>
  <c r="G47" i="8" s="1"/>
  <c r="F46" i="8"/>
  <c r="G46" i="8" s="1"/>
  <c r="F45" i="8"/>
  <c r="G45" i="8" s="1"/>
  <c r="F44" i="8"/>
  <c r="G44" i="8" s="1"/>
  <c r="F43" i="8"/>
  <c r="G43" i="8" s="1"/>
  <c r="F42" i="8"/>
  <c r="G42" i="8" s="1"/>
  <c r="F41" i="8"/>
  <c r="G41" i="8" s="1"/>
  <c r="F40" i="8"/>
  <c r="F38" i="8"/>
  <c r="G38" i="8" s="1"/>
  <c r="F37" i="8"/>
  <c r="L14" i="9" l="1"/>
  <c r="B82" i="8"/>
  <c r="L11" i="9"/>
  <c r="B70" i="9"/>
  <c r="L16" i="9"/>
  <c r="L13" i="9"/>
  <c r="L15" i="9"/>
  <c r="L12" i="9"/>
  <c r="M11" i="9"/>
  <c r="J15" i="6"/>
  <c r="D102" i="8"/>
  <c r="Q14" i="8" s="1"/>
  <c r="M16" i="8"/>
  <c r="L16" i="8"/>
  <c r="G57" i="8"/>
  <c r="M15" i="8" s="1"/>
  <c r="L15" i="8"/>
  <c r="G54" i="8"/>
  <c r="M14" i="8" s="1"/>
  <c r="L14" i="8"/>
  <c r="G50" i="8"/>
  <c r="M13" i="8" s="1"/>
  <c r="L13" i="8"/>
  <c r="G40" i="8"/>
  <c r="M12" i="8" s="1"/>
  <c r="L12" i="8"/>
  <c r="G37" i="8"/>
  <c r="L11" i="8"/>
  <c r="M11" i="8" l="1"/>
  <c r="C82" i="8"/>
  <c r="Q11" i="9"/>
  <c r="F30" i="9"/>
  <c r="B68" i="6"/>
  <c r="J37" i="6" s="1"/>
  <c r="G30" i="6"/>
  <c r="F30" i="8" l="1"/>
  <c r="Q11" i="8"/>
  <c r="W8" i="8" s="1" a="1"/>
  <c r="W8" i="8" s="1"/>
  <c r="U14" i="8" s="1"/>
  <c r="F53" i="6"/>
  <c r="J13" i="6"/>
  <c r="J14" i="6"/>
  <c r="J11" i="6" l="1"/>
  <c r="G53" i="6"/>
  <c r="J12" i="6"/>
  <c r="G23" i="6" l="1"/>
  <c r="J36"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<sst xmlns="http://schemas.openxmlformats.org/spreadsheetml/2006/main" count="375" uniqueCount="152">
  <si>
    <t>Tenant energy toolbox</t>
  </si>
  <si>
    <t>Version</t>
  </si>
  <si>
    <t>Last edited</t>
  </si>
  <si>
    <t>This is a tool for organisations who don't have access to their energy and/or water meter readings. The best way to track your energy emissions is always from meter readings so before using this tool, we recommend you work with your landlord to get the accurate readings of your energy consumption. If you are unable to do that, this tool provides a decent alternative.
The three sheets in this tool can be used for the following:
1. Office emissions estimate - Use to estimate your office related carbon emissions.
2. One-off space estimate - Use to estimate emissions from the use of a space for a one-off event in an eternal venue.
3. WFH energy use - Copy for each member of staff then they can estimate their home working carbon emissions.
Detailed instructions on how to use each tool can be found at the top of each sheet.
This tool provides you with an estimate only! Its purpose is to provide you with an insight into how your behaviour affects your office related carbon emissions how this fits in to your total carbon footprint. Your total carbon footprint should include a minimum of energy, water, waste, and travel.</t>
  </si>
  <si>
    <r>
      <rPr>
        <b/>
        <sz val="12"/>
        <color theme="1"/>
        <rFont val="Tenorite"/>
      </rPr>
      <t>Data entry</t>
    </r>
    <r>
      <rPr>
        <sz val="12"/>
        <color theme="1"/>
        <rFont val="Tenorite"/>
      </rPr>
      <t xml:space="preserve">
Data entry cells are unprotected, however, all other cells are protected. Cells are colour coded to indicate how you should interact with them:</t>
    </r>
  </si>
  <si>
    <t>Blue cells - Add text or numbers manually</t>
  </si>
  <si>
    <t>Pink cells - select value from a list</t>
  </si>
  <si>
    <t>Green cells - value populates automatically</t>
  </si>
  <si>
    <t>Culture for Climate Scotland is a Scottish Charitable Incorporated Organisation. Registered Charity number: SC042687</t>
  </si>
  <si>
    <t>Registered office: Thorn House 5 Rose Street Edinburgh EH2 2PR</t>
  </si>
  <si>
    <t>Supported by:</t>
  </si>
  <si>
    <t>Office emissions estimation tool</t>
  </si>
  <si>
    <r>
      <rPr>
        <b/>
        <sz val="12"/>
        <color theme="1"/>
        <rFont val="Tenorite"/>
      </rPr>
      <t xml:space="preserve">How to use this tool
</t>
    </r>
    <r>
      <rPr>
        <sz val="12"/>
        <color theme="1"/>
        <rFont val="Tenorite"/>
      </rPr>
      <t xml:space="preserve">
1. Fill out cell B31 to give an estimate of the number of people (in Full Time Equivalent) who use the office each week. Working patterns change week to week, but please provide the best estimate here.
Full Time Equivalent office workers figure examples:
- If 1 person works in the office full time, 5 days a week, this is 1 FTE
- If 1 person works in the office 2 days a week, this is 0.4 FTE (40% of the 1).
- If you have 1 person in the office full time, 1 person in 2 days, 3 people in 1 day, and 1 person in for half a day, this would be (1 + 0.4 + (3 x 0.2) + 0.1) = 2.1
2. Fill out cell B32 to provide the size of your office.
3. Select Yes or No in cell B33 to indicate whether your office uses gas central heating.
4. Go to the electrical equipment table. Fill out the number column to indicate how many of each equipment type you have in the office. If you don't have/use that item, type 0.
5. Fill out the hours per day column to indicate how many hours the items are used each day.
6. If you have more specific information about the wattage of your items, you can also edit the kW column.
7. if there are additonal pieces of equipment not included in the default list, you can add these in the 'Additional equipment' table.
Gas and water estimates are calculated automatically.
Once you have filled out these sections, your electricity, gas, and water emissions will be estimated at the bottom of the page, your total emissions will show in cell F31, and some insights will be generated on the right side of this sheet.
There is also space at the bottom to calculate emissions from waste use. If you want to include this information, please fill out that table too (more details on this can be found further down)</t>
    </r>
  </si>
  <si>
    <t>Electrical equipment summary</t>
  </si>
  <si>
    <t>Emissions summary</t>
  </si>
  <si>
    <t>You largest source of emissions is:</t>
  </si>
  <si>
    <t>Equipment category</t>
  </si>
  <si>
    <t>Total usage/yr (kWh)</t>
  </si>
  <si>
    <t>Total emissions/yr kgCO2e</t>
  </si>
  <si>
    <t>Emissions category</t>
  </si>
  <si>
    <t>Permanent Office lighting</t>
  </si>
  <si>
    <t>Electricity</t>
  </si>
  <si>
    <t>Office equipment</t>
  </si>
  <si>
    <t>Gas</t>
  </si>
  <si>
    <t>Supplementary heat and lighting</t>
  </si>
  <si>
    <t>Water</t>
  </si>
  <si>
    <t>Audio Visual equipment</t>
  </si>
  <si>
    <t>Waste</t>
  </si>
  <si>
    <t>Office catering</t>
  </si>
  <si>
    <t>Miscellaneous</t>
  </si>
  <si>
    <t>Total emissions from Electricity, Gas, Water and Waste (kgCO2e)</t>
  </si>
  <si>
    <t>How many full time equivelant members of staff use your office?</t>
  </si>
  <si>
    <t>What is the approximate floor area of your office (m2)?</t>
  </si>
  <si>
    <t>Does your building use gas central heating?</t>
  </si>
  <si>
    <t>Yes</t>
  </si>
  <si>
    <t>Item</t>
  </si>
  <si>
    <t>number</t>
  </si>
  <si>
    <t>kW</t>
  </si>
  <si>
    <t>Hours per day</t>
  </si>
  <si>
    <t>Emissions kg CO2 eq</t>
  </si>
  <si>
    <t>Standard LED light panel</t>
  </si>
  <si>
    <t>Standard T5 double light fittings</t>
  </si>
  <si>
    <t>Desktops</t>
  </si>
  <si>
    <t>Server</t>
  </si>
  <si>
    <t>Printer</t>
  </si>
  <si>
    <t>Laptop</t>
  </si>
  <si>
    <t>Phone</t>
  </si>
  <si>
    <t>Tablet</t>
  </si>
  <si>
    <t>Laminator</t>
  </si>
  <si>
    <t>Franking machine</t>
  </si>
  <si>
    <t>Shredder</t>
  </si>
  <si>
    <t>Electric Heater</t>
  </si>
  <si>
    <t>Desk lamps</t>
  </si>
  <si>
    <t>Fan - stand</t>
  </si>
  <si>
    <t>Mini speakers</t>
  </si>
  <si>
    <t>Projector</t>
  </si>
  <si>
    <t>Kettle</t>
  </si>
  <si>
    <t>Fridge - mini</t>
  </si>
  <si>
    <t>Water cooler</t>
  </si>
  <si>
    <t>Microwave</t>
  </si>
  <si>
    <t>Iron</t>
  </si>
  <si>
    <t>Vaccum</t>
  </si>
  <si>
    <t>Sewing maching</t>
  </si>
  <si>
    <t xml:space="preserve">Power tool </t>
  </si>
  <si>
    <t>Washing machine</t>
  </si>
  <si>
    <t>Tumble dryer</t>
  </si>
  <si>
    <t>Additonal equipment</t>
  </si>
  <si>
    <t>Number</t>
  </si>
  <si>
    <t>Hours used</t>
  </si>
  <si>
    <t>Total kWh</t>
  </si>
  <si>
    <t>Enter item description here</t>
  </si>
  <si>
    <t>Water use</t>
  </si>
  <si>
    <t>m3/year</t>
  </si>
  <si>
    <t>kgCO2e/year</t>
  </si>
  <si>
    <r>
      <t xml:space="preserve">For an estimation of water use, standard office use (primarily bathroom and kitchen usage) is 50 litres or </t>
    </r>
    <r>
      <rPr>
        <b/>
        <sz val="12"/>
        <color theme="1"/>
        <rFont val="Tenorite"/>
      </rPr>
      <t>0.05m3</t>
    </r>
    <r>
      <rPr>
        <sz val="12"/>
        <color theme="1"/>
        <rFont val="Tenorite"/>
      </rPr>
      <t xml:space="preserve"> per person per day </t>
    </r>
  </si>
  <si>
    <t>Your calculated energy use for your office/studio</t>
  </si>
  <si>
    <t>kWh/year</t>
  </si>
  <si>
    <t>Electricity use from estimates</t>
  </si>
  <si>
    <t>Gas use for heating- calculated from floor area at 210kWh/m2 /year</t>
  </si>
  <si>
    <t>Source</t>
  </si>
  <si>
    <t>Units</t>
  </si>
  <si>
    <t>Amount</t>
  </si>
  <si>
    <t>Emissions (kgCO2e)</t>
  </si>
  <si>
    <t>General waste</t>
  </si>
  <si>
    <t>Dry mixed recycling</t>
  </si>
  <si>
    <t>Food waste</t>
  </si>
  <si>
    <t>Waste Electronics and Electricals</t>
  </si>
  <si>
    <t>Total</t>
  </si>
  <si>
    <t>One-off space emissions estimation tool</t>
  </si>
  <si>
    <r>
      <rPr>
        <b/>
        <sz val="12"/>
        <color theme="1"/>
        <rFont val="Tenorite"/>
      </rPr>
      <t xml:space="preserve">How to use this tool
</t>
    </r>
    <r>
      <rPr>
        <sz val="12"/>
        <color theme="1"/>
        <rFont val="Tenorite"/>
      </rPr>
      <t xml:space="preserve">
Use this sheet to estimate the emissions from a one-off space hire for an event. You should only use this to estimate emissions if you are unable to get energy and water data from the owner of the space.
1. Fill out cell B30 with the number of hours you used the space for, from when you arrived in the space to prepare it for the event to when you left.
2. Fill out cell B31 with the total number of people who used the space including all staff, artists, freelancers, attendees, participants and audiences.
2. Fill out cell B32 with the size of the space in metres squared.
3. Select Yes or No in cell B33 to indicate whether the space uses gas central heating.
4. Go to the electrical equipment table. Fill out the number column to indicate how many of each equipment type were used in the space. If you don't have/use that item, type 0.
5. Fill out the hours per day column to indicate how many hours the items are used each day.
6. If you have more specific information about the wattage of your items, you can also edit the kW column.
7. if there are additonal pieces of equipment not included in the default list, you can add these in the 'Additional equipment' table.
Gas and water estimates are calculated automatically.
Once you have filled out these sections, your electricity, gas, and water emissions will be estimated at the bottom of the page, your total emissions will show in cell F31, and some insights will be generated on the right side of this sheet.
There is also space at the bottom to calculate emissions from waste use. If you want to include this information, please fill out that table too (more details on this can be found further down).</t>
    </r>
  </si>
  <si>
    <t>Total usage (kWh)</t>
  </si>
  <si>
    <t>Total emissions kgCO2e</t>
  </si>
  <si>
    <t>Permanent lighting</t>
  </si>
  <si>
    <t>Equipment</t>
  </si>
  <si>
    <t>Catering</t>
  </si>
  <si>
    <t>Additional equipment</t>
  </si>
  <si>
    <t>How many hours did you use the space for?</t>
  </si>
  <si>
    <t>Total emissions from electricity, gas, water and waste (kgCO2e)</t>
  </si>
  <si>
    <t>How many people were using the space (attendees, staff, artists and others)?</t>
  </si>
  <si>
    <t>What is the approximate floor area of the space (m2)?</t>
  </si>
  <si>
    <t>Lamps</t>
  </si>
  <si>
    <t>Total m3</t>
  </si>
  <si>
    <t>kgCO2e</t>
  </si>
  <si>
    <r>
      <t xml:space="preserve">For an estimation of water use, standard use (primarily bathroom and kitchen usage) is </t>
    </r>
    <r>
      <rPr>
        <b/>
        <sz val="12"/>
        <color theme="1"/>
        <rFont val="Tenorite"/>
      </rPr>
      <t>0.05m3</t>
    </r>
    <r>
      <rPr>
        <sz val="12"/>
        <color theme="1"/>
        <rFont val="Tenorite"/>
      </rPr>
      <t xml:space="preserve"> per person per day </t>
    </r>
  </si>
  <si>
    <t>Gas use for heating- calculated from floor area at 0.11kWh/m2 /hour</t>
  </si>
  <si>
    <r>
      <rPr>
        <b/>
        <sz val="12"/>
        <color theme="1"/>
        <rFont val="Tenorite"/>
      </rPr>
      <t>Emissions from waste</t>
    </r>
    <r>
      <rPr>
        <sz val="12"/>
        <color theme="1"/>
        <rFont val="Tenorite"/>
      </rPr>
      <t xml:space="preserve">
For each of General waste, Dry mixed recycling and Food waste, select the units in which you are measuring your consumption in B88-92 and provide the amount in C88-92. The emissions will then be calcaulated automatically in D88-92 and added to the overall total in F31.
For your waste consumption data, please use one of the following (in order of preference):
- your waste disposal contract
- Tracking of your waste disposal over the year
- An estimate based on average weekly disposal</t>
    </r>
  </si>
  <si>
    <t>Work from home emissions</t>
  </si>
  <si>
    <r>
      <rPr>
        <b/>
        <sz val="12"/>
        <color theme="1"/>
        <rFont val="Tenorite"/>
      </rPr>
      <t>Work from home electricity</t>
    </r>
    <r>
      <rPr>
        <sz val="12"/>
        <color theme="1"/>
        <rFont val="Tenorite"/>
      </rPr>
      <t xml:space="preserve">
This sheet can be used by each member of staff to calculate their work from home emissions. This first section is for electricity, then you will find sections for Gas and Water below.
1. Fill out cell B18 to state the number of days in a week that you work from home.
2. Go to the electrical equipment table. Fill out the number column to indicate how many of each equipment type you have in the office. If you don't have/use that item, type 0.
3. Fill out the hours per day column to indicate how many hours the items are used each day.
4. If you have more specific information about the wattage of your items, you can also edit the kW column.
Once you have filled out these fields, the total useage and emissions will show in F46 and G46 respectively. The graphs and tables to the right will also populate.</t>
    </r>
  </si>
  <si>
    <t>Space lighting</t>
  </si>
  <si>
    <t>AV equip</t>
  </si>
  <si>
    <t>Specialist equipment</t>
  </si>
  <si>
    <t>Total emissions from Electricity, Gas, and Water (kgCO2e)</t>
  </si>
  <si>
    <t>How many days per week do you work from home?</t>
  </si>
  <si>
    <t>Space Lighting</t>
  </si>
  <si>
    <t>Total electricity usage/yr (kWh)</t>
  </si>
  <si>
    <t>Standard lighting of 4m2 space, CFL</t>
  </si>
  <si>
    <t>Standard lighting of 4m2 space, LED</t>
  </si>
  <si>
    <t>Standard lighting of 4m2 space halogen</t>
  </si>
  <si>
    <t>Desktop PC</t>
  </si>
  <si>
    <t>Monitor</t>
  </si>
  <si>
    <t>Mobile Phone</t>
  </si>
  <si>
    <t>iPad</t>
  </si>
  <si>
    <t>Electric heater</t>
  </si>
  <si>
    <t>Desk lamp</t>
  </si>
  <si>
    <t>Fan (stand)</t>
  </si>
  <si>
    <t>Mini speakers 
(6hr / charge)</t>
  </si>
  <si>
    <t>Total emissions/yr (kgCO2e)</t>
  </si>
  <si>
    <r>
      <rPr>
        <b/>
        <sz val="12"/>
        <color theme="1"/>
        <rFont val="Tenorite"/>
      </rPr>
      <t>Work from home gas</t>
    </r>
    <r>
      <rPr>
        <sz val="12"/>
        <color theme="1"/>
        <rFont val="Tenorite"/>
      </rPr>
      <t xml:space="preserve">
This next section helps you calcualted your work from home gas estimate.
Fill out the floor area in B64, the number of days per week you work from home (above in B25), and whether you have gas central heating in B65.
The total usage and emissions will populate in B67 and B68 respectively.</t>
    </r>
  </si>
  <si>
    <t>Floor area used for work m2</t>
  </si>
  <si>
    <t>Gas Central Heating?</t>
  </si>
  <si>
    <t>Total gas usage/yr from heating (kWh)</t>
  </si>
  <si>
    <r>
      <rPr>
        <b/>
        <sz val="12"/>
        <color theme="1"/>
        <rFont val="Tenorite"/>
      </rPr>
      <t>Work from home water</t>
    </r>
    <r>
      <rPr>
        <sz val="12"/>
        <color theme="1"/>
        <rFont val="Tenorite"/>
      </rPr>
      <t xml:space="preserve">
These values will autopopulate once you fill out the number of days you work from home in cell B25. For an estimation of water use, standard work time use (primarily bathroom and kitchen usage) is 50 litres or 0.05m3 per person per day.</t>
    </r>
  </si>
  <si>
    <t>Total water usage/yr from heating (kWh)</t>
  </si>
  <si>
    <t>Emissions factors</t>
  </si>
  <si>
    <t>No</t>
  </si>
  <si>
    <t>Electricity (kg CO2e/kWh)</t>
  </si>
  <si>
    <t>kgs</t>
  </si>
  <si>
    <t>Gas (kg CO2e/kWh)</t>
  </si>
  <si>
    <t>litres</t>
  </si>
  <si>
    <t>Water (kg CO2e/m3)</t>
  </si>
  <si>
    <t>Bin bags</t>
  </si>
  <si>
    <t>Largest emission source</t>
  </si>
  <si>
    <t>Actions</t>
  </si>
  <si>
    <t>Your largest source of emissions is electricity. We would encourage you to work with your landlord to implement some of the following suggestions:
1. Run awareness training with all staff to ensure best practice of energy management is followed.
2. Ensure lights and electrical equipment are fully turned off when not in use.
3. Replace lighting and electrical equipment with more efficient models.</t>
  </si>
  <si>
    <t>Your largest source of emissions is gas. Here are some actions you could impliment to reduce this:
1. Work with you landlord to get an accurate measure of the building's gas consumption. Then use this to work out a better estimate of your usage. Getting a more accurate idea of your gas emissions in key to understanding how to reduce them.
2. Work with other organisations in your building to propose building improvements to the landlord in order to reduce gas emissions such as insulation, automated heating controls, and stopping draughts.</t>
  </si>
  <si>
    <t>Your largest source of emissions is water usage. We would encourage you to work with your landlord to implement some of the following suggestions:
1. Establish an accurate measurement of water consumption through meter readings.
2. Ensure all taps are fully turned off after use and all leaks are fixed.
3. When water-using equipment requires updating, explore low water-use options.</t>
  </si>
  <si>
    <t>Your largest source of emissions is water usage. We would encourage you to work with your landlord to implement some of the following suggestions:
1. Ensure you are recycling everything that can be recycled.
2. Revist or establish a procurment policy focusing on reuse, reducing waste, and circular economy principles.</t>
  </si>
  <si>
    <t>If you require further support in the use of this tool, please contact Matthew Belsey on matthew.belsey@cultureforclimate.scot.</t>
  </si>
  <si>
    <t>General support for and emissions reporting or calculations can be found at cultureforclimate.scot/services/environmental-reporting/.</t>
  </si>
  <si>
    <t>Note: If you are filling out our Environmental Reporting survey, the values you will want to report are in cells B79 (water), B82 (electricity), and B83 (gas).</t>
  </si>
  <si>
    <r>
      <rPr>
        <b/>
        <sz val="12"/>
        <color theme="1"/>
        <rFont val="Tenorite"/>
      </rPr>
      <t>Emissions from waste</t>
    </r>
    <r>
      <rPr>
        <sz val="12"/>
        <color theme="1"/>
        <rFont val="Tenorite"/>
      </rPr>
      <t xml:space="preserve">
For each of General waste, Dry mixed recycling, Food waste, and Waste Electronics and Electricals, select the units in which you are measuring your consumption in B98-101 and provide the </t>
    </r>
    <r>
      <rPr>
        <b/>
        <sz val="12"/>
        <color theme="1"/>
        <rFont val="Tenorite"/>
      </rPr>
      <t>annual</t>
    </r>
    <r>
      <rPr>
        <sz val="12"/>
        <color theme="1"/>
        <rFont val="Tenorite"/>
      </rPr>
      <t xml:space="preserve"> amount in C98-101. The emissions will then be calcaulated automatically in D98-101 and added to the overall total in F31.
For your waste consumption data, please use one of the following (in order of preference):
- your waste disposal contract
- Tracking of your waste disposal over the year
- An estimate based on average weekly disposal</t>
    </r>
  </si>
  <si>
    <t>Does the building use gas central heating?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</si>
</sst>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0"/>
  </numFmts>
  <fonts count="20" x14ac:knownFonts="1">
    <font>
      <sz val="11"/>
      <color theme="1"/>
      <name val="Calibri"/>
      <family val="2"/>
      <scheme val="minor"/>
    </font>
    <font>
      <sz val="11"/>
      <color rgb="FF006100"/>
      <name val="Calibri"/>
      <family val="2"/>
      <scheme val="minor"/>
    </font>
    <font>
      <sz val="11"/>
      <color theme="1"/>
      <name val="Calibri"/>
      <family val="2"/>
      <scheme val="minor"/>
    </font>
    <font>
      <sz val="48"/>
      <color theme="1"/>
      <name val="Tenorite"/>
    </font>
    <font>
      <b/>
      <sz val="16"/>
      <name val="Tenorite"/>
    </font>
    <font>
      <sz val="11"/>
      <color theme="1"/>
      <name val="Tenorite"/>
    </font>
    <font>
      <sz val="10"/>
      <color theme="1"/>
      <name val="Tenorite"/>
    </font>
    <font>
      <b/>
      <sz val="11"/>
      <color rgb="FFFFFDDF"/>
      <name val="Tenorite"/>
    </font>
    <font>
      <sz val="12"/>
      <color theme="1"/>
      <name val="Tenorite"/>
    </font>
    <font>
      <sz val="36"/>
      <color theme="1"/>
      <name val="Tenorite"/>
    </font>
    <font>
      <sz val="12"/>
      <name val="Tenorite"/>
    </font>
    <font>
      <b/>
      <sz val="12"/>
      <color theme="1"/>
      <name val="Tenorite"/>
    </font>
    <font>
      <b/>
      <sz val="16"/>
      <color rgb="FFFFFDDF"/>
      <name val="Tenorite"/>
    </font>
    <font>
      <b/>
      <sz val="12"/>
      <color rgb="FFFFFDDF"/>
      <name val="Tenorite"/>
    </font>
    <font>
      <sz val="12"/>
      <color indexed="8"/>
      <name val="Tenorite"/>
    </font>
    <font>
      <sz val="12"/>
      <color rgb="FF006100"/>
      <name val="Tenorite"/>
    </font>
    <font>
      <b/>
      <sz val="16"/>
      <color theme="1"/>
      <name val="Tenorite"/>
    </font>
    <font>
      <b/>
      <sz val="12"/>
      <color indexed="8"/>
      <name val="Tenorite"/>
    </font>
    <font>
      <sz val="18"/>
      <color theme="1"/>
      <name val="Tenorite"/>
    </font>
    <font>
      <sz val="14"/>
      <color theme="1"/>
      <name val="Tenorite"/>
    </font>
  </fonts>
  <fills count="10">
    <fill>
      <patternFill patternType="none"/>
    </fill>
    <fill>
      <patternFill patternType="gray125"/>
    </fill>
    <fill>
      <patternFill patternType="solid">
        <fgColor rgb="FFC6EFCE"/>
      </patternFill>
    </fill>
    <fill>
      <patternFill patternType="solid">
        <fgColor theme="8" tint="0.79998168889431442"/>
        <bgColor indexed="64"/>
      </patternFill>
    </fill>
    <fill>
      <patternFill patternType="solid">
        <fgColor rgb="FFFFFDDF"/>
        <bgColor indexed="64"/>
      </patternFill>
    </fill>
    <fill>
      <patternFill patternType="solid">
        <fgColor rgb="FF2195A5"/>
        <bgColor indexed="64"/>
      </patternFill>
    </fill>
    <fill>
      <patternFill patternType="solid">
        <fgColor rgb="FF9EDDC0"/>
        <bgColor indexed="64"/>
      </patternFill>
    </fill>
    <fill>
      <patternFill patternType="solid">
        <fgColor rgb="FFDEF8F7"/>
        <bgColor indexed="64"/>
      </patternFill>
    </fill>
    <fill>
      <patternFill patternType="solid">
        <fgColor rgb="FFF3E8FC"/>
        <bgColor indexed="64"/>
      </patternFill>
    </fill>
    <fill>
      <patternFill patternType="solid">
        <fgColor rgb="FFFFB793"/>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top style="thin">
        <color theme="9" tint="-0.499984740745262"/>
      </top>
      <bottom style="thin">
        <color theme="9" tint="-0.499984740745262"/>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theme="0"/>
      </left>
      <right style="thin">
        <color theme="0"/>
      </right>
      <top style="thin">
        <color theme="0"/>
      </top>
      <bottom style="thin">
        <color theme="0"/>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theme="9" tint="-0.499984740745262"/>
      </left>
      <right/>
      <top style="thin">
        <color indexed="64"/>
      </top>
      <bottom style="thin">
        <color indexed="64"/>
      </bottom>
      <diagonal/>
    </border>
    <border>
      <left/>
      <right style="thin">
        <color theme="9" tint="-0.499984740745262"/>
      </right>
      <top style="thin">
        <color indexed="64"/>
      </top>
      <bottom style="thin">
        <color indexed="64"/>
      </bottom>
      <diagonal/>
    </border>
    <border>
      <left style="medium">
        <color theme="9" tint="-0.499984740745262"/>
      </left>
      <right/>
      <top/>
      <bottom style="thin">
        <color indexed="64"/>
      </bottom>
      <diagonal/>
    </border>
  </borders>
  <cellStyleXfs count="3">
    <xf numFmtId="0" fontId="0" fillId="0" borderId="0"/>
    <xf numFmtId="0" fontId="1" fillId="2" borderId="0" applyNumberFormat="0" applyBorder="0" applyAlignment="0" applyProtection="0"/>
    <xf numFmtId="43" fontId="2" fillId="0" borderId="0" applyFont="0" applyFill="0" applyBorder="0" applyAlignment="0" applyProtection="0"/>
  </cellStyleXfs>
  <cellXfs count="119">
    <xf numFmtId="0" fontId="0" fillId="0" borderId="0" xfId="0"/>
    <xf numFmtId="0" fontId="0" fillId="0" borderId="7" xfId="0" applyBorder="1"/>
    <xf numFmtId="0" fontId="0" fillId="0" borderId="8" xfId="0" applyBorder="1"/>
    <xf numFmtId="0" fontId="0" fillId="3" borderId="9" xfId="0" applyFill="1" applyBorder="1"/>
    <xf numFmtId="0" fontId="0" fillId="3" borderId="0" xfId="0" applyFill="1"/>
    <xf numFmtId="0" fontId="3" fillId="4" borderId="0" xfId="0" applyFont="1" applyFill="1" applyAlignment="1">
      <alignment vertical="center"/>
    </xf>
    <xf numFmtId="164" fontId="4" fillId="4" borderId="21" xfId="2" applyNumberFormat="1" applyFont="1" applyFill="1" applyBorder="1" applyAlignment="1" applyProtection="1">
      <alignment horizontal="center" vertical="center"/>
    </xf>
    <xf numFmtId="0" fontId="5" fillId="4" borderId="0" xfId="0" applyFont="1" applyFill="1" applyAlignment="1">
      <alignment horizontal="right"/>
    </xf>
    <xf numFmtId="0" fontId="6" fillId="4" borderId="0" xfId="0" applyFont="1" applyFill="1" applyAlignment="1">
      <alignment vertical="center"/>
    </xf>
    <xf numFmtId="0" fontId="5" fillId="4" borderId="0" xfId="0" applyFont="1" applyFill="1"/>
    <xf numFmtId="0" fontId="5" fillId="4" borderId="0" xfId="0" applyFont="1" applyFill="1" applyAlignment="1">
      <alignment vertical="top"/>
    </xf>
    <xf numFmtId="0" fontId="7" fillId="5" borderId="1" xfId="0" applyFont="1" applyFill="1" applyBorder="1"/>
    <xf numFmtId="165" fontId="5" fillId="6" borderId="1" xfId="0" applyNumberFormat="1" applyFont="1" applyFill="1" applyBorder="1"/>
    <xf numFmtId="0" fontId="7" fillId="5" borderId="1" xfId="0" applyFont="1" applyFill="1" applyBorder="1" applyAlignment="1">
      <alignment vertical="top"/>
    </xf>
    <xf numFmtId="14" fontId="8" fillId="6" borderId="1" xfId="0" applyNumberFormat="1" applyFont="1" applyFill="1" applyBorder="1" applyAlignment="1">
      <alignment vertical="top"/>
    </xf>
    <xf numFmtId="0" fontId="8" fillId="4" borderId="0" xfId="0" applyFont="1" applyFill="1" applyAlignment="1">
      <alignment horizontal="left" vertical="top" wrapText="1"/>
    </xf>
    <xf numFmtId="0" fontId="8" fillId="4" borderId="0" xfId="0" applyFont="1" applyFill="1"/>
    <xf numFmtId="0" fontId="8" fillId="4" borderId="0" xfId="0" applyFont="1" applyFill="1" applyAlignment="1">
      <alignment vertical="top"/>
    </xf>
    <xf numFmtId="0" fontId="8" fillId="4" borderId="0" xfId="0" applyFont="1" applyFill="1" applyAlignment="1">
      <alignment vertical="top" wrapText="1"/>
    </xf>
    <xf numFmtId="0" fontId="13" fillId="5" borderId="1" xfId="0" applyFont="1" applyFill="1" applyBorder="1"/>
    <xf numFmtId="0" fontId="14" fillId="7" borderId="2" xfId="0" applyFont="1" applyFill="1" applyBorder="1" applyAlignment="1" applyProtection="1">
      <alignment horizontal="center" vertical="center" wrapText="1"/>
      <protection locked="0"/>
    </xf>
    <xf numFmtId="0" fontId="8" fillId="8" borderId="1" xfId="0" applyFont="1" applyFill="1" applyBorder="1" applyAlignment="1" applyProtection="1">
      <alignment horizontal="center"/>
      <protection locked="0"/>
    </xf>
    <xf numFmtId="0" fontId="8" fillId="8" borderId="1" xfId="0" applyFont="1" applyFill="1" applyBorder="1" applyProtection="1">
      <protection locked="0"/>
    </xf>
    <xf numFmtId="0" fontId="14" fillId="6" borderId="3" xfId="0" applyFont="1" applyFill="1" applyBorder="1" applyAlignment="1">
      <alignment horizontal="center" vertical="center" wrapText="1"/>
    </xf>
    <xf numFmtId="0" fontId="15" fillId="6" borderId="1" xfId="1" applyFont="1" applyFill="1" applyBorder="1"/>
    <xf numFmtId="0" fontId="10" fillId="7" borderId="1" xfId="0" applyFont="1" applyFill="1" applyBorder="1"/>
    <xf numFmtId="0" fontId="10" fillId="8" borderId="1" xfId="0" applyFont="1" applyFill="1" applyBorder="1"/>
    <xf numFmtId="0" fontId="8" fillId="6" borderId="1" xfId="2" applyNumberFormat="1" applyFont="1" applyFill="1" applyBorder="1" applyAlignment="1" applyProtection="1"/>
    <xf numFmtId="0" fontId="14" fillId="9" borderId="24" xfId="0" applyFont="1" applyFill="1" applyBorder="1" applyAlignment="1">
      <alignment horizontal="right" vertical="center" wrapText="1"/>
    </xf>
    <xf numFmtId="0" fontId="8" fillId="9" borderId="1" xfId="0" applyFont="1" applyFill="1" applyBorder="1" applyAlignment="1">
      <alignment wrapText="1"/>
    </xf>
    <xf numFmtId="0" fontId="14" fillId="6" borderId="1" xfId="0" applyFont="1" applyFill="1" applyBorder="1" applyAlignment="1">
      <alignment horizontal="center" vertical="center" wrapText="1"/>
    </xf>
    <xf numFmtId="0" fontId="13" fillId="5" borderId="23" xfId="0" applyFont="1" applyFill="1" applyBorder="1"/>
    <xf numFmtId="0" fontId="14" fillId="9" borderId="26" xfId="0" applyFont="1" applyFill="1" applyBorder="1" applyAlignment="1">
      <alignment horizontal="right" vertical="center" wrapText="1"/>
    </xf>
    <xf numFmtId="0" fontId="13" fillId="5" borderId="19" xfId="0" applyFont="1" applyFill="1" applyBorder="1"/>
    <xf numFmtId="0" fontId="8" fillId="4" borderId="0" xfId="0" applyFont="1" applyFill="1" applyAlignment="1">
      <alignment wrapText="1"/>
    </xf>
    <xf numFmtId="0" fontId="14" fillId="7" borderId="3" xfId="0" applyFont="1" applyFill="1" applyBorder="1" applyAlignment="1" applyProtection="1">
      <alignment horizontal="center" vertical="center" wrapText="1"/>
      <protection locked="0"/>
    </xf>
    <xf numFmtId="0" fontId="13" fillId="5" borderId="10" xfId="0" applyFont="1" applyFill="1" applyBorder="1"/>
    <xf numFmtId="0" fontId="16" fillId="4" borderId="0" xfId="0" applyFont="1" applyFill="1"/>
    <xf numFmtId="0" fontId="8" fillId="7" borderId="1" xfId="0" applyFont="1" applyFill="1" applyBorder="1" applyAlignment="1" applyProtection="1">
      <alignment horizontal="center"/>
      <protection locked="0"/>
    </xf>
    <xf numFmtId="0" fontId="8" fillId="7" borderId="20" xfId="0" applyFont="1" applyFill="1" applyBorder="1" applyAlignment="1" applyProtection="1">
      <alignment horizontal="center"/>
      <protection locked="0"/>
    </xf>
    <xf numFmtId="165" fontId="8" fillId="6" borderId="1" xfId="0" applyNumberFormat="1" applyFont="1" applyFill="1" applyBorder="1"/>
    <xf numFmtId="0" fontId="13" fillId="5" borderId="1" xfId="0" applyFont="1" applyFill="1" applyBorder="1" applyAlignment="1">
      <alignment vertical="top"/>
    </xf>
    <xf numFmtId="0" fontId="13" fillId="5" borderId="1" xfId="0" applyFont="1" applyFill="1" applyBorder="1" applyAlignment="1">
      <alignment horizontal="left" vertical="top" wrapText="1"/>
    </xf>
    <xf numFmtId="0" fontId="12" fillId="5" borderId="1" xfId="0" applyFont="1" applyFill="1" applyBorder="1" applyAlignment="1">
      <alignment horizontal="left" vertical="top" wrapText="1"/>
    </xf>
    <xf numFmtId="0" fontId="17" fillId="6" borderId="19" xfId="0" applyFont="1" applyFill="1" applyBorder="1" applyAlignment="1">
      <alignment horizontal="center" vertical="center" wrapText="1"/>
    </xf>
    <xf numFmtId="0" fontId="11" fillId="4" borderId="0" xfId="0" applyFont="1" applyFill="1"/>
    <xf numFmtId="0" fontId="17" fillId="6" borderId="1" xfId="0" applyFont="1" applyFill="1" applyBorder="1" applyAlignment="1">
      <alignment horizontal="center" vertical="center" wrapText="1"/>
    </xf>
    <xf numFmtId="0" fontId="10" fillId="7" borderId="1" xfId="0" applyFont="1" applyFill="1" applyBorder="1" applyAlignment="1" applyProtection="1">
      <alignment horizontal="center" vertical="center"/>
      <protection locked="0"/>
    </xf>
    <xf numFmtId="0" fontId="10" fillId="7" borderId="1" xfId="0" applyFont="1" applyFill="1" applyBorder="1" applyProtection="1">
      <protection locked="0"/>
    </xf>
    <xf numFmtId="0" fontId="10" fillId="8" borderId="1" xfId="0" applyFont="1" applyFill="1" applyBorder="1" applyAlignment="1" applyProtection="1">
      <alignment horizontal="center"/>
      <protection locked="0"/>
    </xf>
    <xf numFmtId="0" fontId="13" fillId="5" borderId="1" xfId="0" applyFont="1" applyFill="1" applyBorder="1" applyAlignment="1">
      <alignment wrapText="1"/>
    </xf>
    <xf numFmtId="0" fontId="12" fillId="5" borderId="1" xfId="0" applyFont="1" applyFill="1" applyBorder="1" applyAlignment="1">
      <alignment horizontal="center" vertical="center" wrapText="1"/>
    </xf>
    <xf numFmtId="0" fontId="8" fillId="6" borderId="1" xfId="2" applyNumberFormat="1" applyFont="1" applyFill="1" applyBorder="1" applyAlignment="1" applyProtection="1">
      <alignment horizontal="center" vertical="center"/>
    </xf>
    <xf numFmtId="0" fontId="8" fillId="6" borderId="16" xfId="0" applyFont="1" applyFill="1" applyBorder="1" applyAlignment="1">
      <alignment horizontal="left" vertical="center" wrapText="1"/>
    </xf>
    <xf numFmtId="0" fontId="8" fillId="6" borderId="17" xfId="0" applyFont="1" applyFill="1" applyBorder="1" applyAlignment="1">
      <alignment horizontal="left" vertical="center" wrapText="1"/>
    </xf>
    <xf numFmtId="0" fontId="8" fillId="6" borderId="12" xfId="0" applyFont="1" applyFill="1" applyBorder="1" applyAlignment="1">
      <alignment horizontal="left" vertical="center" wrapText="1"/>
    </xf>
    <xf numFmtId="0" fontId="8" fillId="6" borderId="18" xfId="0" applyFont="1" applyFill="1" applyBorder="1" applyAlignment="1">
      <alignment horizontal="left" vertical="center" wrapText="1"/>
    </xf>
    <xf numFmtId="0" fontId="8" fillId="6" borderId="0" xfId="0" applyFont="1" applyFill="1" applyAlignment="1">
      <alignment horizontal="left" vertical="center" wrapText="1"/>
    </xf>
    <xf numFmtId="0" fontId="8" fillId="6" borderId="14" xfId="0" applyFont="1" applyFill="1" applyBorder="1" applyAlignment="1">
      <alignment horizontal="left" vertical="center" wrapText="1"/>
    </xf>
    <xf numFmtId="0" fontId="8" fillId="6" borderId="4" xfId="0" applyFont="1" applyFill="1" applyBorder="1" applyAlignment="1">
      <alignment horizontal="left" vertical="center" wrapText="1"/>
    </xf>
    <xf numFmtId="0" fontId="8" fillId="6" borderId="5" xfId="0" applyFont="1" applyFill="1" applyBorder="1" applyAlignment="1">
      <alignment horizontal="left" vertical="center" wrapText="1"/>
    </xf>
    <xf numFmtId="0" fontId="8" fillId="6" borderId="6" xfId="0" applyFont="1" applyFill="1" applyBorder="1" applyAlignment="1">
      <alignment horizontal="left" vertical="center" wrapText="1"/>
    </xf>
    <xf numFmtId="0" fontId="12" fillId="5" borderId="16" xfId="0" applyFont="1" applyFill="1" applyBorder="1" applyAlignment="1">
      <alignment horizontal="center" vertical="center" wrapText="1"/>
    </xf>
    <xf numFmtId="0" fontId="12" fillId="5" borderId="12" xfId="0" applyFont="1" applyFill="1" applyBorder="1" applyAlignment="1">
      <alignment horizontal="center" vertical="center" wrapText="1"/>
    </xf>
    <xf numFmtId="0" fontId="12" fillId="5" borderId="18" xfId="0" applyFont="1" applyFill="1" applyBorder="1" applyAlignment="1">
      <alignment horizontal="center" vertical="center" wrapText="1"/>
    </xf>
    <xf numFmtId="0" fontId="12" fillId="5" borderId="14" xfId="0" applyFont="1" applyFill="1" applyBorder="1" applyAlignment="1">
      <alignment horizontal="center" vertical="center" wrapText="1"/>
    </xf>
    <xf numFmtId="0" fontId="12" fillId="5" borderId="4" xfId="0" applyFont="1" applyFill="1" applyBorder="1" applyAlignment="1">
      <alignment horizontal="center" vertical="center" wrapText="1"/>
    </xf>
    <xf numFmtId="0" fontId="12" fillId="5" borderId="6" xfId="0" applyFont="1" applyFill="1" applyBorder="1" applyAlignment="1">
      <alignment horizontal="center" vertical="center" wrapText="1"/>
    </xf>
    <xf numFmtId="2" fontId="11" fillId="6" borderId="11" xfId="0" applyNumberFormat="1" applyFont="1" applyFill="1" applyBorder="1" applyAlignment="1">
      <alignment horizontal="center" vertical="center"/>
    </xf>
    <xf numFmtId="2" fontId="11" fillId="6" borderId="13" xfId="0" applyNumberFormat="1" applyFont="1" applyFill="1" applyBorder="1" applyAlignment="1">
      <alignment horizontal="center" vertical="center"/>
    </xf>
    <xf numFmtId="2" fontId="11" fillId="6" borderId="15" xfId="0" applyNumberFormat="1" applyFont="1" applyFill="1" applyBorder="1" applyAlignment="1">
      <alignment horizontal="center" vertical="center"/>
    </xf>
    <xf numFmtId="0" fontId="14" fillId="9" borderId="24" xfId="0" applyFont="1" applyFill="1" applyBorder="1" applyAlignment="1">
      <alignment horizontal="right" vertical="center" wrapText="1"/>
    </xf>
    <xf numFmtId="0" fontId="14" fillId="9" borderId="25" xfId="0" applyFont="1" applyFill="1" applyBorder="1" applyAlignment="1">
      <alignment horizontal="right" vertical="center" wrapText="1"/>
    </xf>
    <xf numFmtId="0" fontId="9" fillId="4" borderId="0" xfId="0" applyFont="1" applyFill="1" applyAlignment="1">
      <alignment horizontal="left" vertical="center"/>
    </xf>
    <xf numFmtId="0" fontId="8" fillId="4" borderId="16" xfId="0" applyFont="1" applyFill="1" applyBorder="1" applyAlignment="1">
      <alignment horizontal="left" vertical="center" wrapText="1"/>
    </xf>
    <xf numFmtId="0" fontId="8" fillId="4" borderId="17" xfId="0" applyFont="1" applyFill="1" applyBorder="1" applyAlignment="1">
      <alignment horizontal="left" vertical="center" wrapText="1"/>
    </xf>
    <xf numFmtId="0" fontId="8" fillId="4" borderId="12" xfId="0" applyFont="1" applyFill="1" applyBorder="1" applyAlignment="1">
      <alignment horizontal="left" vertical="center" wrapText="1"/>
    </xf>
    <xf numFmtId="0" fontId="8" fillId="4" borderId="18" xfId="0" applyFont="1" applyFill="1" applyBorder="1" applyAlignment="1">
      <alignment horizontal="left" vertical="center" wrapText="1"/>
    </xf>
    <xf numFmtId="0" fontId="8" fillId="4" borderId="0" xfId="0" applyFont="1" applyFill="1" applyAlignment="1">
      <alignment horizontal="left" vertical="center" wrapText="1"/>
    </xf>
    <xf numFmtId="0" fontId="8" fillId="4" borderId="14" xfId="0" applyFont="1" applyFill="1" applyBorder="1" applyAlignment="1">
      <alignment horizontal="left" vertical="center" wrapText="1"/>
    </xf>
    <xf numFmtId="0" fontId="8" fillId="4" borderId="4" xfId="0" applyFont="1" applyFill="1" applyBorder="1" applyAlignment="1">
      <alignment horizontal="left" vertical="center" wrapText="1"/>
    </xf>
    <xf numFmtId="0" fontId="8" fillId="4" borderId="5" xfId="0" applyFont="1" applyFill="1" applyBorder="1" applyAlignment="1">
      <alignment horizontal="left" vertical="center" wrapText="1"/>
    </xf>
    <xf numFmtId="0" fontId="8" fillId="4" borderId="6" xfId="0" applyFont="1" applyFill="1" applyBorder="1" applyAlignment="1">
      <alignment horizontal="left" vertical="center" wrapText="1"/>
    </xf>
    <xf numFmtId="0" fontId="10" fillId="7" borderId="1" xfId="0" applyFont="1" applyFill="1" applyBorder="1" applyAlignment="1">
      <alignment horizontal="center"/>
    </xf>
    <xf numFmtId="0" fontId="10" fillId="8" borderId="1" xfId="0" applyFont="1" applyFill="1" applyBorder="1" applyAlignment="1">
      <alignment horizontal="center"/>
    </xf>
    <xf numFmtId="0" fontId="8" fillId="6" borderId="1" xfId="2" applyNumberFormat="1" applyFont="1" applyFill="1" applyBorder="1" applyAlignment="1" applyProtection="1">
      <alignment horizontal="center"/>
    </xf>
    <xf numFmtId="0" fontId="8" fillId="4" borderId="0" xfId="0" applyFont="1" applyFill="1" applyAlignment="1">
      <alignment horizontal="left" vertical="top" wrapText="1"/>
    </xf>
    <xf numFmtId="0" fontId="10" fillId="7" borderId="10" xfId="0" applyFont="1" applyFill="1" applyBorder="1" applyAlignment="1">
      <alignment horizontal="left"/>
    </xf>
    <xf numFmtId="0" fontId="10" fillId="7" borderId="22" xfId="0" applyFont="1" applyFill="1" applyBorder="1" applyAlignment="1">
      <alignment horizontal="left"/>
    </xf>
    <xf numFmtId="0" fontId="10" fillId="7" borderId="23" xfId="0" applyFont="1" applyFill="1" applyBorder="1" applyAlignment="1">
      <alignment horizontal="left"/>
    </xf>
    <xf numFmtId="0" fontId="10" fillId="8" borderId="10" xfId="0" applyFont="1" applyFill="1" applyBorder="1" applyAlignment="1">
      <alignment horizontal="left"/>
    </xf>
    <xf numFmtId="0" fontId="10" fillId="8" borderId="22" xfId="0" applyFont="1" applyFill="1" applyBorder="1" applyAlignment="1">
      <alignment horizontal="left"/>
    </xf>
    <xf numFmtId="0" fontId="10" fillId="8" borderId="23" xfId="0" applyFont="1" applyFill="1" applyBorder="1" applyAlignment="1">
      <alignment horizontal="left"/>
    </xf>
    <xf numFmtId="0" fontId="8" fillId="6" borderId="10" xfId="2" applyNumberFormat="1" applyFont="1" applyFill="1" applyBorder="1" applyAlignment="1" applyProtection="1">
      <alignment horizontal="left"/>
    </xf>
    <xf numFmtId="0" fontId="8" fillId="6" borderId="22" xfId="2" applyNumberFormat="1" applyFont="1" applyFill="1" applyBorder="1" applyAlignment="1" applyProtection="1">
      <alignment horizontal="left"/>
    </xf>
    <xf numFmtId="0" fontId="8" fillId="6" borderId="23" xfId="2" applyNumberFormat="1" applyFont="1" applyFill="1" applyBorder="1" applyAlignment="1" applyProtection="1">
      <alignment horizontal="left"/>
    </xf>
    <xf numFmtId="0" fontId="8" fillId="4" borderId="16" xfId="0" applyFont="1" applyFill="1" applyBorder="1" applyAlignment="1">
      <alignment horizontal="left" vertical="top" wrapText="1"/>
    </xf>
    <xf numFmtId="0" fontId="8" fillId="4" borderId="17" xfId="0" applyFont="1" applyFill="1" applyBorder="1" applyAlignment="1">
      <alignment horizontal="left" vertical="top" wrapText="1"/>
    </xf>
    <xf numFmtId="0" fontId="8" fillId="4" borderId="12" xfId="0" applyFont="1" applyFill="1" applyBorder="1" applyAlignment="1">
      <alignment horizontal="left" vertical="top" wrapText="1"/>
    </xf>
    <xf numFmtId="0" fontId="8" fillId="4" borderId="18" xfId="0" applyFont="1" applyFill="1" applyBorder="1" applyAlignment="1">
      <alignment horizontal="left" vertical="top" wrapText="1"/>
    </xf>
    <xf numFmtId="0" fontId="8" fillId="4" borderId="14" xfId="0" applyFont="1" applyFill="1" applyBorder="1" applyAlignment="1">
      <alignment horizontal="left" vertical="top" wrapText="1"/>
    </xf>
    <xf numFmtId="0" fontId="8" fillId="4" borderId="4" xfId="0" applyFont="1" applyFill="1" applyBorder="1" applyAlignment="1">
      <alignment horizontal="left" vertical="top" wrapText="1"/>
    </xf>
    <xf numFmtId="0" fontId="8" fillId="4" borderId="5" xfId="0" applyFont="1" applyFill="1" applyBorder="1" applyAlignment="1">
      <alignment horizontal="left" vertical="top" wrapText="1"/>
    </xf>
    <xf numFmtId="0" fontId="8" fillId="4" borderId="6" xfId="0" applyFont="1" applyFill="1" applyBorder="1" applyAlignment="1">
      <alignment horizontal="left" vertical="top" wrapText="1"/>
    </xf>
    <xf numFmtId="0" fontId="14" fillId="7" borderId="24" xfId="0" applyFont="1" applyFill="1" applyBorder="1" applyAlignment="1" applyProtection="1">
      <alignment horizontal="right" vertical="center" wrapText="1"/>
      <protection locked="0"/>
    </xf>
    <xf numFmtId="0" fontId="14" fillId="7" borderId="25" xfId="0" applyFont="1" applyFill="1" applyBorder="1" applyAlignment="1" applyProtection="1">
      <alignment horizontal="right" vertical="center" wrapText="1"/>
      <protection locked="0"/>
    </xf>
    <xf numFmtId="0" fontId="14" fillId="9" borderId="1" xfId="0" applyFont="1" applyFill="1" applyBorder="1" applyAlignment="1">
      <alignment horizontal="right" vertical="center" wrapText="1"/>
    </xf>
    <xf numFmtId="0" fontId="14" fillId="9" borderId="1" xfId="0" applyFont="1" applyFill="1" applyBorder="1" applyAlignment="1">
      <alignment horizontal="right" vertical="center"/>
    </xf>
    <xf numFmtId="165" fontId="18" fillId="6" borderId="11" xfId="0" applyNumberFormat="1" applyFont="1" applyFill="1" applyBorder="1" applyAlignment="1">
      <alignment horizontal="center" vertical="center"/>
    </xf>
    <xf numFmtId="165" fontId="18" fillId="6" borderId="13" xfId="0" applyNumberFormat="1" applyFont="1" applyFill="1" applyBorder="1" applyAlignment="1">
      <alignment horizontal="center" vertical="center"/>
    </xf>
    <xf numFmtId="165" fontId="18" fillId="6" borderId="15" xfId="0" applyNumberFormat="1" applyFont="1" applyFill="1" applyBorder="1" applyAlignment="1">
      <alignment horizontal="center" vertical="center"/>
    </xf>
    <xf numFmtId="0" fontId="19" fillId="4" borderId="16"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19" fillId="4" borderId="18" xfId="0" applyFont="1" applyFill="1" applyBorder="1" applyAlignment="1">
      <alignment horizontal="center" vertical="center" wrapText="1"/>
    </xf>
    <xf numFmtId="0" fontId="19" fillId="4" borderId="14" xfId="0" applyFont="1" applyFill="1" applyBorder="1" applyAlignment="1">
      <alignment horizontal="center" vertical="center" wrapText="1"/>
    </xf>
    <xf numFmtId="0" fontId="19" fillId="4" borderId="4" xfId="0" applyFont="1" applyFill="1" applyBorder="1" applyAlignment="1">
      <alignment horizontal="center" vertical="center" wrapText="1"/>
    </xf>
    <xf numFmtId="0" fontId="19" fillId="4" borderId="6" xfId="0" applyFont="1" applyFill="1" applyBorder="1" applyAlignment="1">
      <alignment horizontal="center" vertical="center" wrapText="1"/>
    </xf>
    <xf numFmtId="0" fontId="15" fillId="6" borderId="1" xfId="1" applyFont="1" applyFill="1" applyBorder="1" applyAlignment="1">
      <alignment horizontal="center"/>
    </xf>
    <xf numFmtId="0" fontId="13" fillId="5" borderId="1" xfId="0" applyFont="1" applyFill="1" applyBorder="1" applyProtection="1"/>
  </cellXfs>
  <cellStyles count="3">
    <cellStyle name="Comma" xfId="2" builtinId="3"/>
    <cellStyle name="Good" xfId="1" builtinId="26"/>
    <cellStyle name="Normal" xfId="0" builtinId="0"/>
  </cellStyles>
  <dxfs count="10">
    <dxf>
      <font>
        <color auto="1"/>
      </font>
      <fill>
        <patternFill>
          <bgColor rgb="FF63CECA"/>
        </patternFill>
      </fill>
    </dxf>
    <dxf>
      <font>
        <color auto="1"/>
      </font>
      <fill>
        <patternFill>
          <bgColor rgb="FF63CECA"/>
        </patternFill>
      </fill>
    </dxf>
    <dxf>
      <font>
        <color auto="1"/>
      </font>
      <fill>
        <patternFill>
          <bgColor rgb="FF63CECA"/>
        </patternFill>
      </fill>
    </dxf>
    <dxf>
      <font>
        <color auto="1"/>
      </font>
      <fill>
        <patternFill>
          <bgColor rgb="FF63CECA"/>
        </patternFill>
      </fill>
    </dxf>
    <dxf>
      <font>
        <color auto="1"/>
      </font>
      <fill>
        <patternFill>
          <bgColor rgb="FF63CECA"/>
        </patternFill>
      </fill>
    </dxf>
    <dxf>
      <font>
        <color auto="1"/>
      </font>
      <fill>
        <patternFill>
          <bgColor rgb="FF63CECA"/>
        </patternFill>
      </fill>
    </dxf>
    <dxf>
      <font>
        <color auto="1"/>
      </font>
      <fill>
        <patternFill>
          <bgColor rgb="FF63CECA"/>
        </patternFill>
      </fill>
    </dxf>
    <dxf>
      <font>
        <color auto="1"/>
      </font>
      <fill>
        <patternFill>
          <bgColor rgb="FF63CECA"/>
        </patternFill>
      </fill>
    </dxf>
    <dxf>
      <font>
        <color auto="1"/>
      </font>
      <fill>
        <patternFill>
          <bgColor rgb="FF63CECA"/>
        </patternFill>
      </fill>
    </dxf>
    <dxf>
      <font>
        <color auto="1"/>
      </font>
      <fill>
        <patternFill>
          <bgColor rgb="FF63CECA"/>
        </patternFill>
      </fill>
    </dxf>
  </dxfs>
  <tableStyles count="0" defaultTableStyle="TableStyleMedium2" defaultPivotStyle="PivotStyleLight16"/>
  <colors>
    <mruColors>
      <color rgb="FFDEF8F7"/>
      <color rgb="FFFFFDDF"/>
      <color rgb="FFFFB793"/>
      <color rgb="FF9EDDC0"/>
      <color rgb="FFF3E8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Tenorite" panose="00000500000000000000" pitchFamily="2" charset="0"/>
                <a:ea typeface="+mn-ea"/>
                <a:cs typeface="+mn-cs"/>
              </a:defRPr>
            </a:pPr>
            <a:r>
              <a:rPr lang="en-US"/>
              <a:t>Total usage/yr of electrical equipment (kWh)</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Tenorite" panose="00000500000000000000" pitchFamily="2" charset="0"/>
              <a:ea typeface="+mn-ea"/>
              <a:cs typeface="+mn-cs"/>
            </a:defRPr>
          </a:pPr>
          <a:endParaRPr lang="en-US"/>
        </a:p>
      </c:txPr>
    </c:title>
    <c:autoTitleDeleted val="0"/>
    <c:plotArea>
      <c:layout/>
      <c:barChart>
        <c:barDir val="bar"/>
        <c:grouping val="clustered"/>
        <c:varyColors val="0"/>
        <c:ser>
          <c:idx val="0"/>
          <c:order val="0"/>
          <c:tx>
            <c:strRef>
              <c:f>'Office emissions estimate'!$L$10</c:f>
              <c:strCache>
                <c:ptCount val="1"/>
                <c:pt idx="0">
                  <c:v>Total usage/yr (kWh)</c:v>
                </c:pt>
              </c:strCache>
            </c:strRef>
          </c:tx>
          <c:spPr>
            <a:solidFill>
              <a:schemeClr val="accent1"/>
            </a:solidFill>
            <a:ln>
              <a:noFill/>
            </a:ln>
            <a:effectLst/>
          </c:spPr>
          <c:invertIfNegative val="0"/>
          <c:cat>
            <c:strRef>
              <c:f>'Office emissions estimate'!$K$11:$K$17</c:f>
              <c:strCache>
                <c:ptCount val="7"/>
                <c:pt idx="0">
                  <c:v>Permanent Office lighting</c:v>
                </c:pt>
                <c:pt idx="1">
                  <c:v>Office equipment</c:v>
                </c:pt>
                <c:pt idx="2">
                  <c:v>Supplementary heat and lighting</c:v>
                </c:pt>
                <c:pt idx="3">
                  <c:v>Audio Visual equipment</c:v>
                </c:pt>
                <c:pt idx="4">
                  <c:v>Office catering</c:v>
                </c:pt>
                <c:pt idx="5">
                  <c:v>Miscellaneous</c:v>
                </c:pt>
                <c:pt idx="6">
                  <c:v>Additional equipment</c:v>
                </c:pt>
              </c:strCache>
            </c:strRef>
          </c:cat>
          <c:val>
            <c:numRef>
              <c:f>'Office emissions estimate'!$L$11:$L$17</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B5B8-41EE-9432-D21577F80801}"/>
            </c:ext>
          </c:extLst>
        </c:ser>
        <c:dLbls>
          <c:showLegendKey val="0"/>
          <c:showVal val="0"/>
          <c:showCatName val="0"/>
          <c:showSerName val="0"/>
          <c:showPercent val="0"/>
          <c:showBubbleSize val="0"/>
        </c:dLbls>
        <c:gapWidth val="50"/>
        <c:axId val="539747808"/>
        <c:axId val="539746144"/>
      </c:barChart>
      <c:catAx>
        <c:axId val="5397478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Tenorite" panose="00000500000000000000" pitchFamily="2" charset="0"/>
                <a:ea typeface="+mn-ea"/>
                <a:cs typeface="+mn-cs"/>
              </a:defRPr>
            </a:pPr>
            <a:endParaRPr lang="en-US"/>
          </a:p>
        </c:txPr>
        <c:crossAx val="539746144"/>
        <c:crosses val="autoZero"/>
        <c:auto val="1"/>
        <c:lblAlgn val="ctr"/>
        <c:lblOffset val="100"/>
        <c:noMultiLvlLbl val="0"/>
      </c:catAx>
      <c:valAx>
        <c:axId val="539746144"/>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Tenorite" panose="00000500000000000000" pitchFamily="2" charset="0"/>
                <a:ea typeface="+mn-ea"/>
                <a:cs typeface="+mn-cs"/>
              </a:defRPr>
            </a:pPr>
            <a:endParaRPr lang="en-US"/>
          </a:p>
        </c:txPr>
        <c:crossAx val="539747808"/>
        <c:crosses val="autoZero"/>
        <c:crossBetween val="between"/>
      </c:valAx>
      <c:spPr>
        <a:noFill/>
        <a:ln>
          <a:noFill/>
        </a:ln>
        <a:effectLst/>
      </c:spPr>
    </c:plotArea>
    <c:plotVisOnly val="1"/>
    <c:dispBlanksAs val="gap"/>
    <c:showDLblsOverMax val="0"/>
  </c:chart>
  <c:spPr>
    <a:noFill/>
    <a:ln w="25400" cap="flat" cmpd="sng" algn="ctr">
      <a:solidFill>
        <a:schemeClr val="tx1"/>
      </a:solidFill>
      <a:round/>
    </a:ln>
    <a:effectLst/>
  </c:spPr>
  <c:txPr>
    <a:bodyPr/>
    <a:lstStyle/>
    <a:p>
      <a:pPr>
        <a:defRPr sz="1200">
          <a:latin typeface="Tenorite" panose="00000500000000000000" pitchFamily="2"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Tenorite" panose="00000500000000000000" pitchFamily="2" charset="0"/>
                <a:ea typeface="+mn-ea"/>
                <a:cs typeface="+mn-cs"/>
              </a:defRPr>
            </a:pPr>
            <a:r>
              <a:rPr lang="en-US"/>
              <a:t>Total emissions of electrical equipment (kgCO2e)</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Tenorite" panose="00000500000000000000" pitchFamily="2" charset="0"/>
              <a:ea typeface="+mn-ea"/>
              <a:cs typeface="+mn-cs"/>
            </a:defRPr>
          </a:pPr>
          <a:endParaRPr lang="en-US"/>
        </a:p>
      </c:txPr>
    </c:title>
    <c:autoTitleDeleted val="0"/>
    <c:plotArea>
      <c:layout/>
      <c:barChart>
        <c:barDir val="bar"/>
        <c:grouping val="clustered"/>
        <c:varyColors val="0"/>
        <c:ser>
          <c:idx val="0"/>
          <c:order val="0"/>
          <c:tx>
            <c:strRef>
              <c:f>'Office emissions estimate'!$M$10</c:f>
              <c:strCache>
                <c:ptCount val="1"/>
                <c:pt idx="0">
                  <c:v>Total emissions/yr kgCO2e</c:v>
                </c:pt>
              </c:strCache>
            </c:strRef>
          </c:tx>
          <c:spPr>
            <a:solidFill>
              <a:schemeClr val="accent1"/>
            </a:solidFill>
            <a:ln>
              <a:noFill/>
            </a:ln>
            <a:effectLst/>
          </c:spPr>
          <c:invertIfNegative val="0"/>
          <c:cat>
            <c:strRef>
              <c:f>'Office emissions estimate'!$K$11:$K$17</c:f>
              <c:strCache>
                <c:ptCount val="7"/>
                <c:pt idx="0">
                  <c:v>Permanent Office lighting</c:v>
                </c:pt>
                <c:pt idx="1">
                  <c:v>Office equipment</c:v>
                </c:pt>
                <c:pt idx="2">
                  <c:v>Supplementary heat and lighting</c:v>
                </c:pt>
                <c:pt idx="3">
                  <c:v>Audio Visual equipment</c:v>
                </c:pt>
                <c:pt idx="4">
                  <c:v>Office catering</c:v>
                </c:pt>
                <c:pt idx="5">
                  <c:v>Miscellaneous</c:v>
                </c:pt>
                <c:pt idx="6">
                  <c:v>Additional equipment</c:v>
                </c:pt>
              </c:strCache>
            </c:strRef>
          </c:cat>
          <c:val>
            <c:numRef>
              <c:f>'Office emissions estimate'!$M$11:$M$17</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2CEF-40EA-8083-7D97CD534B1D}"/>
            </c:ext>
          </c:extLst>
        </c:ser>
        <c:dLbls>
          <c:showLegendKey val="0"/>
          <c:showVal val="0"/>
          <c:showCatName val="0"/>
          <c:showSerName val="0"/>
          <c:showPercent val="0"/>
          <c:showBubbleSize val="0"/>
        </c:dLbls>
        <c:gapWidth val="50"/>
        <c:axId val="539747808"/>
        <c:axId val="539746144"/>
      </c:barChart>
      <c:catAx>
        <c:axId val="5397478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Tenorite" panose="00000500000000000000" pitchFamily="2" charset="0"/>
                <a:ea typeface="+mn-ea"/>
                <a:cs typeface="+mn-cs"/>
              </a:defRPr>
            </a:pPr>
            <a:endParaRPr lang="en-US"/>
          </a:p>
        </c:txPr>
        <c:crossAx val="539746144"/>
        <c:crosses val="autoZero"/>
        <c:auto val="1"/>
        <c:lblAlgn val="ctr"/>
        <c:lblOffset val="100"/>
        <c:noMultiLvlLbl val="0"/>
      </c:catAx>
      <c:valAx>
        <c:axId val="539746144"/>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Tenorite" panose="00000500000000000000" pitchFamily="2" charset="0"/>
                <a:ea typeface="+mn-ea"/>
                <a:cs typeface="+mn-cs"/>
              </a:defRPr>
            </a:pPr>
            <a:endParaRPr lang="en-US"/>
          </a:p>
        </c:txPr>
        <c:crossAx val="539747808"/>
        <c:crosses val="autoZero"/>
        <c:crossBetween val="between"/>
      </c:valAx>
      <c:spPr>
        <a:noFill/>
        <a:ln>
          <a:noFill/>
        </a:ln>
        <a:effectLst/>
      </c:spPr>
    </c:plotArea>
    <c:plotVisOnly val="1"/>
    <c:dispBlanksAs val="gap"/>
    <c:showDLblsOverMax val="0"/>
  </c:chart>
  <c:spPr>
    <a:noFill/>
    <a:ln w="25400" cap="flat" cmpd="sng" algn="ctr">
      <a:solidFill>
        <a:schemeClr val="tx1"/>
      </a:solidFill>
      <a:round/>
    </a:ln>
    <a:effectLst/>
  </c:spPr>
  <c:txPr>
    <a:bodyPr/>
    <a:lstStyle/>
    <a:p>
      <a:pPr>
        <a:defRPr sz="1200">
          <a:latin typeface="Tenorite" panose="00000500000000000000" pitchFamily="2"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1.1387986887177045E-2"/>
          <c:y val="1.7009217120647582E-2"/>
        </c:manualLayout>
      </c:layout>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Tenorite" panose="00000500000000000000" pitchFamily="2" charset="0"/>
              <a:ea typeface="+mn-ea"/>
              <a:cs typeface="+mn-cs"/>
            </a:defRPr>
          </a:pPr>
          <a:endParaRPr lang="en-US"/>
        </a:p>
      </c:txPr>
    </c:title>
    <c:autoTitleDeleted val="0"/>
    <c:plotArea>
      <c:layout/>
      <c:pieChart>
        <c:varyColors val="1"/>
        <c:ser>
          <c:idx val="0"/>
          <c:order val="0"/>
          <c:tx>
            <c:strRef>
              <c:f>'Office emissions estimate'!$Q$10</c:f>
              <c:strCache>
                <c:ptCount val="1"/>
                <c:pt idx="0">
                  <c:v>Total emissions/yr kgCO2e</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0BE-4C5B-AA76-932098A4948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2-50BE-4C5B-AA76-932098A4948F}"/>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3-50BE-4C5B-AA76-932098A4948F}"/>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4-50BE-4C5B-AA76-932098A4948F}"/>
              </c:ext>
            </c:extLst>
          </c:dPt>
          <c:dLbls>
            <c:dLbl>
              <c:idx val="0"/>
              <c:layout>
                <c:manualLayout>
                  <c:x val="6.6375000000000003E-2"/>
                  <c:y val="0.15934565470982795"/>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0BE-4C5B-AA76-932098A4948F}"/>
                </c:ext>
              </c:extLst>
            </c:dLbl>
            <c:dLbl>
              <c:idx val="1"/>
              <c:layout>
                <c:manualLayout>
                  <c:x val="-5.9690944881889765E-2"/>
                  <c:y val="-9.2505103528725582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50BE-4C5B-AA76-932098A4948F}"/>
                </c:ext>
              </c:extLst>
            </c:dLbl>
            <c:dLbl>
              <c:idx val="2"/>
              <c:layout>
                <c:manualLayout>
                  <c:x val="-0.17844827209098862"/>
                  <c:y val="7.1495698454359866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0BE-4C5B-AA76-932098A4948F}"/>
                </c:ext>
              </c:extLst>
            </c:dLbl>
            <c:dLbl>
              <c:idx val="3"/>
              <c:layout>
                <c:manualLayout>
                  <c:x val="0.19815069991251094"/>
                  <c:y val="3.0788130650335376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50BE-4C5B-AA76-932098A4948F}"/>
                </c:ext>
              </c:extLst>
            </c:dLbl>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Tenorite" panose="00000500000000000000" pitchFamily="2" charset="0"/>
                    <a:ea typeface="+mn-ea"/>
                    <a:cs typeface="+mn-cs"/>
                  </a:defRPr>
                </a:pPr>
                <a:endParaRPr lang="en-US"/>
              </a:p>
            </c:txPr>
            <c:dLblPos val="bestFit"/>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'Office emissions estimate'!$P$11:$P$14</c:f>
              <c:strCache>
                <c:ptCount val="4"/>
                <c:pt idx="0">
                  <c:v>Electricity</c:v>
                </c:pt>
                <c:pt idx="1">
                  <c:v>Gas</c:v>
                </c:pt>
                <c:pt idx="2">
                  <c:v>Water</c:v>
                </c:pt>
                <c:pt idx="3">
                  <c:v>Waste</c:v>
                </c:pt>
              </c:strCache>
            </c:strRef>
          </c:cat>
          <c:val>
            <c:numRef>
              <c:f>'Office emissions estimate'!$Q$11:$Q$14</c:f>
              <c:numCache>
                <c:formatCode>General</c:formatCode>
                <c:ptCount val="4"/>
                <c:pt idx="0">
                  <c:v>0</c:v>
                </c:pt>
                <c:pt idx="1">
                  <c:v>1118.8274999999999</c:v>
                </c:pt>
                <c:pt idx="2">
                  <c:v>63.38150000000001</c:v>
                </c:pt>
                <c:pt idx="3">
                  <c:v>0</c:v>
                </c:pt>
              </c:numCache>
            </c:numRef>
          </c:val>
          <c:extLst>
            <c:ext xmlns:c16="http://schemas.microsoft.com/office/drawing/2014/chart" uri="{C3380CC4-5D6E-409C-BE32-E72D297353CC}">
              <c16:uniqueId val="{00000000-50BE-4C5B-AA76-932098A4948F}"/>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Tenorite" panose="00000500000000000000" pitchFamily="2" charset="0"/>
              <a:ea typeface="+mn-ea"/>
              <a:cs typeface="+mn-cs"/>
            </a:defRPr>
          </a:pPr>
          <a:endParaRPr lang="en-US"/>
        </a:p>
      </c:txPr>
    </c:legend>
    <c:plotVisOnly val="1"/>
    <c:dispBlanksAs val="gap"/>
    <c:showDLblsOverMax val="0"/>
  </c:chart>
  <c:spPr>
    <a:noFill/>
    <a:ln w="25400" cap="flat" cmpd="sng" algn="ctr">
      <a:solidFill>
        <a:schemeClr val="tx1"/>
      </a:solidFill>
      <a:round/>
    </a:ln>
    <a:effectLst/>
  </c:spPr>
  <c:txPr>
    <a:bodyPr/>
    <a:lstStyle/>
    <a:p>
      <a:pPr>
        <a:defRPr sz="1200">
          <a:latin typeface="Tenorite" panose="00000500000000000000" pitchFamily="2"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Tenorite" panose="00000500000000000000" pitchFamily="2" charset="0"/>
                <a:ea typeface="+mn-ea"/>
                <a:cs typeface="+mn-cs"/>
              </a:defRPr>
            </a:pPr>
            <a:r>
              <a:rPr lang="en-US"/>
              <a:t>Total usage/yr of electrical equipment (kWh)</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Tenorite" panose="00000500000000000000" pitchFamily="2" charset="0"/>
              <a:ea typeface="+mn-ea"/>
              <a:cs typeface="+mn-cs"/>
            </a:defRPr>
          </a:pPr>
          <a:endParaRPr lang="en-US"/>
        </a:p>
      </c:txPr>
    </c:title>
    <c:autoTitleDeleted val="0"/>
    <c:plotArea>
      <c:layout/>
      <c:barChart>
        <c:barDir val="bar"/>
        <c:grouping val="clustered"/>
        <c:varyColors val="0"/>
        <c:ser>
          <c:idx val="0"/>
          <c:order val="0"/>
          <c:tx>
            <c:strRef>
              <c:f>'One-off space estimate'!$L$10</c:f>
              <c:strCache>
                <c:ptCount val="1"/>
                <c:pt idx="0">
                  <c:v>Total usage (kWh)</c:v>
                </c:pt>
              </c:strCache>
            </c:strRef>
          </c:tx>
          <c:spPr>
            <a:solidFill>
              <a:schemeClr val="accent1"/>
            </a:solidFill>
            <a:ln>
              <a:noFill/>
            </a:ln>
            <a:effectLst/>
          </c:spPr>
          <c:invertIfNegative val="0"/>
          <c:cat>
            <c:strRef>
              <c:f>'One-off space estimate'!$K$11:$K$16</c:f>
              <c:strCache>
                <c:ptCount val="6"/>
                <c:pt idx="0">
                  <c:v>Permanent lighting</c:v>
                </c:pt>
                <c:pt idx="1">
                  <c:v>Equipment</c:v>
                </c:pt>
                <c:pt idx="2">
                  <c:v>Supplementary heat and lighting</c:v>
                </c:pt>
                <c:pt idx="3">
                  <c:v>Audio Visual equipment</c:v>
                </c:pt>
                <c:pt idx="4">
                  <c:v>Catering</c:v>
                </c:pt>
                <c:pt idx="5">
                  <c:v>Additional equipment</c:v>
                </c:pt>
              </c:strCache>
            </c:strRef>
          </c:cat>
          <c:val>
            <c:numRef>
              <c:f>'One-off space estimate'!$L$11:$L$16</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D00B-4E44-99EF-955C30648322}"/>
            </c:ext>
          </c:extLst>
        </c:ser>
        <c:dLbls>
          <c:showLegendKey val="0"/>
          <c:showVal val="0"/>
          <c:showCatName val="0"/>
          <c:showSerName val="0"/>
          <c:showPercent val="0"/>
          <c:showBubbleSize val="0"/>
        </c:dLbls>
        <c:gapWidth val="50"/>
        <c:axId val="539747808"/>
        <c:axId val="539746144"/>
      </c:barChart>
      <c:catAx>
        <c:axId val="5397478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Tenorite" panose="00000500000000000000" pitchFamily="2" charset="0"/>
                <a:ea typeface="+mn-ea"/>
                <a:cs typeface="+mn-cs"/>
              </a:defRPr>
            </a:pPr>
            <a:endParaRPr lang="en-US"/>
          </a:p>
        </c:txPr>
        <c:crossAx val="539746144"/>
        <c:crosses val="autoZero"/>
        <c:auto val="1"/>
        <c:lblAlgn val="ctr"/>
        <c:lblOffset val="100"/>
        <c:noMultiLvlLbl val="0"/>
      </c:catAx>
      <c:valAx>
        <c:axId val="539746144"/>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Tenorite" panose="00000500000000000000" pitchFamily="2" charset="0"/>
                <a:ea typeface="+mn-ea"/>
                <a:cs typeface="+mn-cs"/>
              </a:defRPr>
            </a:pPr>
            <a:endParaRPr lang="en-US"/>
          </a:p>
        </c:txPr>
        <c:crossAx val="539747808"/>
        <c:crosses val="autoZero"/>
        <c:crossBetween val="between"/>
      </c:valAx>
      <c:spPr>
        <a:noFill/>
        <a:ln>
          <a:noFill/>
        </a:ln>
        <a:effectLst/>
      </c:spPr>
    </c:plotArea>
    <c:plotVisOnly val="1"/>
    <c:dispBlanksAs val="gap"/>
    <c:showDLblsOverMax val="0"/>
  </c:chart>
  <c:spPr>
    <a:noFill/>
    <a:ln w="25400" cap="flat" cmpd="sng" algn="ctr">
      <a:solidFill>
        <a:schemeClr val="tx1"/>
      </a:solidFill>
      <a:round/>
    </a:ln>
    <a:effectLst/>
  </c:spPr>
  <c:txPr>
    <a:bodyPr/>
    <a:lstStyle/>
    <a:p>
      <a:pPr>
        <a:defRPr sz="1200">
          <a:latin typeface="Tenorite" panose="00000500000000000000" pitchFamily="2"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Tenorite" panose="00000500000000000000" pitchFamily="2" charset="0"/>
                <a:ea typeface="+mn-ea"/>
                <a:cs typeface="+mn-cs"/>
              </a:defRPr>
            </a:pPr>
            <a:r>
              <a:rPr lang="en-US"/>
              <a:t>Total emissions of electrical equipment (kgCO2e)</a:t>
            </a:r>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Tenorite" panose="00000500000000000000" pitchFamily="2" charset="0"/>
              <a:ea typeface="+mn-ea"/>
              <a:cs typeface="+mn-cs"/>
            </a:defRPr>
          </a:pPr>
          <a:endParaRPr lang="en-US"/>
        </a:p>
      </c:txPr>
    </c:title>
    <c:autoTitleDeleted val="0"/>
    <c:plotArea>
      <c:layout/>
      <c:barChart>
        <c:barDir val="bar"/>
        <c:grouping val="clustered"/>
        <c:varyColors val="0"/>
        <c:ser>
          <c:idx val="0"/>
          <c:order val="0"/>
          <c:tx>
            <c:strRef>
              <c:f>'One-off space estimate'!$M$10</c:f>
              <c:strCache>
                <c:ptCount val="1"/>
                <c:pt idx="0">
                  <c:v>Total emissions kgCO2e</c:v>
                </c:pt>
              </c:strCache>
            </c:strRef>
          </c:tx>
          <c:spPr>
            <a:solidFill>
              <a:schemeClr val="accent1"/>
            </a:solidFill>
            <a:ln>
              <a:noFill/>
            </a:ln>
            <a:effectLst/>
          </c:spPr>
          <c:invertIfNegative val="0"/>
          <c:cat>
            <c:strRef>
              <c:f>'One-off space estimate'!$K$11:$K$16</c:f>
              <c:strCache>
                <c:ptCount val="6"/>
                <c:pt idx="0">
                  <c:v>Permanent lighting</c:v>
                </c:pt>
                <c:pt idx="1">
                  <c:v>Equipment</c:v>
                </c:pt>
                <c:pt idx="2">
                  <c:v>Supplementary heat and lighting</c:v>
                </c:pt>
                <c:pt idx="3">
                  <c:v>Audio Visual equipment</c:v>
                </c:pt>
                <c:pt idx="4">
                  <c:v>Catering</c:v>
                </c:pt>
                <c:pt idx="5">
                  <c:v>Additional equipment</c:v>
                </c:pt>
              </c:strCache>
            </c:strRef>
          </c:cat>
          <c:val>
            <c:numRef>
              <c:f>'One-off space estimate'!$M$11:$M$16</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6571-46F3-AA79-5806C0993395}"/>
            </c:ext>
          </c:extLst>
        </c:ser>
        <c:dLbls>
          <c:showLegendKey val="0"/>
          <c:showVal val="0"/>
          <c:showCatName val="0"/>
          <c:showSerName val="0"/>
          <c:showPercent val="0"/>
          <c:showBubbleSize val="0"/>
        </c:dLbls>
        <c:gapWidth val="50"/>
        <c:axId val="539747808"/>
        <c:axId val="539746144"/>
      </c:barChart>
      <c:catAx>
        <c:axId val="5397478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Tenorite" panose="00000500000000000000" pitchFamily="2" charset="0"/>
                <a:ea typeface="+mn-ea"/>
                <a:cs typeface="+mn-cs"/>
              </a:defRPr>
            </a:pPr>
            <a:endParaRPr lang="en-US"/>
          </a:p>
        </c:txPr>
        <c:crossAx val="539746144"/>
        <c:crosses val="autoZero"/>
        <c:auto val="1"/>
        <c:lblAlgn val="ctr"/>
        <c:lblOffset val="100"/>
        <c:noMultiLvlLbl val="0"/>
      </c:catAx>
      <c:valAx>
        <c:axId val="539746144"/>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Tenorite" panose="00000500000000000000" pitchFamily="2" charset="0"/>
                <a:ea typeface="+mn-ea"/>
                <a:cs typeface="+mn-cs"/>
              </a:defRPr>
            </a:pPr>
            <a:endParaRPr lang="en-US"/>
          </a:p>
        </c:txPr>
        <c:crossAx val="539747808"/>
        <c:crosses val="autoZero"/>
        <c:crossBetween val="between"/>
      </c:valAx>
      <c:spPr>
        <a:noFill/>
        <a:ln>
          <a:noFill/>
        </a:ln>
        <a:effectLst/>
      </c:spPr>
    </c:plotArea>
    <c:plotVisOnly val="1"/>
    <c:dispBlanksAs val="gap"/>
    <c:showDLblsOverMax val="0"/>
  </c:chart>
  <c:spPr>
    <a:noFill/>
    <a:ln w="25400" cap="flat" cmpd="sng" algn="ctr">
      <a:solidFill>
        <a:schemeClr val="tx1"/>
      </a:solidFill>
      <a:round/>
    </a:ln>
    <a:effectLst/>
  </c:spPr>
  <c:txPr>
    <a:bodyPr/>
    <a:lstStyle/>
    <a:p>
      <a:pPr>
        <a:defRPr sz="1200">
          <a:latin typeface="Tenorite" panose="00000500000000000000" pitchFamily="2"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1.1387986887177045E-2"/>
          <c:y val="1.7009217120647582E-2"/>
        </c:manualLayout>
      </c:layout>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Tenorite" panose="00000500000000000000" pitchFamily="2" charset="0"/>
              <a:ea typeface="+mn-ea"/>
              <a:cs typeface="+mn-cs"/>
            </a:defRPr>
          </a:pPr>
          <a:endParaRPr lang="en-US"/>
        </a:p>
      </c:txPr>
    </c:title>
    <c:autoTitleDeleted val="0"/>
    <c:plotArea>
      <c:layout/>
      <c:pieChart>
        <c:varyColors val="1"/>
        <c:ser>
          <c:idx val="0"/>
          <c:order val="0"/>
          <c:tx>
            <c:strRef>
              <c:f>'One-off space estimate'!$Q$10</c:f>
              <c:strCache>
                <c:ptCount val="1"/>
                <c:pt idx="0">
                  <c:v>Total emissions kgCO2e</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F8B-4F4F-A002-244493DA799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EF8B-4F4F-A002-244493DA7995}"/>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EF8B-4F4F-A002-244493DA7995}"/>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EF8B-4F4F-A002-244493DA7995}"/>
              </c:ext>
            </c:extLst>
          </c:dPt>
          <c:dLbls>
            <c:dLbl>
              <c:idx val="0"/>
              <c:layout>
                <c:manualLayout>
                  <c:x val="6.6375000000000003E-2"/>
                  <c:y val="0.15934565470982795"/>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EF8B-4F4F-A002-244493DA7995}"/>
                </c:ext>
              </c:extLst>
            </c:dLbl>
            <c:dLbl>
              <c:idx val="1"/>
              <c:layout>
                <c:manualLayout>
                  <c:x val="8.0381665314704698E-2"/>
                  <c:y val="-4.2965086917332966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EF8B-4F4F-A002-244493DA7995}"/>
                </c:ext>
              </c:extLst>
            </c:dLbl>
            <c:dLbl>
              <c:idx val="2"/>
              <c:layout>
                <c:manualLayout>
                  <c:x val="-0.19430565272709946"/>
                  <c:y val="-5.0816850775138242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EF8B-4F4F-A002-244493DA7995}"/>
                </c:ext>
              </c:extLst>
            </c:dLbl>
            <c:dLbl>
              <c:idx val="3"/>
              <c:layout>
                <c:manualLayout>
                  <c:x val="0.19815069991251094"/>
                  <c:y val="3.0788130650335376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EF8B-4F4F-A002-244493DA7995}"/>
                </c:ext>
              </c:extLst>
            </c:dLbl>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Tenorite" panose="00000500000000000000" pitchFamily="2" charset="0"/>
                    <a:ea typeface="+mn-ea"/>
                    <a:cs typeface="+mn-cs"/>
                  </a:defRPr>
                </a:pPr>
                <a:endParaRPr lang="en-US"/>
              </a:p>
            </c:txPr>
            <c:dLblPos val="bestFit"/>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'One-off space estimate'!$P$11:$P$14</c:f>
              <c:strCache>
                <c:ptCount val="4"/>
                <c:pt idx="0">
                  <c:v>Electricity</c:v>
                </c:pt>
                <c:pt idx="1">
                  <c:v>Gas</c:v>
                </c:pt>
                <c:pt idx="2">
                  <c:v>Water</c:v>
                </c:pt>
                <c:pt idx="3">
                  <c:v>Waste</c:v>
                </c:pt>
              </c:strCache>
            </c:strRef>
          </c:cat>
          <c:val>
            <c:numRef>
              <c:f>'One-off space estimate'!$Q$11:$Q$14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EF8B-4F4F-A002-244493DA799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layout>
        <c:manualLayout>
          <c:xMode val="edge"/>
          <c:yMode val="edge"/>
          <c:x val="0.19651797304760807"/>
          <c:y val="0.91657179086165252"/>
          <c:w val="0.59110655971391957"/>
          <c:h val="6.6914878069204126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Tenorite" panose="00000500000000000000" pitchFamily="2" charset="0"/>
              <a:ea typeface="+mn-ea"/>
              <a:cs typeface="+mn-cs"/>
            </a:defRPr>
          </a:pPr>
          <a:endParaRPr lang="en-US"/>
        </a:p>
      </c:txPr>
    </c:legend>
    <c:plotVisOnly val="1"/>
    <c:dispBlanksAs val="gap"/>
    <c:showDLblsOverMax val="0"/>
  </c:chart>
  <c:spPr>
    <a:noFill/>
    <a:ln w="25400" cap="flat" cmpd="sng" algn="ctr">
      <a:solidFill>
        <a:schemeClr val="tx1"/>
      </a:solidFill>
      <a:round/>
    </a:ln>
    <a:effectLst/>
  </c:spPr>
  <c:txPr>
    <a:bodyPr/>
    <a:lstStyle/>
    <a:p>
      <a:pPr>
        <a:defRPr sz="1200">
          <a:latin typeface="Tenorite" panose="00000500000000000000" pitchFamily="2" charset="0"/>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Electricity</a:t>
            </a:r>
            <a:r>
              <a:rPr lang="en-GB" baseline="0"/>
              <a:t> use breakdown</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pieChart>
        <c:varyColors val="1"/>
        <c:ser>
          <c:idx val="1"/>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FD9-4207-BA3F-0F1F7FEBA14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EFD9-4207-BA3F-0F1F7FEBA149}"/>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EFD9-4207-BA3F-0F1F7FEBA149}"/>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EFD9-4207-BA3F-0F1F7FEBA149}"/>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C67F-435B-8543-68ED90B0D80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'WFH energy use-NAME'!$I$11:$I$15</c:f>
              <c:strCache>
                <c:ptCount val="5"/>
                <c:pt idx="0">
                  <c:v>Space lighting</c:v>
                </c:pt>
                <c:pt idx="1">
                  <c:v>Office equipment</c:v>
                </c:pt>
                <c:pt idx="2">
                  <c:v>Supplementary heat and lighting</c:v>
                </c:pt>
                <c:pt idx="3">
                  <c:v>AV equip</c:v>
                </c:pt>
                <c:pt idx="4">
                  <c:v>Specialist equipment</c:v>
                </c:pt>
              </c:strCache>
            </c:strRef>
          </c:cat>
          <c:val>
            <c:numRef>
              <c:f>'WFH energy use-NAME'!$J$11:$J$15</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A5AF-4A0F-9D2B-017F0C6BCA67}"/>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254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'WFH energy use-NAME'!$J$35</c:f>
              <c:strCache>
                <c:ptCount val="1"/>
                <c:pt idx="0">
                  <c:v>Total emissions/yr kgCO2e</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1EE-4372-BEA0-A94D7EC0360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21EE-4372-BEA0-A94D7EC0360E}"/>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21EE-4372-BEA0-A94D7EC0360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'WFH energy use-NAME'!$I$36:$I$38</c:f>
              <c:strCache>
                <c:ptCount val="3"/>
                <c:pt idx="0">
                  <c:v>Electricity</c:v>
                </c:pt>
                <c:pt idx="1">
                  <c:v>Gas</c:v>
                </c:pt>
                <c:pt idx="2">
                  <c:v>Water</c:v>
                </c:pt>
              </c:strCache>
            </c:strRef>
          </c:cat>
          <c:val>
            <c:numRef>
              <c:f>'WFH energy use-NAME'!$J$36:$J$38</c:f>
              <c:numCache>
                <c:formatCode>General</c:formatCode>
                <c:ptCount val="3"/>
                <c:pt idx="0">
                  <c:v>0</c:v>
                </c:pt>
                <c:pt idx="1">
                  <c:v>0</c:v>
                </c:pt>
                <c:pt idx="2">
                  <c:v>0</c:v>
                </c:pt>
              </c:numCache>
            </c:numRef>
          </c:val>
          <c:extLst>
            <c:ext xmlns:c16="http://schemas.microsoft.com/office/drawing/2014/chart" uri="{C3380CC4-5D6E-409C-BE32-E72D297353CC}">
              <c16:uniqueId val="{00000000-09E7-4C8D-B342-9BFAA2DC34CB}"/>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noFill/>
    <a:ln w="254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2.png"/><Relationship Id="rId4"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5" Type="http://schemas.openxmlformats.org/officeDocument/2006/relationships/image" Target="../media/image2.png"/><Relationship Id="rId4"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8.xml"/><Relationship Id="rId1" Type="http://schemas.openxmlformats.org/officeDocument/2006/relationships/chart" Target="../charts/chart7.xml"/><Relationship Id="rId4"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xdr:col>
      <xdr:colOff>2622550</xdr:colOff>
      <xdr:row>0</xdr:row>
      <xdr:rowOff>44450</xdr:rowOff>
    </xdr:from>
    <xdr:to>
      <xdr:col>5</xdr:col>
      <xdr:colOff>379976</xdr:colOff>
      <xdr:row>3</xdr:row>
      <xdr:rowOff>21877</xdr:rowOff>
    </xdr:to>
    <xdr:pic>
      <xdr:nvPicPr>
        <xdr:cNvPr id="17" name="Picture 16">
          <a:extLst>
            <a:ext uri="{FF2B5EF4-FFF2-40B4-BE49-F238E27FC236}">
              <a16:creationId xmlns:a16="http://schemas.microsoft.com/office/drawing/2014/main" id="{0177942F-1C99-4306-A492-FE984DCD996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6558" t="25175" r="17442" b="32955"/>
        <a:stretch/>
      </xdr:blipFill>
      <xdr:spPr>
        <a:xfrm>
          <a:off x="5295900" y="44450"/>
          <a:ext cx="2767576" cy="984537"/>
        </a:xfrm>
        <a:prstGeom prst="rect">
          <a:avLst/>
        </a:prstGeom>
      </xdr:spPr>
    </xdr:pic>
    <xdr:clientData/>
  </xdr:twoCellAnchor>
  <xdr:twoCellAnchor editAs="oneCell">
    <xdr:from>
      <xdr:col>5</xdr:col>
      <xdr:colOff>507510</xdr:colOff>
      <xdr:row>0</xdr:row>
      <xdr:rowOff>50800</xdr:rowOff>
    </xdr:from>
    <xdr:to>
      <xdr:col>10</xdr:col>
      <xdr:colOff>249860</xdr:colOff>
      <xdr:row>3</xdr:row>
      <xdr:rowOff>96914</xdr:rowOff>
    </xdr:to>
    <xdr:pic>
      <xdr:nvPicPr>
        <xdr:cNvPr id="18" name="Picture 17">
          <a:extLst>
            <a:ext uri="{FF2B5EF4-FFF2-40B4-BE49-F238E27FC236}">
              <a16:creationId xmlns:a16="http://schemas.microsoft.com/office/drawing/2014/main" id="{906411D0-D469-414D-831E-AC073A1FF83F}"/>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5132" t="23242" r="14944" b="30670"/>
        <a:stretch/>
      </xdr:blipFill>
      <xdr:spPr>
        <a:xfrm>
          <a:off x="8191010" y="50800"/>
          <a:ext cx="2801780" cy="1053224"/>
        </a:xfrm>
        <a:prstGeom prst="rect">
          <a:avLst/>
        </a:prstGeom>
      </xdr:spPr>
    </xdr:pic>
    <xdr:clientData/>
  </xdr:twoCellAnchor>
  <xdr:twoCellAnchor editAs="oneCell">
    <xdr:from>
      <xdr:col>3</xdr:col>
      <xdr:colOff>182739</xdr:colOff>
      <xdr:row>41</xdr:row>
      <xdr:rowOff>106261</xdr:rowOff>
    </xdr:from>
    <xdr:to>
      <xdr:col>3</xdr:col>
      <xdr:colOff>2648373</xdr:colOff>
      <xdr:row>44</xdr:row>
      <xdr:rowOff>57798</xdr:rowOff>
    </xdr:to>
    <xdr:pic>
      <xdr:nvPicPr>
        <xdr:cNvPr id="20" name="Picture 19">
          <a:extLst>
            <a:ext uri="{FF2B5EF4-FFF2-40B4-BE49-F238E27FC236}">
              <a16:creationId xmlns:a16="http://schemas.microsoft.com/office/drawing/2014/main" id="{042E9A56-7446-A452-E40D-766A1378381D}"/>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856089" y="5840311"/>
          <a:ext cx="2469444" cy="545897"/>
        </a:xfrm>
        <a:prstGeom prst="rect">
          <a:avLst/>
        </a:prstGeom>
      </xdr:spPr>
    </xdr:pic>
    <xdr:clientData/>
  </xdr:twoCellAnchor>
  <xdr:twoCellAnchor editAs="oneCell">
    <xdr:from>
      <xdr:col>0</xdr:col>
      <xdr:colOff>744361</xdr:colOff>
      <xdr:row>40</xdr:row>
      <xdr:rowOff>917</xdr:rowOff>
    </xdr:from>
    <xdr:to>
      <xdr:col>2</xdr:col>
      <xdr:colOff>894221</xdr:colOff>
      <xdr:row>45</xdr:row>
      <xdr:rowOff>169837</xdr:rowOff>
    </xdr:to>
    <xdr:pic>
      <xdr:nvPicPr>
        <xdr:cNvPr id="22" name="Picture 21">
          <a:extLst>
            <a:ext uri="{FF2B5EF4-FFF2-40B4-BE49-F238E27FC236}">
              <a16:creationId xmlns:a16="http://schemas.microsoft.com/office/drawing/2014/main" id="{ABD51E15-ED59-6384-D901-60A4D299AD2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44361" y="5557167"/>
          <a:ext cx="1758950" cy="116269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534309</xdr:colOff>
      <xdr:row>18</xdr:row>
      <xdr:rowOff>241073</xdr:rowOff>
    </xdr:from>
    <xdr:to>
      <xdr:col>14</xdr:col>
      <xdr:colOff>298451</xdr:colOff>
      <xdr:row>37</xdr:row>
      <xdr:rowOff>134711</xdr:rowOff>
    </xdr:to>
    <xdr:graphicFrame macro="">
      <xdr:nvGraphicFramePr>
        <xdr:cNvPr id="2" name="Chart 1">
          <a:extLst>
            <a:ext uri="{FF2B5EF4-FFF2-40B4-BE49-F238E27FC236}">
              <a16:creationId xmlns:a16="http://schemas.microsoft.com/office/drawing/2014/main" id="{A387543F-8BCD-F619-12F8-1951B74431F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527186</xdr:colOff>
      <xdr:row>39</xdr:row>
      <xdr:rowOff>28575</xdr:rowOff>
    </xdr:from>
    <xdr:to>
      <xdr:col>14</xdr:col>
      <xdr:colOff>295036</xdr:colOff>
      <xdr:row>53</xdr:row>
      <xdr:rowOff>182562</xdr:rowOff>
    </xdr:to>
    <xdr:graphicFrame macro="">
      <xdr:nvGraphicFramePr>
        <xdr:cNvPr id="4" name="Chart 3">
          <a:extLst>
            <a:ext uri="{FF2B5EF4-FFF2-40B4-BE49-F238E27FC236}">
              <a16:creationId xmlns:a16="http://schemas.microsoft.com/office/drawing/2014/main" id="{6ABB3422-4F60-43E9-AEDF-0781EC8241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585788</xdr:colOff>
      <xdr:row>15</xdr:row>
      <xdr:rowOff>21772</xdr:rowOff>
    </xdr:from>
    <xdr:to>
      <xdr:col>18</xdr:col>
      <xdr:colOff>612776</xdr:colOff>
      <xdr:row>32</xdr:row>
      <xdr:rowOff>87539</xdr:rowOff>
    </xdr:to>
    <xdr:graphicFrame macro="">
      <xdr:nvGraphicFramePr>
        <xdr:cNvPr id="5" name="Chart 4">
          <a:extLst>
            <a:ext uri="{FF2B5EF4-FFF2-40B4-BE49-F238E27FC236}">
              <a16:creationId xmlns:a16="http://schemas.microsoft.com/office/drawing/2014/main" id="{EFA300E0-626B-DDA3-5537-DC3EABC0785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1114426</xdr:colOff>
      <xdr:row>14</xdr:row>
      <xdr:rowOff>57151</xdr:rowOff>
    </xdr:from>
    <xdr:to>
      <xdr:col>7</xdr:col>
      <xdr:colOff>2952750</xdr:colOff>
      <xdr:row>18</xdr:row>
      <xdr:rowOff>19051</xdr:rowOff>
    </xdr:to>
    <xdr:sp macro="" textlink="">
      <xdr:nvSpPr>
        <xdr:cNvPr id="6" name="TextBox 5">
          <a:extLst>
            <a:ext uri="{FF2B5EF4-FFF2-40B4-BE49-F238E27FC236}">
              <a16:creationId xmlns:a16="http://schemas.microsoft.com/office/drawing/2014/main" id="{10E467CF-BBD9-1A18-A0FB-E0537C73713C}"/>
            </a:ext>
          </a:extLst>
        </xdr:cNvPr>
        <xdr:cNvSpPr txBox="1"/>
      </xdr:nvSpPr>
      <xdr:spPr>
        <a:xfrm>
          <a:off x="13725526" y="3200401"/>
          <a:ext cx="1838324" cy="952500"/>
        </a:xfrm>
        <a:prstGeom prst="rect">
          <a:avLst/>
        </a:prstGeom>
        <a:solidFill>
          <a:srgbClr val="FFFDDF"/>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b="1"/>
            <a:t>See</a:t>
          </a:r>
          <a:r>
            <a:rPr lang="en-GB" sz="1600" b="1" baseline="0"/>
            <a:t> some insights based on your inputs over here!</a:t>
          </a:r>
          <a:endParaRPr lang="en-GB" sz="1600" b="1"/>
        </a:p>
      </xdr:txBody>
    </xdr:sp>
    <xdr:clientData/>
  </xdr:twoCellAnchor>
  <xdr:twoCellAnchor>
    <xdr:from>
      <xdr:col>7</xdr:col>
      <xdr:colOff>2952750</xdr:colOff>
      <xdr:row>15</xdr:row>
      <xdr:rowOff>82550</xdr:rowOff>
    </xdr:from>
    <xdr:to>
      <xdr:col>8</xdr:col>
      <xdr:colOff>444500</xdr:colOff>
      <xdr:row>16</xdr:row>
      <xdr:rowOff>38101</xdr:rowOff>
    </xdr:to>
    <xdr:cxnSp macro="">
      <xdr:nvCxnSpPr>
        <xdr:cNvPr id="8" name="Straight Arrow Connector 7">
          <a:extLst>
            <a:ext uri="{FF2B5EF4-FFF2-40B4-BE49-F238E27FC236}">
              <a16:creationId xmlns:a16="http://schemas.microsoft.com/office/drawing/2014/main" id="{81CB1884-DFA9-F0EB-634E-C317922DCAED}"/>
            </a:ext>
          </a:extLst>
        </xdr:cNvPr>
        <xdr:cNvCxnSpPr>
          <a:stCxn id="6" idx="3"/>
        </xdr:cNvCxnSpPr>
      </xdr:nvCxnSpPr>
      <xdr:spPr>
        <a:xfrm flipV="1">
          <a:off x="15563850" y="3473450"/>
          <a:ext cx="711200" cy="203201"/>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2</xdr:col>
      <xdr:colOff>740455</xdr:colOff>
      <xdr:row>0</xdr:row>
      <xdr:rowOff>0</xdr:rowOff>
    </xdr:from>
    <xdr:to>
      <xdr:col>4</xdr:col>
      <xdr:colOff>1030114</xdr:colOff>
      <xdr:row>4</xdr:row>
      <xdr:rowOff>171011</xdr:rowOff>
    </xdr:to>
    <xdr:pic>
      <xdr:nvPicPr>
        <xdr:cNvPr id="3" name="Picture 2">
          <a:extLst>
            <a:ext uri="{FF2B5EF4-FFF2-40B4-BE49-F238E27FC236}">
              <a16:creationId xmlns:a16="http://schemas.microsoft.com/office/drawing/2014/main" id="{24D7D1FC-E15A-4CBB-8497-448AA8986ED5}"/>
            </a:ext>
          </a:extLst>
        </xdr:cNvPr>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16558" t="25175" r="17442" b="32955"/>
        <a:stretch/>
      </xdr:blipFill>
      <xdr:spPr>
        <a:xfrm>
          <a:off x="6693580" y="0"/>
          <a:ext cx="2760206" cy="980001"/>
        </a:xfrm>
        <a:prstGeom prst="rect">
          <a:avLst/>
        </a:prstGeom>
      </xdr:spPr>
    </xdr:pic>
    <xdr:clientData/>
  </xdr:twoCellAnchor>
  <xdr:twoCellAnchor editAs="oneCell">
    <xdr:from>
      <xdr:col>4</xdr:col>
      <xdr:colOff>1137804</xdr:colOff>
      <xdr:row>0</xdr:row>
      <xdr:rowOff>0</xdr:rowOff>
    </xdr:from>
    <xdr:to>
      <xdr:col>6</xdr:col>
      <xdr:colOff>974076</xdr:colOff>
      <xdr:row>5</xdr:row>
      <xdr:rowOff>55367</xdr:rowOff>
    </xdr:to>
    <xdr:pic>
      <xdr:nvPicPr>
        <xdr:cNvPr id="7" name="Picture 6">
          <a:extLst>
            <a:ext uri="{FF2B5EF4-FFF2-40B4-BE49-F238E27FC236}">
              <a16:creationId xmlns:a16="http://schemas.microsoft.com/office/drawing/2014/main" id="{BBB9795C-9DC8-46F2-8637-EC848807B581}"/>
            </a:ext>
          </a:extLst>
        </xdr:cNvPr>
        <xdr:cNvPicPr>
          <a:picLocks noChangeAspect="1"/>
        </xdr:cNvPicPr>
      </xdr:nvPicPr>
      <xdr:blipFill rotWithShape="1">
        <a:blip xmlns:r="http://schemas.openxmlformats.org/officeDocument/2006/relationships" r:embed="rId5" cstate="print">
          <a:extLst>
            <a:ext uri="{28A0092B-C50C-407E-A947-70E740481C1C}">
              <a14:useLocalDpi xmlns:a14="http://schemas.microsoft.com/office/drawing/2010/main" val="0"/>
            </a:ext>
          </a:extLst>
        </a:blip>
        <a:srcRect l="15132" t="23242" r="14944" b="30670"/>
        <a:stretch/>
      </xdr:blipFill>
      <xdr:spPr>
        <a:xfrm>
          <a:off x="9561476" y="0"/>
          <a:ext cx="2802913" cy="104755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9</xdr:col>
      <xdr:colOff>553359</xdr:colOff>
      <xdr:row>16</xdr:row>
      <xdr:rowOff>164873</xdr:rowOff>
    </xdr:from>
    <xdr:to>
      <xdr:col>14</xdr:col>
      <xdr:colOff>317501</xdr:colOff>
      <xdr:row>34</xdr:row>
      <xdr:rowOff>163286</xdr:rowOff>
    </xdr:to>
    <xdr:graphicFrame macro="">
      <xdr:nvGraphicFramePr>
        <xdr:cNvPr id="2" name="Chart 1">
          <a:extLst>
            <a:ext uri="{FF2B5EF4-FFF2-40B4-BE49-F238E27FC236}">
              <a16:creationId xmlns:a16="http://schemas.microsoft.com/office/drawing/2014/main" id="{0BF65149-A10A-4D65-82CD-435832AA9B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546236</xdr:colOff>
      <xdr:row>35</xdr:row>
      <xdr:rowOff>171449</xdr:rowOff>
    </xdr:from>
    <xdr:to>
      <xdr:col>14</xdr:col>
      <xdr:colOff>314086</xdr:colOff>
      <xdr:row>55</xdr:row>
      <xdr:rowOff>95250</xdr:rowOff>
    </xdr:to>
    <xdr:graphicFrame macro="">
      <xdr:nvGraphicFramePr>
        <xdr:cNvPr id="3" name="Chart 2">
          <a:extLst>
            <a:ext uri="{FF2B5EF4-FFF2-40B4-BE49-F238E27FC236}">
              <a16:creationId xmlns:a16="http://schemas.microsoft.com/office/drawing/2014/main" id="{946E59D1-6D04-4CBF-8392-949D74DDAC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585788</xdr:colOff>
      <xdr:row>16</xdr:row>
      <xdr:rowOff>164647</xdr:rowOff>
    </xdr:from>
    <xdr:to>
      <xdr:col>18</xdr:col>
      <xdr:colOff>876300</xdr:colOff>
      <xdr:row>34</xdr:row>
      <xdr:rowOff>133350</xdr:rowOff>
    </xdr:to>
    <xdr:graphicFrame macro="">
      <xdr:nvGraphicFramePr>
        <xdr:cNvPr id="4" name="Chart 3">
          <a:extLst>
            <a:ext uri="{FF2B5EF4-FFF2-40B4-BE49-F238E27FC236}">
              <a16:creationId xmlns:a16="http://schemas.microsoft.com/office/drawing/2014/main" id="{CE0102AE-0A13-4CB7-B0D5-07DE3C5E9D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1143000</xdr:colOff>
      <xdr:row>14</xdr:row>
      <xdr:rowOff>57150</xdr:rowOff>
    </xdr:from>
    <xdr:to>
      <xdr:col>7</xdr:col>
      <xdr:colOff>2952749</xdr:colOff>
      <xdr:row>18</xdr:row>
      <xdr:rowOff>168275</xdr:rowOff>
    </xdr:to>
    <xdr:sp macro="" textlink="">
      <xdr:nvSpPr>
        <xdr:cNvPr id="5" name="TextBox 4">
          <a:extLst>
            <a:ext uri="{FF2B5EF4-FFF2-40B4-BE49-F238E27FC236}">
              <a16:creationId xmlns:a16="http://schemas.microsoft.com/office/drawing/2014/main" id="{1141ECC1-2CA8-4B4C-A7DB-D082B105226B}"/>
            </a:ext>
          </a:extLst>
        </xdr:cNvPr>
        <xdr:cNvSpPr txBox="1"/>
      </xdr:nvSpPr>
      <xdr:spPr>
        <a:xfrm>
          <a:off x="13477875" y="2962275"/>
          <a:ext cx="1809749" cy="949325"/>
        </a:xfrm>
        <a:prstGeom prst="rect">
          <a:avLst/>
        </a:prstGeom>
        <a:solidFill>
          <a:srgbClr val="FFFDDF"/>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b="1"/>
            <a:t>See</a:t>
          </a:r>
          <a:r>
            <a:rPr lang="en-GB" sz="1600" b="1" baseline="0"/>
            <a:t> some insights based on your inputs over here!</a:t>
          </a:r>
          <a:endParaRPr lang="en-GB" sz="1600" b="1"/>
        </a:p>
      </xdr:txBody>
    </xdr:sp>
    <xdr:clientData/>
  </xdr:twoCellAnchor>
  <xdr:twoCellAnchor>
    <xdr:from>
      <xdr:col>7</xdr:col>
      <xdr:colOff>2952749</xdr:colOff>
      <xdr:row>15</xdr:row>
      <xdr:rowOff>82550</xdr:rowOff>
    </xdr:from>
    <xdr:to>
      <xdr:col>8</xdr:col>
      <xdr:colOff>444500</xdr:colOff>
      <xdr:row>16</xdr:row>
      <xdr:rowOff>112713</xdr:rowOff>
    </xdr:to>
    <xdr:cxnSp macro="">
      <xdr:nvCxnSpPr>
        <xdr:cNvPr id="6" name="Straight Arrow Connector 5">
          <a:extLst>
            <a:ext uri="{FF2B5EF4-FFF2-40B4-BE49-F238E27FC236}">
              <a16:creationId xmlns:a16="http://schemas.microsoft.com/office/drawing/2014/main" id="{0F357419-3E75-4436-9240-B0B8A867D602}"/>
            </a:ext>
          </a:extLst>
        </xdr:cNvPr>
        <xdr:cNvCxnSpPr>
          <a:stCxn id="5" idx="3"/>
        </xdr:cNvCxnSpPr>
      </xdr:nvCxnSpPr>
      <xdr:spPr>
        <a:xfrm flipV="1">
          <a:off x="15287624" y="3197225"/>
          <a:ext cx="711201" cy="239713"/>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4</xdr:col>
      <xdr:colOff>482328</xdr:colOff>
      <xdr:row>0</xdr:row>
      <xdr:rowOff>0</xdr:rowOff>
    </xdr:from>
    <xdr:to>
      <xdr:col>6</xdr:col>
      <xdr:colOff>284307</xdr:colOff>
      <xdr:row>4</xdr:row>
      <xdr:rowOff>174821</xdr:rowOff>
    </xdr:to>
    <xdr:pic>
      <xdr:nvPicPr>
        <xdr:cNvPr id="7" name="Picture 6">
          <a:extLst>
            <a:ext uri="{FF2B5EF4-FFF2-40B4-BE49-F238E27FC236}">
              <a16:creationId xmlns:a16="http://schemas.microsoft.com/office/drawing/2014/main" id="{A0766F1F-A315-44D4-8F75-40CE05242AE0}"/>
            </a:ext>
          </a:extLst>
        </xdr:cNvPr>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16558" t="25175" r="17442" b="32955"/>
        <a:stretch/>
      </xdr:blipFill>
      <xdr:spPr>
        <a:xfrm>
          <a:off x="8352359" y="0"/>
          <a:ext cx="2718534" cy="984446"/>
        </a:xfrm>
        <a:prstGeom prst="rect">
          <a:avLst/>
        </a:prstGeom>
      </xdr:spPr>
    </xdr:pic>
    <xdr:clientData/>
  </xdr:twoCellAnchor>
  <xdr:twoCellAnchor editAs="oneCell">
    <xdr:from>
      <xdr:col>6</xdr:col>
      <xdr:colOff>399617</xdr:colOff>
      <xdr:row>0</xdr:row>
      <xdr:rowOff>0</xdr:rowOff>
    </xdr:from>
    <xdr:to>
      <xdr:col>7</xdr:col>
      <xdr:colOff>1577961</xdr:colOff>
      <xdr:row>5</xdr:row>
      <xdr:rowOff>59177</xdr:rowOff>
    </xdr:to>
    <xdr:pic>
      <xdr:nvPicPr>
        <xdr:cNvPr id="8" name="Picture 7">
          <a:extLst>
            <a:ext uri="{FF2B5EF4-FFF2-40B4-BE49-F238E27FC236}">
              <a16:creationId xmlns:a16="http://schemas.microsoft.com/office/drawing/2014/main" id="{0F775F0B-6312-413E-8EC4-619BECC07285}"/>
            </a:ext>
          </a:extLst>
        </xdr:cNvPr>
        <xdr:cNvPicPr>
          <a:picLocks noChangeAspect="1"/>
        </xdr:cNvPicPr>
      </xdr:nvPicPr>
      <xdr:blipFill rotWithShape="1">
        <a:blip xmlns:r="http://schemas.openxmlformats.org/officeDocument/2006/relationships" r:embed="rId5" cstate="print">
          <a:extLst>
            <a:ext uri="{28A0092B-C50C-407E-A947-70E740481C1C}">
              <a14:useLocalDpi xmlns:a14="http://schemas.microsoft.com/office/drawing/2010/main" val="0"/>
            </a:ext>
          </a:extLst>
        </a:blip>
        <a:srcRect l="15132" t="23242" r="14944" b="30670"/>
        <a:stretch/>
      </xdr:blipFill>
      <xdr:spPr>
        <a:xfrm>
          <a:off x="11174773" y="0"/>
          <a:ext cx="2733777" cy="107120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8</xdr:col>
      <xdr:colOff>11338</xdr:colOff>
      <xdr:row>16</xdr:row>
      <xdr:rowOff>453</xdr:rowOff>
    </xdr:from>
    <xdr:to>
      <xdr:col>12</xdr:col>
      <xdr:colOff>598714</xdr:colOff>
      <xdr:row>32</xdr:row>
      <xdr:rowOff>99786</xdr:rowOff>
    </xdr:to>
    <xdr:graphicFrame macro="">
      <xdr:nvGraphicFramePr>
        <xdr:cNvPr id="4" name="Chart 3">
          <a:extLst>
            <a:ext uri="{FF2B5EF4-FFF2-40B4-BE49-F238E27FC236}">
              <a16:creationId xmlns:a16="http://schemas.microsoft.com/office/drawing/2014/main" id="{A82483CC-4EBD-4137-97DA-3B8D2C780A7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13608</xdr:colOff>
      <xdr:row>38</xdr:row>
      <xdr:rowOff>190045</xdr:rowOff>
    </xdr:from>
    <xdr:to>
      <xdr:col>13</xdr:col>
      <xdr:colOff>0</xdr:colOff>
      <xdr:row>56</xdr:row>
      <xdr:rowOff>27215</xdr:rowOff>
    </xdr:to>
    <xdr:graphicFrame macro="">
      <xdr:nvGraphicFramePr>
        <xdr:cNvPr id="2" name="Chart 1">
          <a:extLst>
            <a:ext uri="{FF2B5EF4-FFF2-40B4-BE49-F238E27FC236}">
              <a16:creationId xmlns:a16="http://schemas.microsoft.com/office/drawing/2014/main" id="{7F28E6C1-FCDF-F1CB-EABF-CFB20E8A1FA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xdr:col>
      <xdr:colOff>740455</xdr:colOff>
      <xdr:row>0</xdr:row>
      <xdr:rowOff>0</xdr:rowOff>
    </xdr:from>
    <xdr:to>
      <xdr:col>4</xdr:col>
      <xdr:colOff>1030114</xdr:colOff>
      <xdr:row>5</xdr:row>
      <xdr:rowOff>52901</xdr:rowOff>
    </xdr:to>
    <xdr:pic>
      <xdr:nvPicPr>
        <xdr:cNvPr id="8" name="Picture 7">
          <a:extLst>
            <a:ext uri="{FF2B5EF4-FFF2-40B4-BE49-F238E27FC236}">
              <a16:creationId xmlns:a16="http://schemas.microsoft.com/office/drawing/2014/main" id="{7A31A628-5369-4CE2-9C02-2A51671013D9}"/>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16558" t="25175" r="17442" b="32955"/>
        <a:stretch/>
      </xdr:blipFill>
      <xdr:spPr>
        <a:xfrm>
          <a:off x="6696755" y="0"/>
          <a:ext cx="2766159" cy="973651"/>
        </a:xfrm>
        <a:prstGeom prst="rect">
          <a:avLst/>
        </a:prstGeom>
      </xdr:spPr>
    </xdr:pic>
    <xdr:clientData/>
  </xdr:twoCellAnchor>
  <xdr:twoCellAnchor editAs="oneCell">
    <xdr:from>
      <xdr:col>4</xdr:col>
      <xdr:colOff>1137804</xdr:colOff>
      <xdr:row>0</xdr:row>
      <xdr:rowOff>0</xdr:rowOff>
    </xdr:from>
    <xdr:to>
      <xdr:col>6</xdr:col>
      <xdr:colOff>221147</xdr:colOff>
      <xdr:row>5</xdr:row>
      <xdr:rowOff>118867</xdr:rowOff>
    </xdr:to>
    <xdr:pic>
      <xdr:nvPicPr>
        <xdr:cNvPr id="9" name="Picture 8">
          <a:extLst>
            <a:ext uri="{FF2B5EF4-FFF2-40B4-BE49-F238E27FC236}">
              <a16:creationId xmlns:a16="http://schemas.microsoft.com/office/drawing/2014/main" id="{D76198A8-40F4-4B59-A66A-581D4692153B}"/>
            </a:ext>
          </a:extLst>
        </xdr:cNvPr>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15132" t="23242" r="14944" b="30670"/>
        <a:stretch/>
      </xdr:blipFill>
      <xdr:spPr>
        <a:xfrm>
          <a:off x="9570604" y="0"/>
          <a:ext cx="2801722" cy="1039617"/>
        </a:xfrm>
        <a:prstGeom prst="rect">
          <a:avLst/>
        </a:prstGeom>
      </xdr:spPr>
    </xdr:pic>
    <xdr:clientData/>
  </xdr:twoCellAnchor>
</xdr:wsDr>
</file>

<file path=xl/theme/theme1.xml><?xml version="1.0" encoding="utf-8"?>
<a:theme xmlns:a="http://schemas.openxmlformats.org/drawingml/2006/main" name="Office Theme">
  <a:themeElements>
    <a:clrScheme name="New colours">
      <a:dk1>
        <a:sysClr val="windowText" lastClr="000000"/>
      </a:dk1>
      <a:lt1>
        <a:sysClr val="window" lastClr="FFFFFF"/>
      </a:lt1>
      <a:dk2>
        <a:srgbClr val="44546A"/>
      </a:dk2>
      <a:lt2>
        <a:srgbClr val="E7E6E6"/>
      </a:lt2>
      <a:accent1>
        <a:srgbClr val="FF5200"/>
      </a:accent1>
      <a:accent2>
        <a:srgbClr val="2195A5"/>
      </a:accent2>
      <a:accent3>
        <a:srgbClr val="AA65E6"/>
      </a:accent3>
      <a:accent4>
        <a:srgbClr val="209E65"/>
      </a:accent4>
      <a:accent5>
        <a:srgbClr val="FFB793"/>
      </a:accent5>
      <a:accent6>
        <a:srgbClr val="015E55"/>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48"/>
  <sheetViews>
    <sheetView tabSelected="1" zoomScaleNormal="100" workbookViewId="0">
      <selection activeCell="M3" sqref="M3"/>
    </sheetView>
  </sheetViews>
  <sheetFormatPr defaultColWidth="8.6640625" defaultRowHeight="13.8" x14ac:dyDescent="0.25"/>
  <cols>
    <col min="1" max="1" width="10.88671875" style="9" bestFit="1" customWidth="1"/>
    <col min="2" max="2" width="12.109375" style="9" bestFit="1" customWidth="1"/>
    <col min="3" max="3" width="15.109375" style="9" customWidth="1"/>
    <col min="4" max="4" width="53" style="9" bestFit="1" customWidth="1"/>
    <col min="5" max="5" width="18.6640625" style="9" customWidth="1"/>
    <col min="6" max="16384" width="8.6640625" style="9"/>
  </cols>
  <sheetData>
    <row r="1" spans="1:11" ht="33" customHeight="1" x14ac:dyDescent="0.25">
      <c r="A1" s="73" t="s">
        <v>0</v>
      </c>
      <c r="B1" s="73"/>
      <c r="C1" s="73"/>
      <c r="D1" s="73"/>
      <c r="E1" s="73"/>
      <c r="F1" s="5"/>
      <c r="G1" s="5"/>
      <c r="H1" s="6"/>
      <c r="I1" s="7"/>
      <c r="J1" s="8"/>
    </row>
    <row r="2" spans="1:11" ht="32.1" customHeight="1" x14ac:dyDescent="0.25">
      <c r="A2" s="73"/>
      <c r="B2" s="73"/>
      <c r="C2" s="73"/>
      <c r="D2" s="73"/>
      <c r="E2" s="73"/>
      <c r="F2" s="5"/>
      <c r="G2" s="5"/>
      <c r="H2" s="10"/>
      <c r="I2" s="10"/>
    </row>
    <row r="4" spans="1:11" x14ac:dyDescent="0.25">
      <c r="A4" s="11" t="s">
        <v>1</v>
      </c>
      <c r="B4" s="12">
        <v>5</v>
      </c>
    </row>
    <row r="5" spans="1:11" ht="15.6" x14ac:dyDescent="0.25">
      <c r="A5" s="13" t="s">
        <v>2</v>
      </c>
      <c r="B5" s="14">
        <v>46211</v>
      </c>
    </row>
    <row r="8" spans="1:11" ht="14.4" thickBot="1" x14ac:dyDescent="0.3"/>
    <row r="9" spans="1:11" ht="15.6" customHeight="1" x14ac:dyDescent="0.3">
      <c r="A9" s="16"/>
      <c r="B9" s="96" t="s">
        <v>3</v>
      </c>
      <c r="C9" s="97"/>
      <c r="D9" s="97"/>
      <c r="E9" s="97"/>
      <c r="F9" s="97"/>
      <c r="G9" s="97"/>
      <c r="H9" s="97"/>
      <c r="I9" s="97"/>
      <c r="J9" s="97"/>
      <c r="K9" s="98"/>
    </row>
    <row r="10" spans="1:11" ht="15.6" customHeight="1" x14ac:dyDescent="0.3">
      <c r="A10" s="16"/>
      <c r="B10" s="99"/>
      <c r="C10" s="86"/>
      <c r="D10" s="86"/>
      <c r="E10" s="86"/>
      <c r="F10" s="86"/>
      <c r="G10" s="86"/>
      <c r="H10" s="86"/>
      <c r="I10" s="86"/>
      <c r="J10" s="86"/>
      <c r="K10" s="100"/>
    </row>
    <row r="11" spans="1:11" ht="15.6" customHeight="1" x14ac:dyDescent="0.3">
      <c r="A11" s="16"/>
      <c r="B11" s="99"/>
      <c r="C11" s="86"/>
      <c r="D11" s="86"/>
      <c r="E11" s="86"/>
      <c r="F11" s="86"/>
      <c r="G11" s="86"/>
      <c r="H11" s="86"/>
      <c r="I11" s="86"/>
      <c r="J11" s="86"/>
      <c r="K11" s="100"/>
    </row>
    <row r="12" spans="1:11" ht="15.6" customHeight="1" x14ac:dyDescent="0.3">
      <c r="A12" s="16"/>
      <c r="B12" s="99"/>
      <c r="C12" s="86"/>
      <c r="D12" s="86"/>
      <c r="E12" s="86"/>
      <c r="F12" s="86"/>
      <c r="G12" s="86"/>
      <c r="H12" s="86"/>
      <c r="I12" s="86"/>
      <c r="J12" s="86"/>
      <c r="K12" s="100"/>
    </row>
    <row r="13" spans="1:11" ht="15.6" customHeight="1" x14ac:dyDescent="0.3">
      <c r="A13" s="16"/>
      <c r="B13" s="99"/>
      <c r="C13" s="86"/>
      <c r="D13" s="86"/>
      <c r="E13" s="86"/>
      <c r="F13" s="86"/>
      <c r="G13" s="86"/>
      <c r="H13" s="86"/>
      <c r="I13" s="86"/>
      <c r="J13" s="86"/>
      <c r="K13" s="100"/>
    </row>
    <row r="14" spans="1:11" ht="15.6" customHeight="1" x14ac:dyDescent="0.3">
      <c r="A14" s="16"/>
      <c r="B14" s="99"/>
      <c r="C14" s="86"/>
      <c r="D14" s="86"/>
      <c r="E14" s="86"/>
      <c r="F14" s="86"/>
      <c r="G14" s="86"/>
      <c r="H14" s="86"/>
      <c r="I14" s="86"/>
      <c r="J14" s="86"/>
      <c r="K14" s="100"/>
    </row>
    <row r="15" spans="1:11" ht="15.6" customHeight="1" x14ac:dyDescent="0.3">
      <c r="A15" s="16"/>
      <c r="B15" s="99"/>
      <c r="C15" s="86"/>
      <c r="D15" s="86"/>
      <c r="E15" s="86"/>
      <c r="F15" s="86"/>
      <c r="G15" s="86"/>
      <c r="H15" s="86"/>
      <c r="I15" s="86"/>
      <c r="J15" s="86"/>
      <c r="K15" s="100"/>
    </row>
    <row r="16" spans="1:11" ht="15.6" customHeight="1" x14ac:dyDescent="0.3">
      <c r="A16" s="16"/>
      <c r="B16" s="99"/>
      <c r="C16" s="86"/>
      <c r="D16" s="86"/>
      <c r="E16" s="86"/>
      <c r="F16" s="86"/>
      <c r="G16" s="86"/>
      <c r="H16" s="86"/>
      <c r="I16" s="86"/>
      <c r="J16" s="86"/>
      <c r="K16" s="100"/>
    </row>
    <row r="17" spans="1:11" ht="15.6" customHeight="1" x14ac:dyDescent="0.3">
      <c r="A17" s="16"/>
      <c r="B17" s="99"/>
      <c r="C17" s="86"/>
      <c r="D17" s="86"/>
      <c r="E17" s="86"/>
      <c r="F17" s="86"/>
      <c r="G17" s="86"/>
      <c r="H17" s="86"/>
      <c r="I17" s="86"/>
      <c r="J17" s="86"/>
      <c r="K17" s="100"/>
    </row>
    <row r="18" spans="1:11" ht="15.6" customHeight="1" x14ac:dyDescent="0.3">
      <c r="A18" s="16"/>
      <c r="B18" s="99"/>
      <c r="C18" s="86"/>
      <c r="D18" s="86"/>
      <c r="E18" s="86"/>
      <c r="F18" s="86"/>
      <c r="G18" s="86"/>
      <c r="H18" s="86"/>
      <c r="I18" s="86"/>
      <c r="J18" s="86"/>
      <c r="K18" s="100"/>
    </row>
    <row r="19" spans="1:11" ht="15.6" customHeight="1" x14ac:dyDescent="0.3">
      <c r="A19" s="16"/>
      <c r="B19" s="99"/>
      <c r="C19" s="86"/>
      <c r="D19" s="86"/>
      <c r="E19" s="86"/>
      <c r="F19" s="86"/>
      <c r="G19" s="86"/>
      <c r="H19" s="86"/>
      <c r="I19" s="86"/>
      <c r="J19" s="86"/>
      <c r="K19" s="100"/>
    </row>
    <row r="20" spans="1:11" ht="15.6" customHeight="1" x14ac:dyDescent="0.3">
      <c r="A20" s="16"/>
      <c r="B20" s="99"/>
      <c r="C20" s="86"/>
      <c r="D20" s="86"/>
      <c r="E20" s="86"/>
      <c r="F20" s="86"/>
      <c r="G20" s="86"/>
      <c r="H20" s="86"/>
      <c r="I20" s="86"/>
      <c r="J20" s="86"/>
      <c r="K20" s="100"/>
    </row>
    <row r="21" spans="1:11" ht="15.6" customHeight="1" x14ac:dyDescent="0.3">
      <c r="A21" s="16"/>
      <c r="B21" s="99"/>
      <c r="C21" s="86"/>
      <c r="D21" s="86"/>
      <c r="E21" s="86"/>
      <c r="F21" s="86"/>
      <c r="G21" s="86"/>
      <c r="H21" s="86"/>
      <c r="I21" s="86"/>
      <c r="J21" s="86"/>
      <c r="K21" s="100"/>
    </row>
    <row r="22" spans="1:11" ht="17.399999999999999" customHeight="1" thickBot="1" x14ac:dyDescent="0.35">
      <c r="A22" s="16"/>
      <c r="B22" s="101"/>
      <c r="C22" s="102"/>
      <c r="D22" s="102"/>
      <c r="E22" s="102"/>
      <c r="F22" s="102"/>
      <c r="G22" s="102"/>
      <c r="H22" s="102"/>
      <c r="I22" s="102"/>
      <c r="J22" s="102"/>
      <c r="K22" s="103"/>
    </row>
    <row r="23" spans="1:11" ht="15.6" x14ac:dyDescent="0.3">
      <c r="A23" s="16"/>
      <c r="B23" s="15"/>
      <c r="C23" s="15"/>
      <c r="D23" s="15"/>
      <c r="E23" s="15"/>
      <c r="F23" s="15"/>
      <c r="G23" s="15"/>
      <c r="H23" s="15"/>
      <c r="I23" s="15"/>
      <c r="J23" s="15"/>
      <c r="K23" s="15"/>
    </row>
    <row r="24" spans="1:11" ht="15.6" x14ac:dyDescent="0.3">
      <c r="A24" s="16"/>
      <c r="B24" s="18"/>
      <c r="C24" s="18"/>
      <c r="D24" s="18"/>
      <c r="E24" s="18"/>
      <c r="F24" s="18"/>
      <c r="G24" s="18"/>
      <c r="H24" s="18"/>
      <c r="I24" s="18"/>
      <c r="J24" s="18"/>
      <c r="K24" s="18"/>
    </row>
    <row r="25" spans="1:11" ht="15.6" x14ac:dyDescent="0.3">
      <c r="A25" s="16"/>
      <c r="B25" s="86" t="s">
        <v>4</v>
      </c>
      <c r="C25" s="86"/>
      <c r="D25" s="86"/>
      <c r="E25" s="86"/>
      <c r="F25" s="86"/>
      <c r="G25" s="86"/>
      <c r="H25" s="86"/>
      <c r="I25" s="86"/>
      <c r="J25" s="86"/>
      <c r="K25" s="16"/>
    </row>
    <row r="26" spans="1:11" ht="15.6" x14ac:dyDescent="0.3">
      <c r="A26" s="16"/>
      <c r="B26" s="86"/>
      <c r="C26" s="86"/>
      <c r="D26" s="86"/>
      <c r="E26" s="86"/>
      <c r="F26" s="86"/>
      <c r="G26" s="86"/>
      <c r="H26" s="86"/>
      <c r="I26" s="86"/>
      <c r="J26" s="86"/>
      <c r="K26" s="16"/>
    </row>
    <row r="27" spans="1:11" ht="15.6" x14ac:dyDescent="0.3">
      <c r="A27" s="16"/>
      <c r="B27" s="86"/>
      <c r="C27" s="86"/>
      <c r="D27" s="86"/>
      <c r="E27" s="86"/>
      <c r="F27" s="86"/>
      <c r="G27" s="86"/>
      <c r="H27" s="86"/>
      <c r="I27" s="86"/>
      <c r="J27" s="86"/>
      <c r="K27" s="16"/>
    </row>
    <row r="28" spans="1:11" ht="15.6" x14ac:dyDescent="0.3">
      <c r="A28" s="16"/>
      <c r="B28" s="87" t="s">
        <v>5</v>
      </c>
      <c r="C28" s="88"/>
      <c r="D28" s="89"/>
      <c r="E28" s="17"/>
      <c r="F28" s="17"/>
      <c r="G28" s="17"/>
      <c r="H28" s="17"/>
      <c r="I28" s="17"/>
      <c r="J28" s="17"/>
      <c r="K28" s="16"/>
    </row>
    <row r="29" spans="1:11" ht="15.6" x14ac:dyDescent="0.3">
      <c r="A29" s="16"/>
      <c r="B29" s="90" t="s">
        <v>6</v>
      </c>
      <c r="C29" s="91"/>
      <c r="D29" s="92"/>
      <c r="E29" s="17"/>
      <c r="F29" s="17"/>
      <c r="G29" s="17"/>
      <c r="H29" s="17"/>
      <c r="I29" s="17"/>
      <c r="J29" s="17"/>
      <c r="K29" s="16"/>
    </row>
    <row r="30" spans="1:11" ht="15.6" x14ac:dyDescent="0.3">
      <c r="A30" s="16"/>
      <c r="B30" s="93" t="s">
        <v>7</v>
      </c>
      <c r="C30" s="94"/>
      <c r="D30" s="95"/>
      <c r="E30" s="17"/>
      <c r="F30" s="17"/>
      <c r="G30" s="17"/>
      <c r="H30" s="17"/>
      <c r="I30" s="17"/>
      <c r="J30" s="17"/>
      <c r="K30" s="16"/>
    </row>
    <row r="31" spans="1:11" ht="15.6" x14ac:dyDescent="0.3">
      <c r="A31" s="16"/>
      <c r="B31" s="16"/>
      <c r="C31" s="17"/>
      <c r="D31" s="17"/>
      <c r="E31" s="17"/>
      <c r="F31" s="16"/>
      <c r="G31" s="16"/>
      <c r="H31" s="16"/>
      <c r="I31" s="16"/>
      <c r="J31" s="16"/>
      <c r="K31" s="16"/>
    </row>
    <row r="32" spans="1:11" ht="15.6" x14ac:dyDescent="0.3">
      <c r="A32" s="16"/>
      <c r="B32" s="16"/>
      <c r="C32" s="17"/>
      <c r="D32" s="17"/>
      <c r="E32" s="17"/>
      <c r="F32" s="16"/>
      <c r="G32" s="16"/>
      <c r="H32" s="16"/>
      <c r="I32" s="16"/>
      <c r="J32" s="16"/>
      <c r="K32" s="16"/>
    </row>
    <row r="33" spans="1:11" ht="15.6" x14ac:dyDescent="0.3">
      <c r="A33" s="16"/>
      <c r="B33" s="16" t="s">
        <v>147</v>
      </c>
      <c r="C33" s="17"/>
      <c r="D33" s="17"/>
      <c r="E33" s="17"/>
      <c r="F33" s="16"/>
      <c r="G33" s="16"/>
      <c r="H33" s="16"/>
      <c r="I33" s="16"/>
      <c r="J33" s="16"/>
      <c r="K33" s="16"/>
    </row>
    <row r="34" spans="1:11" ht="15.6" x14ac:dyDescent="0.3">
      <c r="A34" s="16"/>
      <c r="B34" s="16" t="s">
        <v>148</v>
      </c>
      <c r="C34" s="17"/>
      <c r="D34" s="17"/>
      <c r="E34" s="17"/>
      <c r="F34" s="16"/>
      <c r="G34" s="16"/>
      <c r="H34" s="16"/>
      <c r="I34" s="16"/>
      <c r="J34" s="16"/>
      <c r="K34" s="16"/>
    </row>
    <row r="35" spans="1:11" ht="15.6" x14ac:dyDescent="0.3">
      <c r="A35" s="16"/>
      <c r="B35" s="16"/>
      <c r="C35" s="17"/>
      <c r="D35" s="17"/>
      <c r="E35" s="17"/>
      <c r="F35" s="16"/>
      <c r="G35" s="16"/>
      <c r="H35" s="16"/>
      <c r="I35" s="16"/>
      <c r="J35" s="16"/>
      <c r="K35" s="16"/>
    </row>
    <row r="36" spans="1:11" ht="15.6" x14ac:dyDescent="0.3">
      <c r="A36" s="16"/>
      <c r="B36" s="16"/>
      <c r="C36" s="16"/>
      <c r="D36" s="16"/>
      <c r="E36" s="16"/>
      <c r="F36" s="16"/>
      <c r="G36" s="16"/>
      <c r="H36" s="16"/>
      <c r="I36" s="16"/>
      <c r="J36" s="16"/>
      <c r="K36" s="16"/>
    </row>
    <row r="37" spans="1:11" ht="15.6" x14ac:dyDescent="0.3">
      <c r="A37" s="16"/>
      <c r="B37" s="16" t="s">
        <v>8</v>
      </c>
      <c r="C37" s="16"/>
      <c r="D37" s="16"/>
      <c r="E37" s="16"/>
      <c r="F37" s="16"/>
      <c r="G37" s="16"/>
      <c r="H37" s="16"/>
      <c r="I37" s="16"/>
      <c r="J37" s="16"/>
      <c r="K37" s="16"/>
    </row>
    <row r="38" spans="1:11" ht="15.6" x14ac:dyDescent="0.3">
      <c r="A38" s="16"/>
      <c r="B38" s="16" t="s">
        <v>9</v>
      </c>
      <c r="C38" s="16"/>
      <c r="D38" s="16"/>
      <c r="E38" s="16"/>
      <c r="F38" s="16"/>
      <c r="G38" s="16"/>
      <c r="H38" s="16"/>
      <c r="I38" s="16"/>
      <c r="J38" s="16"/>
      <c r="K38" s="16"/>
    </row>
    <row r="39" spans="1:11" ht="15.6" x14ac:dyDescent="0.3">
      <c r="A39" s="16"/>
      <c r="B39" s="16" t="s">
        <v>10</v>
      </c>
      <c r="C39" s="16"/>
      <c r="D39" s="16"/>
      <c r="E39" s="16"/>
      <c r="F39" s="16"/>
      <c r="G39" s="16"/>
      <c r="H39" s="16"/>
      <c r="I39" s="16"/>
      <c r="J39" s="16"/>
      <c r="K39" s="16"/>
    </row>
    <row r="40" spans="1:11" ht="15.6" x14ac:dyDescent="0.3">
      <c r="A40" s="16"/>
      <c r="B40" s="16"/>
      <c r="C40" s="16"/>
      <c r="D40" s="16"/>
      <c r="E40" s="16"/>
      <c r="F40" s="16"/>
      <c r="G40" s="16"/>
      <c r="H40" s="16"/>
      <c r="I40" s="16"/>
      <c r="J40" s="16"/>
      <c r="K40" s="16"/>
    </row>
    <row r="41" spans="1:11" ht="15.6" x14ac:dyDescent="0.3">
      <c r="A41" s="16"/>
      <c r="B41" s="16"/>
      <c r="C41" s="16"/>
      <c r="D41" s="16"/>
      <c r="E41" s="16"/>
      <c r="F41" s="16"/>
      <c r="G41" s="16"/>
      <c r="H41" s="16"/>
      <c r="I41" s="16"/>
      <c r="J41" s="16"/>
      <c r="K41" s="16"/>
    </row>
    <row r="42" spans="1:11" ht="15.6" x14ac:dyDescent="0.3">
      <c r="A42" s="16"/>
      <c r="B42" s="16"/>
      <c r="C42" s="16"/>
      <c r="D42" s="16"/>
      <c r="E42" s="16"/>
      <c r="F42" s="16"/>
      <c r="G42" s="16"/>
      <c r="H42" s="16"/>
      <c r="I42" s="16"/>
      <c r="J42" s="16"/>
      <c r="K42" s="16"/>
    </row>
    <row r="43" spans="1:11" ht="15.6" x14ac:dyDescent="0.3">
      <c r="A43" s="16"/>
      <c r="B43" s="16"/>
      <c r="C43" s="16"/>
      <c r="D43" s="16"/>
      <c r="E43" s="16"/>
      <c r="F43" s="16"/>
      <c r="G43" s="16"/>
      <c r="H43" s="16"/>
      <c r="I43" s="16"/>
      <c r="J43" s="16"/>
      <c r="K43" s="16"/>
    </row>
    <row r="44" spans="1:11" ht="15.6" x14ac:dyDescent="0.3">
      <c r="A44" s="16"/>
      <c r="B44" s="16"/>
      <c r="C44" s="16"/>
      <c r="D44" s="16"/>
      <c r="E44" s="16"/>
      <c r="F44" s="16"/>
      <c r="G44" s="16"/>
      <c r="H44" s="16"/>
      <c r="I44" s="16"/>
      <c r="J44" s="16"/>
      <c r="K44" s="16"/>
    </row>
    <row r="45" spans="1:11" ht="15.6" x14ac:dyDescent="0.3">
      <c r="A45" s="16"/>
      <c r="B45" s="16"/>
      <c r="C45" s="16"/>
      <c r="D45" s="16"/>
      <c r="E45" s="16"/>
      <c r="F45" s="16"/>
      <c r="G45" s="16"/>
      <c r="H45" s="16"/>
      <c r="I45" s="16"/>
      <c r="J45" s="16"/>
      <c r="K45" s="16"/>
    </row>
    <row r="46" spans="1:11" ht="15.6" x14ac:dyDescent="0.3">
      <c r="A46" s="16"/>
      <c r="B46" s="16"/>
      <c r="C46" s="16"/>
      <c r="D46" s="16"/>
      <c r="E46" s="16"/>
      <c r="F46" s="16"/>
      <c r="G46" s="16"/>
      <c r="H46" s="16"/>
      <c r="I46" s="16"/>
      <c r="J46" s="16"/>
      <c r="K46" s="16"/>
    </row>
    <row r="47" spans="1:11" ht="15.6" x14ac:dyDescent="0.3">
      <c r="A47" s="16"/>
      <c r="B47" s="16"/>
      <c r="C47" s="16"/>
      <c r="D47" s="16"/>
      <c r="E47" s="16"/>
      <c r="F47" s="16"/>
      <c r="G47" s="16"/>
      <c r="H47" s="16"/>
      <c r="I47" s="16"/>
      <c r="J47" s="16"/>
      <c r="K47" s="16"/>
    </row>
    <row r="48" spans="1:11" ht="15.6" x14ac:dyDescent="0.3">
      <c r="A48" s="16"/>
      <c r="B48" s="16"/>
      <c r="C48" s="16"/>
      <c r="D48" s="16"/>
      <c r="E48" s="16"/>
      <c r="F48" s="16"/>
      <c r="G48" s="16"/>
      <c r="H48" s="16"/>
      <c r="I48" s="16"/>
      <c r="J48" s="16"/>
      <c r="K48" s="16"/>
    </row>
  </sheetData>
  <sheetProtection algorithmName="SHA-512" hashValue="jJCxN3w54gC/V2votbD3FIxqvuMcfUkj9STgHRivG7FXHAfPd7u3A6z6v99XhU3FFjUTI/z3BWAfI23xRYysmw==" saltValue="NQI4OpizJ47v7FiZwjtuGg==" spinCount="100000" sheet="1" objects="1" scenarios="1"/>
  <mergeCells count="6">
    <mergeCell ref="A1:E2"/>
    <mergeCell ref="B25:J27"/>
    <mergeCell ref="B28:D28"/>
    <mergeCell ref="B29:D29"/>
    <mergeCell ref="B30:D30"/>
    <mergeCell ref="B9:K22"/>
  </mergeCells>
  <conditionalFormatting sqref="B30">
    <cfRule type="expression" dxfId="9" priority="1" stopIfTrue="1">
      <formula>#REF!="Other (tonnes CO2e)"</formula>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D6DC6-8498-4267-891E-5FAC560CA22A}">
  <sheetPr codeName="Sheet2"/>
  <dimension ref="A1:AA102"/>
  <sheetViews>
    <sheetView zoomScale="80" zoomScaleNormal="80" workbookViewId="0">
      <selection activeCell="R6" sqref="R6"/>
    </sheetView>
  </sheetViews>
  <sheetFormatPr defaultColWidth="8.6640625" defaultRowHeight="15.6" x14ac:dyDescent="0.3"/>
  <cols>
    <col min="1" max="1" width="63.33203125" style="16" bestFit="1" customWidth="1"/>
    <col min="2" max="2" width="22" style="16" customWidth="1"/>
    <col min="3" max="3" width="14.88671875" style="16" bestFit="1" customWidth="1"/>
    <col min="4" max="5" width="20.5546875" style="16" customWidth="1"/>
    <col min="6" max="6" width="21.88671875" style="16" customWidth="1"/>
    <col min="7" max="7" width="20.6640625" style="16" customWidth="1"/>
    <col min="8" max="8" width="47" style="16" bestFit="1" customWidth="1"/>
    <col min="9" max="10" width="8.6640625" style="16"/>
    <col min="11" max="11" width="33.5546875" style="16" bestFit="1" customWidth="1"/>
    <col min="12" max="12" width="29.33203125" style="16" bestFit="1" customWidth="1"/>
    <col min="13" max="13" width="36.109375" style="16" customWidth="1"/>
    <col min="14" max="15" width="8.6640625" style="16"/>
    <col min="16" max="16" width="21" style="16" bestFit="1" customWidth="1"/>
    <col min="17" max="17" width="27.6640625" style="16" bestFit="1" customWidth="1"/>
    <col min="18" max="18" width="8.6640625" style="16"/>
    <col min="19" max="19" width="13.88671875" style="16" customWidth="1"/>
    <col min="20" max="20" width="16" style="16" customWidth="1"/>
    <col min="21" max="21" width="18.109375" style="16" customWidth="1"/>
    <col min="22" max="22" width="8.6640625" style="16"/>
    <col min="23" max="23" width="18.44140625" style="16" customWidth="1"/>
    <col min="24" max="16384" width="8.6640625" style="16"/>
  </cols>
  <sheetData>
    <row r="1" spans="1:27" x14ac:dyDescent="0.3">
      <c r="A1" s="73" t="s">
        <v>11</v>
      </c>
      <c r="B1" s="73"/>
      <c r="C1" s="73"/>
      <c r="D1" s="73"/>
      <c r="E1" s="73"/>
    </row>
    <row r="2" spans="1:27" x14ac:dyDescent="0.3">
      <c r="A2" s="73"/>
      <c r="B2" s="73"/>
      <c r="C2" s="73"/>
      <c r="D2" s="73"/>
      <c r="E2" s="73"/>
    </row>
    <row r="3" spans="1:27" x14ac:dyDescent="0.3">
      <c r="H3" s="25" t="s">
        <v>5</v>
      </c>
    </row>
    <row r="4" spans="1:27" x14ac:dyDescent="0.3">
      <c r="H4" s="26" t="s">
        <v>6</v>
      </c>
    </row>
    <row r="5" spans="1:27" x14ac:dyDescent="0.3">
      <c r="A5" s="11" t="s">
        <v>1</v>
      </c>
      <c r="B5" s="12">
        <f>Introduction!B4</f>
        <v>5</v>
      </c>
      <c r="H5" s="27" t="s">
        <v>7</v>
      </c>
    </row>
    <row r="6" spans="1:27" x14ac:dyDescent="0.3">
      <c r="A6" s="13" t="s">
        <v>2</v>
      </c>
      <c r="B6" s="14">
        <f>Introduction!B5</f>
        <v>46211</v>
      </c>
    </row>
    <row r="7" spans="1:27" ht="16.2" thickBot="1" x14ac:dyDescent="0.35"/>
    <row r="8" spans="1:27" ht="19.95" customHeight="1" x14ac:dyDescent="0.4">
      <c r="A8" s="74" t="s">
        <v>12</v>
      </c>
      <c r="B8" s="75"/>
      <c r="C8" s="75"/>
      <c r="D8" s="75"/>
      <c r="E8" s="75"/>
      <c r="F8" s="75"/>
      <c r="G8" s="76"/>
      <c r="K8" s="37" t="s">
        <v>13</v>
      </c>
      <c r="P8" s="37" t="s">
        <v>14</v>
      </c>
      <c r="U8" s="51" t="s">
        <v>15</v>
      </c>
      <c r="V8" s="51"/>
      <c r="W8" s="52" t="str" cm="1">
        <f t="array" ref="W8">IF(SUM(Q11:Q14)&gt;0, INDEX(P11:P14,MATCH(MAX(Q11:Q14),Q11:Q14,0),0),"")</f>
        <v>Gas</v>
      </c>
    </row>
    <row r="9" spans="1:27" ht="19.95" customHeight="1" x14ac:dyDescent="0.3">
      <c r="A9" s="77"/>
      <c r="B9" s="78"/>
      <c r="C9" s="78"/>
      <c r="D9" s="78"/>
      <c r="E9" s="78"/>
      <c r="F9" s="78"/>
      <c r="G9" s="79"/>
      <c r="U9" s="51"/>
      <c r="V9" s="51"/>
      <c r="W9" s="52"/>
    </row>
    <row r="10" spans="1:27" ht="19.95" customHeight="1" x14ac:dyDescent="0.3">
      <c r="A10" s="77"/>
      <c r="B10" s="78"/>
      <c r="C10" s="78"/>
      <c r="D10" s="78"/>
      <c r="E10" s="78"/>
      <c r="F10" s="78"/>
      <c r="G10" s="79"/>
      <c r="K10" s="19" t="s">
        <v>16</v>
      </c>
      <c r="L10" s="19" t="s">
        <v>17</v>
      </c>
      <c r="M10" s="19" t="s">
        <v>18</v>
      </c>
      <c r="P10" s="118" t="s">
        <v>19</v>
      </c>
      <c r="Q10" s="31" t="s">
        <v>18</v>
      </c>
      <c r="U10" s="51"/>
      <c r="V10" s="51"/>
      <c r="W10" s="52"/>
    </row>
    <row r="11" spans="1:27" ht="19.95" customHeight="1" x14ac:dyDescent="0.3">
      <c r="A11" s="77"/>
      <c r="B11" s="78"/>
      <c r="C11" s="78"/>
      <c r="D11" s="78"/>
      <c r="E11" s="78"/>
      <c r="F11" s="78"/>
      <c r="G11" s="79"/>
      <c r="K11" s="28" t="s">
        <v>20</v>
      </c>
      <c r="L11" s="27">
        <f>SUM(F37:F38)</f>
        <v>0</v>
      </c>
      <c r="M11" s="27">
        <f>SUM(G37:G38)</f>
        <v>0</v>
      </c>
      <c r="P11" s="32" t="s">
        <v>21</v>
      </c>
      <c r="Q11" s="27">
        <f>C82</f>
        <v>0</v>
      </c>
    </row>
    <row r="12" spans="1:27" ht="19.95" customHeight="1" x14ac:dyDescent="0.3">
      <c r="A12" s="77"/>
      <c r="B12" s="78"/>
      <c r="C12" s="78"/>
      <c r="D12" s="78"/>
      <c r="E12" s="78"/>
      <c r="F12" s="78"/>
      <c r="G12" s="79"/>
      <c r="K12" s="28" t="s">
        <v>22</v>
      </c>
      <c r="L12" s="27">
        <f>SUM(F40:F48)</f>
        <v>0</v>
      </c>
      <c r="M12" s="27">
        <f>SUM(G40:G48)</f>
        <v>0</v>
      </c>
      <c r="P12" s="28" t="s">
        <v>23</v>
      </c>
      <c r="Q12" s="27">
        <f>C83</f>
        <v>1118.8274999999999</v>
      </c>
    </row>
    <row r="13" spans="1:27" ht="19.95" customHeight="1" thickBot="1" x14ac:dyDescent="0.35">
      <c r="A13" s="77"/>
      <c r="B13" s="78"/>
      <c r="C13" s="78"/>
      <c r="D13" s="78"/>
      <c r="E13" s="78"/>
      <c r="F13" s="78"/>
      <c r="G13" s="79"/>
      <c r="K13" s="28" t="s">
        <v>24</v>
      </c>
      <c r="L13" s="27">
        <f>SUM(F50:F52)</f>
        <v>0</v>
      </c>
      <c r="M13" s="27">
        <f>SUM(G50:G52)</f>
        <v>0</v>
      </c>
      <c r="P13" s="28" t="s">
        <v>25</v>
      </c>
      <c r="Q13" s="27">
        <f>C79</f>
        <v>63.38150000000001</v>
      </c>
    </row>
    <row r="14" spans="1:27" ht="19.95" customHeight="1" x14ac:dyDescent="0.3">
      <c r="A14" s="77"/>
      <c r="B14" s="78"/>
      <c r="C14" s="78"/>
      <c r="D14" s="78"/>
      <c r="E14" s="78"/>
      <c r="F14" s="78"/>
      <c r="G14" s="79"/>
      <c r="K14" s="28" t="s">
        <v>26</v>
      </c>
      <c r="L14" s="27">
        <f>SUM(F54:F55)</f>
        <v>0</v>
      </c>
      <c r="M14" s="27">
        <f>SUM(G54:G55)</f>
        <v>0</v>
      </c>
      <c r="P14" s="28" t="s">
        <v>27</v>
      </c>
      <c r="Q14" s="27">
        <f>D102</f>
        <v>0</v>
      </c>
      <c r="U14" s="53" t="str">
        <f>IFERROR(VLOOKUP(W8,Lists!B10:C13,2,FALSE),"")</f>
        <v>Your largest source of emissions is gas. Here are some actions you could impliment to reduce this:
1. Work with you landlord to get an accurate measure of the building's gas consumption. Then use this to work out a better estimate of your usage. Getting a more accurate idea of your gas emissions in key to understanding how to reduce them.
2. Work with other organisations in your building to propose building improvements to the landlord in order to reduce gas emissions such as insulation, automated heating controls, and stopping draughts.</v>
      </c>
      <c r="V14" s="54"/>
      <c r="W14" s="54"/>
      <c r="X14" s="54"/>
      <c r="Y14" s="54"/>
      <c r="Z14" s="54"/>
      <c r="AA14" s="55"/>
    </row>
    <row r="15" spans="1:27" ht="19.95" customHeight="1" x14ac:dyDescent="0.3">
      <c r="A15" s="77"/>
      <c r="B15" s="78"/>
      <c r="C15" s="78"/>
      <c r="D15" s="78"/>
      <c r="E15" s="78"/>
      <c r="F15" s="78"/>
      <c r="G15" s="79"/>
      <c r="K15" s="28" t="s">
        <v>28</v>
      </c>
      <c r="L15" s="27">
        <f>SUM(F57:F60)</f>
        <v>0</v>
      </c>
      <c r="M15" s="27">
        <f>SUM(G57:G60)</f>
        <v>0</v>
      </c>
      <c r="U15" s="56"/>
      <c r="V15" s="57"/>
      <c r="W15" s="57"/>
      <c r="X15" s="57"/>
      <c r="Y15" s="57"/>
      <c r="Z15" s="57"/>
      <c r="AA15" s="58"/>
    </row>
    <row r="16" spans="1:27" ht="19.95" customHeight="1" x14ac:dyDescent="0.3">
      <c r="A16" s="77"/>
      <c r="B16" s="78"/>
      <c r="C16" s="78"/>
      <c r="D16" s="78"/>
      <c r="E16" s="78"/>
      <c r="F16" s="78"/>
      <c r="G16" s="79"/>
      <c r="K16" s="28" t="s">
        <v>29</v>
      </c>
      <c r="L16" s="27">
        <f>SUM(F62:F67)</f>
        <v>0</v>
      </c>
      <c r="M16" s="27">
        <f>SUM(G62:G67)</f>
        <v>0</v>
      </c>
      <c r="U16" s="56"/>
      <c r="V16" s="57"/>
      <c r="W16" s="57"/>
      <c r="X16" s="57"/>
      <c r="Y16" s="57"/>
      <c r="Z16" s="57"/>
      <c r="AA16" s="58"/>
    </row>
    <row r="17" spans="1:27" ht="19.95" customHeight="1" x14ac:dyDescent="0.3">
      <c r="A17" s="77"/>
      <c r="B17" s="78"/>
      <c r="C17" s="78"/>
      <c r="D17" s="78"/>
      <c r="E17" s="78"/>
      <c r="F17" s="78"/>
      <c r="G17" s="79"/>
      <c r="K17" s="28" t="s">
        <v>95</v>
      </c>
      <c r="L17" s="27">
        <f>SUM(F70:F75)</f>
        <v>0</v>
      </c>
      <c r="M17" s="27">
        <f>SUM(G70:G75)</f>
        <v>0</v>
      </c>
      <c r="U17" s="56"/>
      <c r="V17" s="57"/>
      <c r="W17" s="57"/>
      <c r="X17" s="57"/>
      <c r="Y17" s="57"/>
      <c r="Z17" s="57"/>
      <c r="AA17" s="58"/>
    </row>
    <row r="18" spans="1:27" ht="19.95" customHeight="1" x14ac:dyDescent="0.3">
      <c r="A18" s="77"/>
      <c r="B18" s="78"/>
      <c r="C18" s="78"/>
      <c r="D18" s="78"/>
      <c r="E18" s="78"/>
      <c r="F18" s="78"/>
      <c r="G18" s="79"/>
      <c r="U18" s="56"/>
      <c r="V18" s="57"/>
      <c r="W18" s="57"/>
      <c r="X18" s="57"/>
      <c r="Y18" s="57"/>
      <c r="Z18" s="57"/>
      <c r="AA18" s="58"/>
    </row>
    <row r="19" spans="1:27" ht="19.95" customHeight="1" x14ac:dyDescent="0.3">
      <c r="A19" s="77"/>
      <c r="B19" s="78"/>
      <c r="C19" s="78"/>
      <c r="D19" s="78"/>
      <c r="E19" s="78"/>
      <c r="F19" s="78"/>
      <c r="G19" s="79"/>
      <c r="U19" s="56"/>
      <c r="V19" s="57"/>
      <c r="W19" s="57"/>
      <c r="X19" s="57"/>
      <c r="Y19" s="57"/>
      <c r="Z19" s="57"/>
      <c r="AA19" s="58"/>
    </row>
    <row r="20" spans="1:27" ht="19.95" customHeight="1" x14ac:dyDescent="0.3">
      <c r="A20" s="77"/>
      <c r="B20" s="78"/>
      <c r="C20" s="78"/>
      <c r="D20" s="78"/>
      <c r="E20" s="78"/>
      <c r="F20" s="78"/>
      <c r="G20" s="79"/>
      <c r="U20" s="56"/>
      <c r="V20" s="57"/>
      <c r="W20" s="57"/>
      <c r="X20" s="57"/>
      <c r="Y20" s="57"/>
      <c r="Z20" s="57"/>
      <c r="AA20" s="58"/>
    </row>
    <row r="21" spans="1:27" ht="19.95" customHeight="1" x14ac:dyDescent="0.3">
      <c r="A21" s="77"/>
      <c r="B21" s="78"/>
      <c r="C21" s="78"/>
      <c r="D21" s="78"/>
      <c r="E21" s="78"/>
      <c r="F21" s="78"/>
      <c r="G21" s="79"/>
      <c r="U21" s="56"/>
      <c r="V21" s="57"/>
      <c r="W21" s="57"/>
      <c r="X21" s="57"/>
      <c r="Y21" s="57"/>
      <c r="Z21" s="57"/>
      <c r="AA21" s="58"/>
    </row>
    <row r="22" spans="1:27" x14ac:dyDescent="0.3">
      <c r="A22" s="77"/>
      <c r="B22" s="78"/>
      <c r="C22" s="78"/>
      <c r="D22" s="78"/>
      <c r="E22" s="78"/>
      <c r="F22" s="78"/>
      <c r="G22" s="79"/>
      <c r="U22" s="56"/>
      <c r="V22" s="57"/>
      <c r="W22" s="57"/>
      <c r="X22" s="57"/>
      <c r="Y22" s="57"/>
      <c r="Z22" s="57"/>
      <c r="AA22" s="58"/>
    </row>
    <row r="23" spans="1:27" x14ac:dyDescent="0.3">
      <c r="A23" s="77"/>
      <c r="B23" s="78"/>
      <c r="C23" s="78"/>
      <c r="D23" s="78"/>
      <c r="E23" s="78"/>
      <c r="F23" s="78"/>
      <c r="G23" s="79"/>
      <c r="U23" s="56"/>
      <c r="V23" s="57"/>
      <c r="W23" s="57"/>
      <c r="X23" s="57"/>
      <c r="Y23" s="57"/>
      <c r="Z23" s="57"/>
      <c r="AA23" s="58"/>
    </row>
    <row r="24" spans="1:27" x14ac:dyDescent="0.3">
      <c r="A24" s="77"/>
      <c r="B24" s="78"/>
      <c r="C24" s="78"/>
      <c r="D24" s="78"/>
      <c r="E24" s="78"/>
      <c r="F24" s="78"/>
      <c r="G24" s="79"/>
      <c r="U24" s="56"/>
      <c r="V24" s="57"/>
      <c r="W24" s="57"/>
      <c r="X24" s="57"/>
      <c r="Y24" s="57"/>
      <c r="Z24" s="57"/>
      <c r="AA24" s="58"/>
    </row>
    <row r="25" spans="1:27" ht="16.2" thickBot="1" x14ac:dyDescent="0.35">
      <c r="A25" s="77"/>
      <c r="B25" s="78"/>
      <c r="C25" s="78"/>
      <c r="D25" s="78"/>
      <c r="E25" s="78"/>
      <c r="F25" s="78"/>
      <c r="G25" s="79"/>
      <c r="U25" s="59"/>
      <c r="V25" s="60"/>
      <c r="W25" s="60"/>
      <c r="X25" s="60"/>
      <c r="Y25" s="60"/>
      <c r="Z25" s="60"/>
      <c r="AA25" s="61"/>
    </row>
    <row r="26" spans="1:27" x14ac:dyDescent="0.3">
      <c r="A26" s="77"/>
      <c r="B26" s="78"/>
      <c r="C26" s="78"/>
      <c r="D26" s="78"/>
      <c r="E26" s="78"/>
      <c r="F26" s="78"/>
      <c r="G26" s="79"/>
    </row>
    <row r="27" spans="1:27" x14ac:dyDescent="0.3">
      <c r="A27" s="77"/>
      <c r="B27" s="78"/>
      <c r="C27" s="78"/>
      <c r="D27" s="78"/>
      <c r="E27" s="78"/>
      <c r="F27" s="78"/>
      <c r="G27" s="79"/>
    </row>
    <row r="28" spans="1:27" ht="16.2" thickBot="1" x14ac:dyDescent="0.35">
      <c r="A28" s="80"/>
      <c r="B28" s="81"/>
      <c r="C28" s="81"/>
      <c r="D28" s="81"/>
      <c r="E28" s="81"/>
      <c r="F28" s="81"/>
      <c r="G28" s="82"/>
    </row>
    <row r="29" spans="1:27" ht="16.2" thickBot="1" x14ac:dyDescent="0.35"/>
    <row r="30" spans="1:27" ht="24" customHeight="1" x14ac:dyDescent="0.3">
      <c r="D30" s="62" t="s">
        <v>30</v>
      </c>
      <c r="E30" s="63"/>
      <c r="F30" s="68">
        <f>SUM(C79,C82,C83,D102)</f>
        <v>1182.2089999999998</v>
      </c>
    </row>
    <row r="31" spans="1:27" ht="14.4" customHeight="1" x14ac:dyDescent="0.3">
      <c r="A31" s="19" t="s">
        <v>31</v>
      </c>
      <c r="B31" s="20">
        <v>14</v>
      </c>
      <c r="D31" s="64"/>
      <c r="E31" s="65"/>
      <c r="F31" s="69"/>
    </row>
    <row r="32" spans="1:27" ht="14.4" customHeight="1" x14ac:dyDescent="0.3">
      <c r="A32" s="19" t="s">
        <v>32</v>
      </c>
      <c r="B32" s="20">
        <v>25</v>
      </c>
      <c r="D32" s="64"/>
      <c r="E32" s="65"/>
      <c r="F32" s="69"/>
    </row>
    <row r="33" spans="1:7" ht="14.4" customHeight="1" x14ac:dyDescent="0.3">
      <c r="A33" s="19" t="s">
        <v>33</v>
      </c>
      <c r="B33" s="21" t="s">
        <v>34</v>
      </c>
      <c r="D33" s="64"/>
      <c r="E33" s="65"/>
      <c r="F33" s="69"/>
    </row>
    <row r="34" spans="1:7" ht="15" customHeight="1" thickBot="1" x14ac:dyDescent="0.35">
      <c r="D34" s="66"/>
      <c r="E34" s="67"/>
      <c r="F34" s="70"/>
    </row>
    <row r="36" spans="1:7" x14ac:dyDescent="0.3">
      <c r="A36" s="19" t="s">
        <v>20</v>
      </c>
      <c r="B36" s="19" t="s">
        <v>35</v>
      </c>
      <c r="C36" s="19" t="s">
        <v>36</v>
      </c>
      <c r="D36" s="19" t="s">
        <v>37</v>
      </c>
      <c r="E36" s="19" t="s">
        <v>38</v>
      </c>
      <c r="F36" s="19" t="s">
        <v>17</v>
      </c>
      <c r="G36" s="19" t="s">
        <v>39</v>
      </c>
    </row>
    <row r="37" spans="1:7" x14ac:dyDescent="0.3">
      <c r="A37" s="71" t="s">
        <v>40</v>
      </c>
      <c r="B37" s="72"/>
      <c r="C37" s="20">
        <v>0</v>
      </c>
      <c r="D37" s="20">
        <v>0.04</v>
      </c>
      <c r="E37" s="20">
        <v>8</v>
      </c>
      <c r="F37" s="23">
        <f>C37*D37*E37*50*5</f>
        <v>0</v>
      </c>
      <c r="G37" s="117">
        <f>F37*Lists!$D$2</f>
        <v>0</v>
      </c>
    </row>
    <row r="38" spans="1:7" x14ac:dyDescent="0.3">
      <c r="A38" s="71" t="s">
        <v>41</v>
      </c>
      <c r="B38" s="72"/>
      <c r="C38" s="20">
        <v>0</v>
      </c>
      <c r="D38" s="20">
        <v>3.5999999999999997E-2</v>
      </c>
      <c r="E38" s="20">
        <v>8</v>
      </c>
      <c r="F38" s="23">
        <f>C38*D38*E38*50*5</f>
        <v>0</v>
      </c>
      <c r="G38" s="117">
        <f>F38*Lists!$D$2</f>
        <v>0</v>
      </c>
    </row>
    <row r="39" spans="1:7" ht="22.5" customHeight="1" x14ac:dyDescent="0.3">
      <c r="A39" s="19" t="s">
        <v>22</v>
      </c>
      <c r="B39" s="19" t="s">
        <v>35</v>
      </c>
      <c r="C39" s="19" t="s">
        <v>36</v>
      </c>
      <c r="D39" s="19" t="s">
        <v>37</v>
      </c>
      <c r="E39" s="19" t="s">
        <v>38</v>
      </c>
      <c r="F39" s="19" t="s">
        <v>17</v>
      </c>
      <c r="G39" s="19" t="s">
        <v>39</v>
      </c>
    </row>
    <row r="40" spans="1:7" x14ac:dyDescent="0.3">
      <c r="A40" s="71" t="s">
        <v>42</v>
      </c>
      <c r="B40" s="72"/>
      <c r="C40" s="20">
        <v>0</v>
      </c>
      <c r="D40" s="20">
        <v>0.1</v>
      </c>
      <c r="E40" s="20">
        <v>24</v>
      </c>
      <c r="F40" s="23">
        <f t="shared" ref="F40:F48" si="0">C40*D40*E40*50*5</f>
        <v>0</v>
      </c>
      <c r="G40" s="117">
        <f>F40*Lists!$D$2</f>
        <v>0</v>
      </c>
    </row>
    <row r="41" spans="1:7" x14ac:dyDescent="0.3">
      <c r="A41" s="71" t="s">
        <v>43</v>
      </c>
      <c r="B41" s="72"/>
      <c r="C41" s="20">
        <v>0</v>
      </c>
      <c r="D41" s="20">
        <v>0.9</v>
      </c>
      <c r="E41" s="20">
        <v>12</v>
      </c>
      <c r="F41" s="23">
        <f t="shared" si="0"/>
        <v>0</v>
      </c>
      <c r="G41" s="117">
        <f>F41*Lists!$D$2</f>
        <v>0</v>
      </c>
    </row>
    <row r="42" spans="1:7" x14ac:dyDescent="0.3">
      <c r="A42" s="71" t="s">
        <v>44</v>
      </c>
      <c r="B42" s="72"/>
      <c r="C42" s="20">
        <v>0</v>
      </c>
      <c r="D42" s="20">
        <v>0.08</v>
      </c>
      <c r="E42" s="20">
        <v>24</v>
      </c>
      <c r="F42" s="23">
        <f t="shared" si="0"/>
        <v>0</v>
      </c>
      <c r="G42" s="117">
        <f>F42*Lists!$D$2</f>
        <v>0</v>
      </c>
    </row>
    <row r="43" spans="1:7" x14ac:dyDescent="0.3">
      <c r="A43" s="71" t="s">
        <v>45</v>
      </c>
      <c r="B43" s="72"/>
      <c r="C43" s="20">
        <v>0</v>
      </c>
      <c r="D43" s="20">
        <v>0.06</v>
      </c>
      <c r="E43" s="20">
        <v>6</v>
      </c>
      <c r="F43" s="23">
        <f t="shared" si="0"/>
        <v>0</v>
      </c>
      <c r="G43" s="117">
        <f>F43*Lists!$D$2</f>
        <v>0</v>
      </c>
    </row>
    <row r="44" spans="1:7" x14ac:dyDescent="0.3">
      <c r="A44" s="71" t="s">
        <v>46</v>
      </c>
      <c r="B44" s="72"/>
      <c r="C44" s="20">
        <v>0</v>
      </c>
      <c r="D44" s="20">
        <v>3.0000000000000001E-3</v>
      </c>
      <c r="E44" s="20">
        <v>24</v>
      </c>
      <c r="F44" s="23">
        <f t="shared" si="0"/>
        <v>0</v>
      </c>
      <c r="G44" s="117">
        <f>F44*Lists!$D$2</f>
        <v>0</v>
      </c>
    </row>
    <row r="45" spans="1:7" x14ac:dyDescent="0.3">
      <c r="A45" s="71" t="s">
        <v>47</v>
      </c>
      <c r="B45" s="72"/>
      <c r="C45" s="20">
        <v>0</v>
      </c>
      <c r="D45" s="20">
        <v>1.2E-2</v>
      </c>
      <c r="E45" s="20">
        <v>2</v>
      </c>
      <c r="F45" s="23">
        <f t="shared" si="0"/>
        <v>0</v>
      </c>
      <c r="G45" s="117">
        <f>F45*Lists!$D$2</f>
        <v>0</v>
      </c>
    </row>
    <row r="46" spans="1:7" x14ac:dyDescent="0.3">
      <c r="A46" s="71" t="s">
        <v>48</v>
      </c>
      <c r="B46" s="72"/>
      <c r="C46" s="20">
        <v>0</v>
      </c>
      <c r="D46" s="20">
        <v>0.5</v>
      </c>
      <c r="E46" s="20">
        <v>0.5</v>
      </c>
      <c r="F46" s="23">
        <f t="shared" si="0"/>
        <v>0</v>
      </c>
      <c r="G46" s="117">
        <f>F46*Lists!$D$2</f>
        <v>0</v>
      </c>
    </row>
    <row r="47" spans="1:7" x14ac:dyDescent="0.3">
      <c r="A47" s="71" t="s">
        <v>49</v>
      </c>
      <c r="B47" s="72"/>
      <c r="C47" s="20">
        <v>0</v>
      </c>
      <c r="D47" s="20">
        <v>0.09</v>
      </c>
      <c r="E47" s="20">
        <v>0.5</v>
      </c>
      <c r="F47" s="23">
        <f t="shared" si="0"/>
        <v>0</v>
      </c>
      <c r="G47" s="117">
        <f>F47*Lists!$D$2</f>
        <v>0</v>
      </c>
    </row>
    <row r="48" spans="1:7" x14ac:dyDescent="0.3">
      <c r="A48" s="71" t="s">
        <v>50</v>
      </c>
      <c r="B48" s="72"/>
      <c r="C48" s="20">
        <v>0</v>
      </c>
      <c r="D48" s="20">
        <v>0.15</v>
      </c>
      <c r="E48" s="20">
        <v>0.1</v>
      </c>
      <c r="F48" s="23">
        <f t="shared" si="0"/>
        <v>0</v>
      </c>
      <c r="G48" s="117">
        <f>F48*Lists!$D$2</f>
        <v>0</v>
      </c>
    </row>
    <row r="49" spans="1:7" x14ac:dyDescent="0.3">
      <c r="A49" s="19" t="s">
        <v>24</v>
      </c>
      <c r="B49" s="19" t="s">
        <v>35</v>
      </c>
      <c r="C49" s="19" t="s">
        <v>36</v>
      </c>
      <c r="D49" s="19" t="s">
        <v>37</v>
      </c>
      <c r="E49" s="19" t="s">
        <v>38</v>
      </c>
      <c r="F49" s="19" t="s">
        <v>17</v>
      </c>
      <c r="G49" s="19" t="s">
        <v>39</v>
      </c>
    </row>
    <row r="50" spans="1:7" x14ac:dyDescent="0.3">
      <c r="A50" s="71" t="s">
        <v>51</v>
      </c>
      <c r="B50" s="72"/>
      <c r="C50" s="20">
        <v>0</v>
      </c>
      <c r="D50" s="20">
        <v>2</v>
      </c>
      <c r="E50" s="20">
        <v>1</v>
      </c>
      <c r="F50" s="23">
        <f t="shared" ref="F50:F52" si="1">C50*D50*E50*50*5</f>
        <v>0</v>
      </c>
      <c r="G50" s="117">
        <f>F50*Lists!$D$2</f>
        <v>0</v>
      </c>
    </row>
    <row r="51" spans="1:7" x14ac:dyDescent="0.3">
      <c r="A51" s="71" t="s">
        <v>52</v>
      </c>
      <c r="B51" s="72"/>
      <c r="C51" s="20">
        <v>0</v>
      </c>
      <c r="D51" s="20">
        <v>0.1</v>
      </c>
      <c r="E51" s="20">
        <v>4</v>
      </c>
      <c r="F51" s="23">
        <f t="shared" si="1"/>
        <v>0</v>
      </c>
      <c r="G51" s="117">
        <f>F51*Lists!$D$2</f>
        <v>0</v>
      </c>
    </row>
    <row r="52" spans="1:7" x14ac:dyDescent="0.3">
      <c r="A52" s="71" t="s">
        <v>53</v>
      </c>
      <c r="B52" s="72"/>
      <c r="C52" s="20">
        <v>0</v>
      </c>
      <c r="D52" s="20">
        <v>0.04</v>
      </c>
      <c r="E52" s="20">
        <v>0.1</v>
      </c>
      <c r="F52" s="23">
        <f t="shared" si="1"/>
        <v>0</v>
      </c>
      <c r="G52" s="117">
        <f>F52*Lists!$D$2</f>
        <v>0</v>
      </c>
    </row>
    <row r="53" spans="1:7" x14ac:dyDescent="0.3">
      <c r="A53" s="19" t="s">
        <v>26</v>
      </c>
      <c r="B53" s="19" t="s">
        <v>35</v>
      </c>
      <c r="C53" s="19" t="s">
        <v>36</v>
      </c>
      <c r="D53" s="19" t="s">
        <v>37</v>
      </c>
      <c r="E53" s="19" t="s">
        <v>38</v>
      </c>
      <c r="F53" s="19" t="s">
        <v>17</v>
      </c>
      <c r="G53" s="19" t="s">
        <v>39</v>
      </c>
    </row>
    <row r="54" spans="1:7" x14ac:dyDescent="0.3">
      <c r="A54" s="71" t="s">
        <v>54</v>
      </c>
      <c r="B54" s="72"/>
      <c r="C54" s="20">
        <v>0</v>
      </c>
      <c r="D54" s="20">
        <v>1.4999999999999999E-2</v>
      </c>
      <c r="E54" s="20">
        <v>0.1</v>
      </c>
      <c r="F54" s="23">
        <f t="shared" ref="F54:F55" si="2">C54*D54*E54*50*5</f>
        <v>0</v>
      </c>
      <c r="G54" s="117">
        <f>F54*Lists!$D$2</f>
        <v>0</v>
      </c>
    </row>
    <row r="55" spans="1:7" x14ac:dyDescent="0.3">
      <c r="A55" s="71" t="s">
        <v>55</v>
      </c>
      <c r="B55" s="72"/>
      <c r="C55" s="20">
        <v>0</v>
      </c>
      <c r="D55" s="20">
        <v>0.2</v>
      </c>
      <c r="E55" s="20">
        <v>0.1</v>
      </c>
      <c r="F55" s="23">
        <f t="shared" si="2"/>
        <v>0</v>
      </c>
      <c r="G55" s="117">
        <f>F55*Lists!$D$2</f>
        <v>0</v>
      </c>
    </row>
    <row r="56" spans="1:7" x14ac:dyDescent="0.3">
      <c r="A56" s="19" t="s">
        <v>28</v>
      </c>
      <c r="B56" s="19" t="s">
        <v>35</v>
      </c>
      <c r="C56" s="19" t="s">
        <v>36</v>
      </c>
      <c r="D56" s="19" t="s">
        <v>37</v>
      </c>
      <c r="E56" s="19" t="s">
        <v>38</v>
      </c>
      <c r="F56" s="19" t="s">
        <v>17</v>
      </c>
      <c r="G56" s="19" t="s">
        <v>39</v>
      </c>
    </row>
    <row r="57" spans="1:7" x14ac:dyDescent="0.3">
      <c r="A57" s="71" t="s">
        <v>56</v>
      </c>
      <c r="B57" s="72"/>
      <c r="C57" s="20">
        <v>0</v>
      </c>
      <c r="D57" s="20">
        <v>1.8</v>
      </c>
      <c r="E57" s="20">
        <v>0.5</v>
      </c>
      <c r="F57" s="23">
        <f t="shared" ref="F57:F60" si="3">C57*D57*E57*50*5</f>
        <v>0</v>
      </c>
      <c r="G57" s="117">
        <f>F57*Lists!$D$2</f>
        <v>0</v>
      </c>
    </row>
    <row r="58" spans="1:7" x14ac:dyDescent="0.3">
      <c r="A58" s="71" t="s">
        <v>57</v>
      </c>
      <c r="B58" s="72"/>
      <c r="C58" s="20">
        <v>0</v>
      </c>
      <c r="D58" s="20">
        <v>0.1</v>
      </c>
      <c r="E58" s="20">
        <v>24</v>
      </c>
      <c r="F58" s="23">
        <f t="shared" si="3"/>
        <v>0</v>
      </c>
      <c r="G58" s="117">
        <f>F58*Lists!$D$2</f>
        <v>0</v>
      </c>
    </row>
    <row r="59" spans="1:7" x14ac:dyDescent="0.3">
      <c r="A59" s="71" t="s">
        <v>58</v>
      </c>
      <c r="B59" s="72"/>
      <c r="C59" s="20">
        <v>0</v>
      </c>
      <c r="D59" s="20">
        <v>0.01</v>
      </c>
      <c r="E59" s="20">
        <v>24</v>
      </c>
      <c r="F59" s="23">
        <f t="shared" si="3"/>
        <v>0</v>
      </c>
      <c r="G59" s="117">
        <f>F59*Lists!$D$2</f>
        <v>0</v>
      </c>
    </row>
    <row r="60" spans="1:7" x14ac:dyDescent="0.3">
      <c r="A60" s="71" t="s">
        <v>59</v>
      </c>
      <c r="B60" s="72"/>
      <c r="C60" s="20">
        <v>0</v>
      </c>
      <c r="D60" s="20">
        <v>1</v>
      </c>
      <c r="E60" s="20">
        <v>0.5</v>
      </c>
      <c r="F60" s="23">
        <f t="shared" si="3"/>
        <v>0</v>
      </c>
      <c r="G60" s="117">
        <f>F60*Lists!$D$2</f>
        <v>0</v>
      </c>
    </row>
    <row r="61" spans="1:7" x14ac:dyDescent="0.3">
      <c r="A61" s="19" t="s">
        <v>29</v>
      </c>
      <c r="B61" s="19" t="s">
        <v>35</v>
      </c>
      <c r="C61" s="19" t="s">
        <v>36</v>
      </c>
      <c r="D61" s="19" t="s">
        <v>37</v>
      </c>
      <c r="E61" s="19" t="s">
        <v>38</v>
      </c>
      <c r="F61" s="19" t="s">
        <v>17</v>
      </c>
      <c r="G61" s="19" t="s">
        <v>39</v>
      </c>
    </row>
    <row r="62" spans="1:7" x14ac:dyDescent="0.3">
      <c r="A62" s="71" t="s">
        <v>60</v>
      </c>
      <c r="B62" s="72"/>
      <c r="C62" s="20">
        <v>0</v>
      </c>
      <c r="D62" s="20">
        <v>1</v>
      </c>
      <c r="E62" s="20">
        <v>1</v>
      </c>
      <c r="F62" s="23">
        <f t="shared" ref="F62:F67" si="4">C62*D62*E62*50*5</f>
        <v>0</v>
      </c>
      <c r="G62" s="117">
        <f>F62*Lists!$D$2</f>
        <v>0</v>
      </c>
    </row>
    <row r="63" spans="1:7" x14ac:dyDescent="0.3">
      <c r="A63" s="71" t="s">
        <v>61</v>
      </c>
      <c r="B63" s="72"/>
      <c r="C63" s="20">
        <v>0</v>
      </c>
      <c r="D63" s="20">
        <v>0.6</v>
      </c>
      <c r="E63" s="20">
        <v>0.1</v>
      </c>
      <c r="F63" s="23">
        <f t="shared" si="4"/>
        <v>0</v>
      </c>
      <c r="G63" s="117">
        <f>F63*Lists!$D$2</f>
        <v>0</v>
      </c>
    </row>
    <row r="64" spans="1:7" x14ac:dyDescent="0.3">
      <c r="A64" s="71" t="s">
        <v>62</v>
      </c>
      <c r="B64" s="72"/>
      <c r="C64" s="20">
        <v>0</v>
      </c>
      <c r="D64" s="20">
        <v>7.4999999999999997E-2</v>
      </c>
      <c r="E64" s="20">
        <v>0.1</v>
      </c>
      <c r="F64" s="23">
        <f t="shared" si="4"/>
        <v>0</v>
      </c>
      <c r="G64" s="117">
        <f>F64*Lists!$D$2</f>
        <v>0</v>
      </c>
    </row>
    <row r="65" spans="1:7" x14ac:dyDescent="0.3">
      <c r="A65" s="71" t="s">
        <v>63</v>
      </c>
      <c r="B65" s="72"/>
      <c r="C65" s="20">
        <v>0</v>
      </c>
      <c r="D65" s="20">
        <v>0.7</v>
      </c>
      <c r="E65" s="20">
        <v>0.05</v>
      </c>
      <c r="F65" s="23">
        <f t="shared" si="4"/>
        <v>0</v>
      </c>
      <c r="G65" s="117">
        <f>F65*Lists!$D$2</f>
        <v>0</v>
      </c>
    </row>
    <row r="66" spans="1:7" x14ac:dyDescent="0.3">
      <c r="A66" s="71" t="s">
        <v>64</v>
      </c>
      <c r="B66" s="72"/>
      <c r="C66" s="20">
        <v>0</v>
      </c>
      <c r="D66" s="20">
        <v>0.5</v>
      </c>
      <c r="E66" s="20">
        <v>0.5</v>
      </c>
      <c r="F66" s="23">
        <f t="shared" si="4"/>
        <v>0</v>
      </c>
      <c r="G66" s="117">
        <f>F66*Lists!$D$2</f>
        <v>0</v>
      </c>
    </row>
    <row r="67" spans="1:7" x14ac:dyDescent="0.3">
      <c r="A67" s="71" t="s">
        <v>65</v>
      </c>
      <c r="B67" s="72"/>
      <c r="C67" s="20">
        <v>0</v>
      </c>
      <c r="D67" s="20">
        <v>2.5</v>
      </c>
      <c r="E67" s="20">
        <v>0.5</v>
      </c>
      <c r="F67" s="23">
        <f t="shared" si="4"/>
        <v>0</v>
      </c>
      <c r="G67" s="117">
        <f>F67*Lists!$D$2</f>
        <v>0</v>
      </c>
    </row>
    <row r="69" spans="1:7" x14ac:dyDescent="0.3">
      <c r="A69" s="19" t="s">
        <v>66</v>
      </c>
      <c r="B69" s="19" t="s">
        <v>35</v>
      </c>
      <c r="C69" s="19" t="s">
        <v>67</v>
      </c>
      <c r="D69" s="19" t="s">
        <v>37</v>
      </c>
      <c r="E69" s="19" t="s">
        <v>68</v>
      </c>
      <c r="F69" s="19" t="s">
        <v>69</v>
      </c>
      <c r="G69" s="19" t="s">
        <v>39</v>
      </c>
    </row>
    <row r="70" spans="1:7" x14ac:dyDescent="0.3">
      <c r="A70" s="104" t="s">
        <v>70</v>
      </c>
      <c r="B70" s="105"/>
      <c r="C70" s="20">
        <v>0</v>
      </c>
      <c r="D70" s="20">
        <v>0</v>
      </c>
      <c r="E70" s="20">
        <v>0</v>
      </c>
      <c r="F70" s="117">
        <f t="shared" ref="F70:F75" si="5">D70*E70*C70</f>
        <v>0</v>
      </c>
      <c r="G70" s="117">
        <f>C70*D70*E70*Lists!$D$2</f>
        <v>0</v>
      </c>
    </row>
    <row r="71" spans="1:7" x14ac:dyDescent="0.3">
      <c r="A71" s="104" t="s">
        <v>70</v>
      </c>
      <c r="B71" s="105"/>
      <c r="C71" s="20">
        <v>0</v>
      </c>
      <c r="D71" s="20">
        <v>0</v>
      </c>
      <c r="E71" s="20">
        <v>0</v>
      </c>
      <c r="F71" s="117">
        <f t="shared" si="5"/>
        <v>0</v>
      </c>
      <c r="G71" s="117">
        <f>C71*D71*E71*Lists!$D$2</f>
        <v>0</v>
      </c>
    </row>
    <row r="72" spans="1:7" x14ac:dyDescent="0.3">
      <c r="A72" s="104" t="s">
        <v>70</v>
      </c>
      <c r="B72" s="105"/>
      <c r="C72" s="20">
        <v>0</v>
      </c>
      <c r="D72" s="20">
        <v>0</v>
      </c>
      <c r="E72" s="20">
        <v>0</v>
      </c>
      <c r="F72" s="117">
        <f t="shared" si="5"/>
        <v>0</v>
      </c>
      <c r="G72" s="117">
        <f>C72*D72*E72*Lists!$D$2</f>
        <v>0</v>
      </c>
    </row>
    <row r="73" spans="1:7" x14ac:dyDescent="0.3">
      <c r="A73" s="104" t="s">
        <v>70</v>
      </c>
      <c r="B73" s="105"/>
      <c r="C73" s="20">
        <v>0</v>
      </c>
      <c r="D73" s="20">
        <v>0</v>
      </c>
      <c r="E73" s="20">
        <v>0</v>
      </c>
      <c r="F73" s="117">
        <f t="shared" si="5"/>
        <v>0</v>
      </c>
      <c r="G73" s="117">
        <f>C73*D73*E73*Lists!$D$2</f>
        <v>0</v>
      </c>
    </row>
    <row r="74" spans="1:7" x14ac:dyDescent="0.3">
      <c r="A74" s="104" t="s">
        <v>70</v>
      </c>
      <c r="B74" s="105"/>
      <c r="C74" s="20">
        <v>0</v>
      </c>
      <c r="D74" s="20">
        <v>0</v>
      </c>
      <c r="E74" s="20">
        <v>0</v>
      </c>
      <c r="F74" s="117">
        <f t="shared" si="5"/>
        <v>0</v>
      </c>
      <c r="G74" s="117">
        <f>C74*D74*E74*Lists!$D$2</f>
        <v>0</v>
      </c>
    </row>
    <row r="75" spans="1:7" x14ac:dyDescent="0.3">
      <c r="A75" s="104" t="s">
        <v>70</v>
      </c>
      <c r="B75" s="105"/>
      <c r="C75" s="20">
        <v>0</v>
      </c>
      <c r="D75" s="20">
        <v>0</v>
      </c>
      <c r="E75" s="20">
        <v>0</v>
      </c>
      <c r="F75" s="117">
        <f t="shared" si="5"/>
        <v>0</v>
      </c>
      <c r="G75" s="117">
        <f>C75*D75*E75*Lists!$D$2</f>
        <v>0</v>
      </c>
    </row>
    <row r="77" spans="1:7" ht="16.2" thickBot="1" x14ac:dyDescent="0.35"/>
    <row r="78" spans="1:7" x14ac:dyDescent="0.3">
      <c r="A78" s="19" t="s">
        <v>71</v>
      </c>
      <c r="B78" s="19" t="s">
        <v>72</v>
      </c>
      <c r="C78" s="19" t="s">
        <v>73</v>
      </c>
      <c r="E78" s="111" t="s">
        <v>149</v>
      </c>
      <c r="F78" s="112"/>
    </row>
    <row r="79" spans="1:7" ht="46.8" x14ac:dyDescent="0.3">
      <c r="A79" s="29" t="s">
        <v>74</v>
      </c>
      <c r="B79" s="23">
        <f>B31*0.05*5*50</f>
        <v>175.00000000000003</v>
      </c>
      <c r="C79" s="30">
        <f>B79*Lists!D4</f>
        <v>63.38150000000001</v>
      </c>
      <c r="E79" s="113"/>
      <c r="F79" s="114"/>
    </row>
    <row r="80" spans="1:7" x14ac:dyDescent="0.3">
      <c r="A80" s="34"/>
      <c r="E80" s="113"/>
      <c r="F80" s="114"/>
    </row>
    <row r="81" spans="1:7" x14ac:dyDescent="0.3">
      <c r="A81" s="19" t="s">
        <v>75</v>
      </c>
      <c r="B81" s="19" t="s">
        <v>76</v>
      </c>
      <c r="C81" s="19" t="s">
        <v>73</v>
      </c>
      <c r="E81" s="113"/>
      <c r="F81" s="114"/>
    </row>
    <row r="82" spans="1:7" x14ac:dyDescent="0.3">
      <c r="A82" s="29" t="s">
        <v>77</v>
      </c>
      <c r="B82" s="23">
        <f>SUM(F37:F67,F70:F75)</f>
        <v>0</v>
      </c>
      <c r="C82" s="30">
        <f>SUM(G37:G67,G70:G75)</f>
        <v>0</v>
      </c>
      <c r="E82" s="113"/>
      <c r="F82" s="114"/>
    </row>
    <row r="83" spans="1:7" ht="15.9" customHeight="1" thickBot="1" x14ac:dyDescent="0.35">
      <c r="A83" s="29" t="s">
        <v>78</v>
      </c>
      <c r="B83" s="23">
        <f>IF(B33="Yes", B32*210, 0)</f>
        <v>5250</v>
      </c>
      <c r="C83" s="30">
        <f>B83*Lists!D3</f>
        <v>1118.8274999999999</v>
      </c>
      <c r="E83" s="115"/>
      <c r="F83" s="116"/>
    </row>
    <row r="85" spans="1:7" ht="16.2" thickBot="1" x14ac:dyDescent="0.35"/>
    <row r="86" spans="1:7" ht="14.4" customHeight="1" x14ac:dyDescent="0.3">
      <c r="A86" s="74" t="s">
        <v>150</v>
      </c>
      <c r="B86" s="75"/>
      <c r="C86" s="75"/>
      <c r="D86" s="75"/>
      <c r="E86" s="75"/>
      <c r="F86" s="76"/>
      <c r="G86" s="17"/>
    </row>
    <row r="87" spans="1:7" ht="14.4" customHeight="1" x14ac:dyDescent="0.3">
      <c r="A87" s="77"/>
      <c r="B87" s="78"/>
      <c r="C87" s="78"/>
      <c r="D87" s="78"/>
      <c r="E87" s="78"/>
      <c r="F87" s="79"/>
      <c r="G87" s="17"/>
    </row>
    <row r="88" spans="1:7" ht="14.4" customHeight="1" x14ac:dyDescent="0.3">
      <c r="A88" s="77"/>
      <c r="B88" s="78"/>
      <c r="C88" s="78"/>
      <c r="D88" s="78"/>
      <c r="E88" s="78"/>
      <c r="F88" s="79"/>
      <c r="G88" s="17"/>
    </row>
    <row r="89" spans="1:7" ht="14.4" customHeight="1" x14ac:dyDescent="0.3">
      <c r="A89" s="77"/>
      <c r="B89" s="78"/>
      <c r="C89" s="78"/>
      <c r="D89" s="78"/>
      <c r="E89" s="78"/>
      <c r="F89" s="79"/>
      <c r="G89" s="17"/>
    </row>
    <row r="90" spans="1:7" ht="14.4" customHeight="1" x14ac:dyDescent="0.3">
      <c r="A90" s="77"/>
      <c r="B90" s="78"/>
      <c r="C90" s="78"/>
      <c r="D90" s="78"/>
      <c r="E90" s="78"/>
      <c r="F90" s="79"/>
      <c r="G90" s="17"/>
    </row>
    <row r="91" spans="1:7" ht="14.4" customHeight="1" x14ac:dyDescent="0.3">
      <c r="A91" s="77"/>
      <c r="B91" s="78"/>
      <c r="C91" s="78"/>
      <c r="D91" s="78"/>
      <c r="E91" s="78"/>
      <c r="F91" s="79"/>
      <c r="G91" s="17"/>
    </row>
    <row r="92" spans="1:7" ht="14.4" customHeight="1" x14ac:dyDescent="0.3">
      <c r="A92" s="77"/>
      <c r="B92" s="78"/>
      <c r="C92" s="78"/>
      <c r="D92" s="78"/>
      <c r="E92" s="78"/>
      <c r="F92" s="79"/>
      <c r="G92" s="17"/>
    </row>
    <row r="93" spans="1:7" ht="14.4" customHeight="1" x14ac:dyDescent="0.3">
      <c r="A93" s="77"/>
      <c r="B93" s="78"/>
      <c r="C93" s="78"/>
      <c r="D93" s="78"/>
      <c r="E93" s="78"/>
      <c r="F93" s="79"/>
      <c r="G93" s="17"/>
    </row>
    <row r="94" spans="1:7" ht="14.4" customHeight="1" x14ac:dyDescent="0.3">
      <c r="A94" s="77"/>
      <c r="B94" s="78"/>
      <c r="C94" s="78"/>
      <c r="D94" s="78"/>
      <c r="E94" s="78"/>
      <c r="F94" s="79"/>
    </row>
    <row r="95" spans="1:7" ht="14.4" customHeight="1" thickBot="1" x14ac:dyDescent="0.35">
      <c r="A95" s="80"/>
      <c r="B95" s="81"/>
      <c r="C95" s="81"/>
      <c r="D95" s="81"/>
      <c r="E95" s="81"/>
      <c r="F95" s="82"/>
    </row>
    <row r="97" spans="1:4" x14ac:dyDescent="0.3">
      <c r="A97" s="19" t="s">
        <v>79</v>
      </c>
      <c r="B97" s="19" t="s">
        <v>80</v>
      </c>
      <c r="C97" s="19" t="s">
        <v>81</v>
      </c>
      <c r="D97" s="19" t="s">
        <v>82</v>
      </c>
    </row>
    <row r="98" spans="1:4" x14ac:dyDescent="0.3">
      <c r="A98" s="29" t="s">
        <v>83</v>
      </c>
      <c r="B98" s="22"/>
      <c r="C98" s="35">
        <v>0</v>
      </c>
      <c r="D98" s="30">
        <f>IFERROR(C98*(VLOOKUP(B98,Lists!G1:H4,2,FALSE)),0)</f>
        <v>0</v>
      </c>
    </row>
    <row r="99" spans="1:4" x14ac:dyDescent="0.3">
      <c r="A99" s="29" t="s">
        <v>84</v>
      </c>
      <c r="B99" s="22"/>
      <c r="C99" s="35">
        <v>0</v>
      </c>
      <c r="D99" s="30">
        <f>IFERROR(C99*(VLOOKUP(B99,Lists!I1:J4,2,FALSE)),0)</f>
        <v>0</v>
      </c>
    </row>
    <row r="100" spans="1:4" x14ac:dyDescent="0.3">
      <c r="A100" s="29" t="s">
        <v>85</v>
      </c>
      <c r="B100" s="22"/>
      <c r="C100" s="35">
        <v>0</v>
      </c>
      <c r="D100" s="30">
        <f>IFERROR(C100*(VLOOKUP(B100,Lists!K1:L4,2,FALSE)),0)</f>
        <v>0</v>
      </c>
    </row>
    <row r="101" spans="1:4" x14ac:dyDescent="0.3">
      <c r="A101" s="29" t="s">
        <v>86</v>
      </c>
      <c r="B101" s="22"/>
      <c r="C101" s="35">
        <v>0</v>
      </c>
      <c r="D101" s="30">
        <f>IFERROR(C101*(VLOOKUP(B101,Lists!M1:N4,2,FALSE)),0)</f>
        <v>0</v>
      </c>
    </row>
    <row r="102" spans="1:4" x14ac:dyDescent="0.3">
      <c r="C102" s="36" t="s">
        <v>87</v>
      </c>
      <c r="D102" s="30">
        <f>SUM(D98:D101)</f>
        <v>0</v>
      </c>
    </row>
  </sheetData>
  <sheetProtection algorithmName="SHA-512" hashValue="Sb+43/CyVqCDm/qNTXSDrj5EKCFRhtvCIP9Ug35bGzo/YzTSVqrk/6cVopmGKRk+XgrYu0Tzdp3wkmCn9OmRBA==" saltValue="E/xhm3PO+T3vEtSkAXvsKA==" spinCount="100000" sheet="1" formatCells="0" formatColumns="0" formatRows="0" insertColumns="0" insertRows="0"/>
  <mergeCells count="41">
    <mergeCell ref="U14:AA25"/>
    <mergeCell ref="W8:W10"/>
    <mergeCell ref="A1:E2"/>
    <mergeCell ref="A8:G28"/>
    <mergeCell ref="A60:B60"/>
    <mergeCell ref="D30:E34"/>
    <mergeCell ref="F30:F34"/>
    <mergeCell ref="A57:B57"/>
    <mergeCell ref="A58:B58"/>
    <mergeCell ref="A59:B59"/>
    <mergeCell ref="A48:B48"/>
    <mergeCell ref="A50:B50"/>
    <mergeCell ref="A51:B51"/>
    <mergeCell ref="A52:B52"/>
    <mergeCell ref="A47:B47"/>
    <mergeCell ref="U8:V10"/>
    <mergeCell ref="A65:B65"/>
    <mergeCell ref="A66:B66"/>
    <mergeCell ref="A67:B67"/>
    <mergeCell ref="A86:F95"/>
    <mergeCell ref="A62:B62"/>
    <mergeCell ref="A63:B63"/>
    <mergeCell ref="A64:B64"/>
    <mergeCell ref="E78:F83"/>
    <mergeCell ref="A70:B70"/>
    <mergeCell ref="A71:B71"/>
    <mergeCell ref="A72:B72"/>
    <mergeCell ref="A73:B73"/>
    <mergeCell ref="A74:B74"/>
    <mergeCell ref="A75:B75"/>
    <mergeCell ref="A37:B37"/>
    <mergeCell ref="A38:B38"/>
    <mergeCell ref="A40:B40"/>
    <mergeCell ref="A41:B41"/>
    <mergeCell ref="A54:B54"/>
    <mergeCell ref="A55:B55"/>
    <mergeCell ref="A42:B42"/>
    <mergeCell ref="A43:B43"/>
    <mergeCell ref="A44:B44"/>
    <mergeCell ref="A45:B45"/>
    <mergeCell ref="A46:B46"/>
  </mergeCells>
  <conditionalFormatting sqref="H5">
    <cfRule type="expression" dxfId="8" priority="5" stopIfTrue="1">
      <formula>#REF!="Other (tonnes CO2e)"</formula>
    </cfRule>
  </conditionalFormatting>
  <conditionalFormatting sqref="L11:M16">
    <cfRule type="expression" dxfId="7" priority="4" stopIfTrue="1">
      <formula>#REF!="Other (tonnes CO2e)"</formula>
    </cfRule>
  </conditionalFormatting>
  <conditionalFormatting sqref="Q11:Q14">
    <cfRule type="expression" dxfId="6" priority="3" stopIfTrue="1">
      <formula>#REF!="Other (tonnes CO2e)"</formula>
    </cfRule>
  </conditionalFormatting>
  <conditionalFormatting sqref="W8">
    <cfRule type="expression" dxfId="5" priority="2" stopIfTrue="1">
      <formula>#REF!="Other (tonnes CO2e)"</formula>
    </cfRule>
  </conditionalFormatting>
  <conditionalFormatting sqref="L17:M17">
    <cfRule type="expression" dxfId="4" priority="1" stopIfTrue="1">
      <formula>#REF!="Other (tonnes CO2e)"</formula>
    </cfRule>
  </conditionalFormatting>
  <dataValidations count="1">
    <dataValidation type="list" allowBlank="1" showInputMessage="1" showErrorMessage="1" sqref="B33" xr:uid="{1B5FDBB0-CDF7-4F99-B102-10700FB3F496}">
      <formula1>"Yes,No"</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F55DB96-9F44-43E8-A7FD-B3A90B898A1D}">
          <x14:formula1>
            <xm:f>Lists!$G$2:$G$4</xm:f>
          </x14:formula1>
          <xm:sqref>B98:B101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56782-DDB8-43C3-AE66-2F3907E4DA1E}">
  <dimension ref="A1:Q89"/>
  <sheetViews>
    <sheetView zoomScale="80" zoomScaleNormal="80" workbookViewId="0">
      <selection activeCell="A3" sqref="A3"/>
    </sheetView>
  </sheetViews>
  <sheetFormatPr defaultColWidth="8.6640625" defaultRowHeight="15.6" x14ac:dyDescent="0.3"/>
  <cols>
    <col min="1" max="1" width="57.5546875" style="16" customWidth="1"/>
    <col min="2" max="2" width="22" style="16" customWidth="1"/>
    <col min="3" max="3" width="14.88671875" style="16" bestFit="1" customWidth="1"/>
    <col min="4" max="5" width="20.5546875" style="16" customWidth="1"/>
    <col min="6" max="6" width="21.88671875" style="16" customWidth="1"/>
    <col min="7" max="7" width="22.44140625" style="16" bestFit="1" customWidth="1"/>
    <col min="8" max="8" width="47" style="16" bestFit="1" customWidth="1"/>
    <col min="9" max="10" width="8.6640625" style="16"/>
    <col min="11" max="11" width="33.5546875" style="16" bestFit="1" customWidth="1"/>
    <col min="12" max="12" width="29.33203125" style="16" bestFit="1" customWidth="1"/>
    <col min="13" max="13" width="36.109375" style="16" customWidth="1"/>
    <col min="14" max="15" width="8.6640625" style="16"/>
    <col min="16" max="16" width="21" style="16" bestFit="1" customWidth="1"/>
    <col min="17" max="17" width="27.6640625" style="16" bestFit="1" customWidth="1"/>
    <col min="18" max="18" width="8.6640625" style="16"/>
    <col min="19" max="19" width="13.88671875" style="16" customWidth="1"/>
    <col min="20" max="20" width="16" style="16" customWidth="1"/>
    <col min="21" max="16384" width="8.6640625" style="16"/>
  </cols>
  <sheetData>
    <row r="1" spans="1:17" x14ac:dyDescent="0.3">
      <c r="A1" s="73" t="s">
        <v>88</v>
      </c>
      <c r="B1" s="73"/>
      <c r="C1" s="73"/>
      <c r="D1" s="73"/>
      <c r="E1" s="73"/>
    </row>
    <row r="2" spans="1:17" x14ac:dyDescent="0.3">
      <c r="A2" s="73"/>
      <c r="B2" s="73"/>
      <c r="C2" s="73"/>
      <c r="D2" s="73"/>
      <c r="E2" s="73"/>
    </row>
    <row r="3" spans="1:17" x14ac:dyDescent="0.3">
      <c r="I3" s="83" t="s">
        <v>5</v>
      </c>
      <c r="J3" s="83"/>
      <c r="K3" s="83"/>
    </row>
    <row r="4" spans="1:17" x14ac:dyDescent="0.3">
      <c r="I4" s="84" t="s">
        <v>6</v>
      </c>
      <c r="J4" s="84"/>
      <c r="K4" s="84"/>
    </row>
    <row r="5" spans="1:17" x14ac:dyDescent="0.3">
      <c r="A5" s="11" t="s">
        <v>1</v>
      </c>
      <c r="B5" s="12">
        <f>Introduction!B4</f>
        <v>5</v>
      </c>
      <c r="I5" s="85" t="s">
        <v>7</v>
      </c>
      <c r="J5" s="85"/>
      <c r="K5" s="85"/>
    </row>
    <row r="6" spans="1:17" x14ac:dyDescent="0.3">
      <c r="A6" s="13" t="s">
        <v>2</v>
      </c>
      <c r="B6" s="14">
        <f>Introduction!B5</f>
        <v>46211</v>
      </c>
    </row>
    <row r="7" spans="1:17" ht="18.600000000000001" customHeight="1" thickBot="1" x14ac:dyDescent="0.35"/>
    <row r="8" spans="1:17" ht="16.95" customHeight="1" x14ac:dyDescent="0.4">
      <c r="A8" s="74" t="s">
        <v>89</v>
      </c>
      <c r="B8" s="75"/>
      <c r="C8" s="75"/>
      <c r="D8" s="75"/>
      <c r="E8" s="75"/>
      <c r="F8" s="75"/>
      <c r="G8" s="76"/>
      <c r="K8" s="37" t="s">
        <v>13</v>
      </c>
      <c r="P8" s="37" t="s">
        <v>14</v>
      </c>
    </row>
    <row r="9" spans="1:17" ht="16.95" customHeight="1" thickBot="1" x14ac:dyDescent="0.35">
      <c r="A9" s="77"/>
      <c r="B9" s="78"/>
      <c r="C9" s="78"/>
      <c r="D9" s="78"/>
      <c r="E9" s="78"/>
      <c r="F9" s="78"/>
      <c r="G9" s="79"/>
    </row>
    <row r="10" spans="1:17" ht="16.95" customHeight="1" thickBot="1" x14ac:dyDescent="0.35">
      <c r="A10" s="77"/>
      <c r="B10" s="78"/>
      <c r="C10" s="78"/>
      <c r="D10" s="78"/>
      <c r="E10" s="78"/>
      <c r="F10" s="78"/>
      <c r="G10" s="79"/>
      <c r="K10" s="19" t="s">
        <v>16</v>
      </c>
      <c r="L10" s="19" t="s">
        <v>90</v>
      </c>
      <c r="M10" s="19" t="s">
        <v>91</v>
      </c>
      <c r="P10" s="33" t="s">
        <v>19</v>
      </c>
      <c r="Q10" s="31" t="s">
        <v>91</v>
      </c>
    </row>
    <row r="11" spans="1:17" ht="16.95" customHeight="1" x14ac:dyDescent="0.3">
      <c r="A11" s="77"/>
      <c r="B11" s="78"/>
      <c r="C11" s="78"/>
      <c r="D11" s="78"/>
      <c r="E11" s="78"/>
      <c r="F11" s="78"/>
      <c r="G11" s="79"/>
      <c r="K11" s="28" t="s">
        <v>92</v>
      </c>
      <c r="L11" s="27">
        <f>SUM(F37:F38)</f>
        <v>0</v>
      </c>
      <c r="M11" s="27">
        <f>SUM(G37:G38)</f>
        <v>0</v>
      </c>
      <c r="P11" s="32" t="s">
        <v>21</v>
      </c>
      <c r="Q11" s="27">
        <f>C70</f>
        <v>0</v>
      </c>
    </row>
    <row r="12" spans="1:17" ht="16.95" customHeight="1" x14ac:dyDescent="0.3">
      <c r="A12" s="77"/>
      <c r="B12" s="78"/>
      <c r="C12" s="78"/>
      <c r="D12" s="78"/>
      <c r="E12" s="78"/>
      <c r="F12" s="78"/>
      <c r="G12" s="79"/>
      <c r="K12" s="28" t="s">
        <v>93</v>
      </c>
      <c r="L12" s="27">
        <f>SUM(F40:F43)</f>
        <v>0</v>
      </c>
      <c r="M12" s="27">
        <f>SUM(G40:G43)</f>
        <v>0</v>
      </c>
      <c r="P12" s="28" t="s">
        <v>23</v>
      </c>
      <c r="Q12" s="27">
        <f>C71</f>
        <v>0</v>
      </c>
    </row>
    <row r="13" spans="1:17" ht="16.95" customHeight="1" x14ac:dyDescent="0.3">
      <c r="A13" s="77"/>
      <c r="B13" s="78"/>
      <c r="C13" s="78"/>
      <c r="D13" s="78"/>
      <c r="E13" s="78"/>
      <c r="F13" s="78"/>
      <c r="G13" s="79"/>
      <c r="K13" s="28" t="s">
        <v>24</v>
      </c>
      <c r="L13" s="27">
        <f>SUM(F45:F47)</f>
        <v>0</v>
      </c>
      <c r="M13" s="27">
        <f>SUM(G45:G47)</f>
        <v>0</v>
      </c>
      <c r="P13" s="28" t="s">
        <v>25</v>
      </c>
      <c r="Q13" s="27">
        <f>C67</f>
        <v>0</v>
      </c>
    </row>
    <row r="14" spans="1:17" ht="16.95" customHeight="1" x14ac:dyDescent="0.3">
      <c r="A14" s="77"/>
      <c r="B14" s="78"/>
      <c r="C14" s="78"/>
      <c r="D14" s="78"/>
      <c r="E14" s="78"/>
      <c r="F14" s="78"/>
      <c r="G14" s="79"/>
      <c r="K14" s="28" t="s">
        <v>26</v>
      </c>
      <c r="L14" s="27">
        <f>SUM(F49:F50)</f>
        <v>0</v>
      </c>
      <c r="M14" s="27">
        <f>SUM(G49:G50)</f>
        <v>0</v>
      </c>
      <c r="P14" s="28" t="s">
        <v>27</v>
      </c>
      <c r="Q14" s="27">
        <f>D89</f>
        <v>0</v>
      </c>
    </row>
    <row r="15" spans="1:17" ht="16.95" customHeight="1" x14ac:dyDescent="0.3">
      <c r="A15" s="77"/>
      <c r="B15" s="78"/>
      <c r="C15" s="78"/>
      <c r="D15" s="78"/>
      <c r="E15" s="78"/>
      <c r="F15" s="78"/>
      <c r="G15" s="79"/>
      <c r="K15" s="28" t="s">
        <v>94</v>
      </c>
      <c r="L15" s="27">
        <f>SUM(F52:F55)</f>
        <v>0</v>
      </c>
      <c r="M15" s="27">
        <f>SUM(G52:G55)</f>
        <v>0</v>
      </c>
    </row>
    <row r="16" spans="1:17" ht="16.95" customHeight="1" x14ac:dyDescent="0.3">
      <c r="A16" s="77"/>
      <c r="B16" s="78"/>
      <c r="C16" s="78"/>
      <c r="D16" s="78"/>
      <c r="E16" s="78"/>
      <c r="F16" s="78"/>
      <c r="G16" s="79"/>
      <c r="K16" s="28" t="s">
        <v>95</v>
      </c>
      <c r="L16" s="27">
        <f>SUM(F58:F63)</f>
        <v>0</v>
      </c>
      <c r="M16" s="27">
        <f>SUM(G58:G63)</f>
        <v>0</v>
      </c>
    </row>
    <row r="17" spans="1:7" ht="16.95" customHeight="1" x14ac:dyDescent="0.3">
      <c r="A17" s="77"/>
      <c r="B17" s="78"/>
      <c r="C17" s="78"/>
      <c r="D17" s="78"/>
      <c r="E17" s="78"/>
      <c r="F17" s="78"/>
      <c r="G17" s="79"/>
    </row>
    <row r="18" spans="1:7" ht="16.95" customHeight="1" x14ac:dyDescent="0.3">
      <c r="A18" s="77"/>
      <c r="B18" s="78"/>
      <c r="C18" s="78"/>
      <c r="D18" s="78"/>
      <c r="E18" s="78"/>
      <c r="F18" s="78"/>
      <c r="G18" s="79"/>
    </row>
    <row r="19" spans="1:7" ht="16.95" customHeight="1" x14ac:dyDescent="0.3">
      <c r="A19" s="77"/>
      <c r="B19" s="78"/>
      <c r="C19" s="78"/>
      <c r="D19" s="78"/>
      <c r="E19" s="78"/>
      <c r="F19" s="78"/>
      <c r="G19" s="79"/>
    </row>
    <row r="20" spans="1:7" ht="16.95" customHeight="1" x14ac:dyDescent="0.3">
      <c r="A20" s="77"/>
      <c r="B20" s="78"/>
      <c r="C20" s="78"/>
      <c r="D20" s="78"/>
      <c r="E20" s="78"/>
      <c r="F20" s="78"/>
      <c r="G20" s="79"/>
    </row>
    <row r="21" spans="1:7" ht="16.95" customHeight="1" x14ac:dyDescent="0.3">
      <c r="A21" s="77"/>
      <c r="B21" s="78"/>
      <c r="C21" s="78"/>
      <c r="D21" s="78"/>
      <c r="E21" s="78"/>
      <c r="F21" s="78"/>
      <c r="G21" s="79"/>
    </row>
    <row r="22" spans="1:7" ht="16.95" customHeight="1" x14ac:dyDescent="0.3">
      <c r="A22" s="77"/>
      <c r="B22" s="78"/>
      <c r="C22" s="78"/>
      <c r="D22" s="78"/>
      <c r="E22" s="78"/>
      <c r="F22" s="78"/>
      <c r="G22" s="79"/>
    </row>
    <row r="23" spans="1:7" ht="16.95" customHeight="1" x14ac:dyDescent="0.3">
      <c r="A23" s="77"/>
      <c r="B23" s="78"/>
      <c r="C23" s="78"/>
      <c r="D23" s="78"/>
      <c r="E23" s="78"/>
      <c r="F23" s="78"/>
      <c r="G23" s="79"/>
    </row>
    <row r="24" spans="1:7" ht="16.95" customHeight="1" x14ac:dyDescent="0.3">
      <c r="A24" s="77"/>
      <c r="B24" s="78"/>
      <c r="C24" s="78"/>
      <c r="D24" s="78"/>
      <c r="E24" s="78"/>
      <c r="F24" s="78"/>
      <c r="G24" s="79"/>
    </row>
    <row r="25" spans="1:7" ht="16.95" customHeight="1" x14ac:dyDescent="0.3">
      <c r="A25" s="77"/>
      <c r="B25" s="78"/>
      <c r="C25" s="78"/>
      <c r="D25" s="78"/>
      <c r="E25" s="78"/>
      <c r="F25" s="78"/>
      <c r="G25" s="79"/>
    </row>
    <row r="26" spans="1:7" ht="16.95" customHeight="1" x14ac:dyDescent="0.3">
      <c r="A26" s="77"/>
      <c r="B26" s="78"/>
      <c r="C26" s="78"/>
      <c r="D26" s="78"/>
      <c r="E26" s="78"/>
      <c r="F26" s="78"/>
      <c r="G26" s="79"/>
    </row>
    <row r="27" spans="1:7" ht="16.95" customHeight="1" x14ac:dyDescent="0.3">
      <c r="A27" s="77"/>
      <c r="B27" s="78"/>
      <c r="C27" s="78"/>
      <c r="D27" s="78"/>
      <c r="E27" s="78"/>
      <c r="F27" s="78"/>
      <c r="G27" s="79"/>
    </row>
    <row r="28" spans="1:7" ht="16.95" customHeight="1" thickBot="1" x14ac:dyDescent="0.35">
      <c r="A28" s="80"/>
      <c r="B28" s="81"/>
      <c r="C28" s="81"/>
      <c r="D28" s="81"/>
      <c r="E28" s="81"/>
      <c r="F28" s="81"/>
      <c r="G28" s="82"/>
    </row>
    <row r="29" spans="1:7" ht="16.2" thickBot="1" x14ac:dyDescent="0.35"/>
    <row r="30" spans="1:7" x14ac:dyDescent="0.3">
      <c r="A30" s="19" t="s">
        <v>96</v>
      </c>
      <c r="B30" s="20"/>
      <c r="D30" s="62" t="s">
        <v>97</v>
      </c>
      <c r="E30" s="63"/>
      <c r="F30" s="68">
        <f>SUM(C67,C70,C71,D89)</f>
        <v>0</v>
      </c>
    </row>
    <row r="31" spans="1:7" ht="31.2" x14ac:dyDescent="0.3">
      <c r="A31" s="50" t="s">
        <v>98</v>
      </c>
      <c r="B31" s="20"/>
      <c r="D31" s="64"/>
      <c r="E31" s="65"/>
      <c r="F31" s="69"/>
    </row>
    <row r="32" spans="1:7" ht="14.4" customHeight="1" x14ac:dyDescent="0.3">
      <c r="A32" s="19" t="s">
        <v>99</v>
      </c>
      <c r="B32" s="20"/>
      <c r="D32" s="64"/>
      <c r="E32" s="65"/>
      <c r="F32" s="69"/>
    </row>
    <row r="33" spans="1:7" ht="14.4" customHeight="1" x14ac:dyDescent="0.3">
      <c r="A33" s="19" t="s">
        <v>151</v>
      </c>
      <c r="B33" s="21" t="s">
        <v>34</v>
      </c>
      <c r="D33" s="64"/>
      <c r="E33" s="65"/>
      <c r="F33" s="69"/>
    </row>
    <row r="34" spans="1:7" ht="15" customHeight="1" thickBot="1" x14ac:dyDescent="0.35">
      <c r="D34" s="66"/>
      <c r="E34" s="67"/>
      <c r="F34" s="70"/>
    </row>
    <row r="36" spans="1:7" x14ac:dyDescent="0.3">
      <c r="A36" s="19" t="s">
        <v>92</v>
      </c>
      <c r="B36" s="19" t="s">
        <v>35</v>
      </c>
      <c r="C36" s="19" t="s">
        <v>67</v>
      </c>
      <c r="D36" s="19" t="s">
        <v>37</v>
      </c>
      <c r="E36" s="19" t="s">
        <v>68</v>
      </c>
      <c r="F36" s="19" t="s">
        <v>69</v>
      </c>
      <c r="G36" s="19" t="s">
        <v>39</v>
      </c>
    </row>
    <row r="37" spans="1:7" x14ac:dyDescent="0.3">
      <c r="A37" s="71" t="s">
        <v>40</v>
      </c>
      <c r="B37" s="72"/>
      <c r="C37" s="20">
        <v>0</v>
      </c>
      <c r="D37" s="20">
        <v>0.04</v>
      </c>
      <c r="E37" s="20">
        <f>$B$30</f>
        <v>0</v>
      </c>
      <c r="F37" s="24">
        <f>D37*E37*C37</f>
        <v>0</v>
      </c>
      <c r="G37" s="24">
        <f>C37*D37*E37*Lists!$D$2</f>
        <v>0</v>
      </c>
    </row>
    <row r="38" spans="1:7" x14ac:dyDescent="0.3">
      <c r="A38" s="71" t="s">
        <v>41</v>
      </c>
      <c r="B38" s="72"/>
      <c r="C38" s="20">
        <v>0</v>
      </c>
      <c r="D38" s="20">
        <v>3.5999999999999997E-2</v>
      </c>
      <c r="E38" s="20">
        <f>$B$30</f>
        <v>0</v>
      </c>
      <c r="F38" s="24">
        <f t="shared" ref="F38:F55" si="0">D38*E38*C38</f>
        <v>0</v>
      </c>
      <c r="G38" s="24">
        <f>C38*D38*E38*Lists!$D$2</f>
        <v>0</v>
      </c>
    </row>
    <row r="39" spans="1:7" ht="22.5" customHeight="1" x14ac:dyDescent="0.3">
      <c r="A39" s="19" t="s">
        <v>93</v>
      </c>
      <c r="B39" s="19" t="s">
        <v>35</v>
      </c>
      <c r="C39" s="19" t="s">
        <v>67</v>
      </c>
      <c r="D39" s="19" t="s">
        <v>37</v>
      </c>
      <c r="E39" s="19" t="s">
        <v>68</v>
      </c>
      <c r="F39" s="19" t="s">
        <v>69</v>
      </c>
      <c r="G39" s="19" t="s">
        <v>39</v>
      </c>
    </row>
    <row r="40" spans="1:7" x14ac:dyDescent="0.3">
      <c r="A40" s="71" t="s">
        <v>42</v>
      </c>
      <c r="B40" s="72"/>
      <c r="C40" s="20">
        <v>0</v>
      </c>
      <c r="D40" s="20">
        <v>0.1</v>
      </c>
      <c r="E40" s="20">
        <f t="shared" ref="E40:E43" si="1">$B$30</f>
        <v>0</v>
      </c>
      <c r="F40" s="24">
        <f t="shared" si="0"/>
        <v>0</v>
      </c>
      <c r="G40" s="24">
        <f>C40*D40*E40*Lists!$D$2</f>
        <v>0</v>
      </c>
    </row>
    <row r="41" spans="1:7" x14ac:dyDescent="0.3">
      <c r="A41" s="71" t="s">
        <v>45</v>
      </c>
      <c r="B41" s="72"/>
      <c r="C41" s="20">
        <v>0</v>
      </c>
      <c r="D41" s="20">
        <v>0.06</v>
      </c>
      <c r="E41" s="20">
        <f t="shared" si="1"/>
        <v>0</v>
      </c>
      <c r="F41" s="24">
        <f t="shared" si="0"/>
        <v>0</v>
      </c>
      <c r="G41" s="24">
        <f>C41*D41*E41*Lists!$D$2</f>
        <v>0</v>
      </c>
    </row>
    <row r="42" spans="1:7" x14ac:dyDescent="0.3">
      <c r="A42" s="71" t="s">
        <v>46</v>
      </c>
      <c r="B42" s="72"/>
      <c r="C42" s="20">
        <v>0</v>
      </c>
      <c r="D42" s="20">
        <v>3.0000000000000001E-3</v>
      </c>
      <c r="E42" s="20">
        <f t="shared" si="1"/>
        <v>0</v>
      </c>
      <c r="F42" s="24">
        <f t="shared" si="0"/>
        <v>0</v>
      </c>
      <c r="G42" s="24">
        <f>C42*D42*E42*Lists!$D$2</f>
        <v>0</v>
      </c>
    </row>
    <row r="43" spans="1:7" x14ac:dyDescent="0.3">
      <c r="A43" s="71" t="s">
        <v>47</v>
      </c>
      <c r="B43" s="72"/>
      <c r="C43" s="20">
        <v>0</v>
      </c>
      <c r="D43" s="20">
        <v>1.2E-2</v>
      </c>
      <c r="E43" s="20">
        <f t="shared" si="1"/>
        <v>0</v>
      </c>
      <c r="F43" s="24">
        <f t="shared" si="0"/>
        <v>0</v>
      </c>
      <c r="G43" s="24">
        <f>C43*D43*E43*Lists!$D$2</f>
        <v>0</v>
      </c>
    </row>
    <row r="44" spans="1:7" x14ac:dyDescent="0.3">
      <c r="A44" s="19" t="s">
        <v>24</v>
      </c>
      <c r="B44" s="19" t="s">
        <v>35</v>
      </c>
      <c r="C44" s="19" t="s">
        <v>67</v>
      </c>
      <c r="D44" s="19" t="s">
        <v>37</v>
      </c>
      <c r="E44" s="19" t="s">
        <v>68</v>
      </c>
      <c r="F44" s="19" t="s">
        <v>69</v>
      </c>
      <c r="G44" s="19" t="s">
        <v>39</v>
      </c>
    </row>
    <row r="45" spans="1:7" x14ac:dyDescent="0.3">
      <c r="A45" s="71" t="s">
        <v>51</v>
      </c>
      <c r="B45" s="72"/>
      <c r="C45" s="20">
        <v>0</v>
      </c>
      <c r="D45" s="20">
        <v>2</v>
      </c>
      <c r="E45" s="20">
        <f t="shared" ref="E45:E47" si="2">$B$30</f>
        <v>0</v>
      </c>
      <c r="F45" s="24">
        <f t="shared" si="0"/>
        <v>0</v>
      </c>
      <c r="G45" s="24">
        <f>C45*D45*E45*Lists!$D$2</f>
        <v>0</v>
      </c>
    </row>
    <row r="46" spans="1:7" x14ac:dyDescent="0.3">
      <c r="A46" s="71" t="s">
        <v>100</v>
      </c>
      <c r="B46" s="72"/>
      <c r="C46" s="20">
        <v>0</v>
      </c>
      <c r="D46" s="20">
        <v>0.1</v>
      </c>
      <c r="E46" s="20">
        <f t="shared" si="2"/>
        <v>0</v>
      </c>
      <c r="F46" s="24">
        <f t="shared" si="0"/>
        <v>0</v>
      </c>
      <c r="G46" s="24">
        <f>C46*D46*E46*Lists!$D$2</f>
        <v>0</v>
      </c>
    </row>
    <row r="47" spans="1:7" x14ac:dyDescent="0.3">
      <c r="A47" s="71" t="s">
        <v>53</v>
      </c>
      <c r="B47" s="72"/>
      <c r="C47" s="20">
        <v>0</v>
      </c>
      <c r="D47" s="20">
        <v>0.04</v>
      </c>
      <c r="E47" s="20">
        <f t="shared" si="2"/>
        <v>0</v>
      </c>
      <c r="F47" s="24">
        <f t="shared" si="0"/>
        <v>0</v>
      </c>
      <c r="G47" s="24">
        <f>C47*D47*E47*Lists!$D$2</f>
        <v>0</v>
      </c>
    </row>
    <row r="48" spans="1:7" x14ac:dyDescent="0.3">
      <c r="A48" s="19" t="s">
        <v>26</v>
      </c>
      <c r="B48" s="19" t="s">
        <v>35</v>
      </c>
      <c r="C48" s="19" t="s">
        <v>67</v>
      </c>
      <c r="D48" s="19" t="s">
        <v>37</v>
      </c>
      <c r="E48" s="19" t="s">
        <v>68</v>
      </c>
      <c r="F48" s="19" t="s">
        <v>69</v>
      </c>
      <c r="G48" s="19" t="s">
        <v>39</v>
      </c>
    </row>
    <row r="49" spans="1:7" x14ac:dyDescent="0.3">
      <c r="A49" s="71" t="s">
        <v>54</v>
      </c>
      <c r="B49" s="72"/>
      <c r="C49" s="20">
        <v>0</v>
      </c>
      <c r="D49" s="20">
        <v>1.4999999999999999E-2</v>
      </c>
      <c r="E49" s="20">
        <f t="shared" ref="E49:E50" si="3">$B$30</f>
        <v>0</v>
      </c>
      <c r="F49" s="24">
        <f t="shared" si="0"/>
        <v>0</v>
      </c>
      <c r="G49" s="24">
        <f>C49*D49*E49*Lists!$D$2</f>
        <v>0</v>
      </c>
    </row>
    <row r="50" spans="1:7" x14ac:dyDescent="0.3">
      <c r="A50" s="71" t="s">
        <v>55</v>
      </c>
      <c r="B50" s="72"/>
      <c r="C50" s="20">
        <v>0</v>
      </c>
      <c r="D50" s="20">
        <v>0.2</v>
      </c>
      <c r="E50" s="20">
        <f t="shared" si="3"/>
        <v>0</v>
      </c>
      <c r="F50" s="24">
        <f t="shared" si="0"/>
        <v>0</v>
      </c>
      <c r="G50" s="24">
        <f>C50*D50*E50*Lists!$D$2</f>
        <v>0</v>
      </c>
    </row>
    <row r="51" spans="1:7" x14ac:dyDescent="0.3">
      <c r="A51" s="19" t="s">
        <v>94</v>
      </c>
      <c r="B51" s="19" t="s">
        <v>35</v>
      </c>
      <c r="C51" s="19" t="s">
        <v>67</v>
      </c>
      <c r="D51" s="19" t="s">
        <v>37</v>
      </c>
      <c r="E51" s="19" t="s">
        <v>68</v>
      </c>
      <c r="F51" s="19" t="s">
        <v>69</v>
      </c>
      <c r="G51" s="19" t="s">
        <v>39</v>
      </c>
    </row>
    <row r="52" spans="1:7" x14ac:dyDescent="0.3">
      <c r="A52" s="71" t="s">
        <v>56</v>
      </c>
      <c r="B52" s="72"/>
      <c r="C52" s="20">
        <v>0</v>
      </c>
      <c r="D52" s="20">
        <v>1.8</v>
      </c>
      <c r="E52" s="20">
        <f t="shared" ref="E52:E55" si="4">$B$30</f>
        <v>0</v>
      </c>
      <c r="F52" s="24">
        <f t="shared" si="0"/>
        <v>0</v>
      </c>
      <c r="G52" s="24">
        <f>C52*D52*E52*Lists!$D$2</f>
        <v>0</v>
      </c>
    </row>
    <row r="53" spans="1:7" x14ac:dyDescent="0.3">
      <c r="A53" s="71" t="s">
        <v>57</v>
      </c>
      <c r="B53" s="72"/>
      <c r="C53" s="20">
        <v>0</v>
      </c>
      <c r="D53" s="20">
        <v>0.1</v>
      </c>
      <c r="E53" s="20">
        <f t="shared" si="4"/>
        <v>0</v>
      </c>
      <c r="F53" s="24">
        <f t="shared" si="0"/>
        <v>0</v>
      </c>
      <c r="G53" s="24">
        <f>C53*D53*E53*Lists!$D$2</f>
        <v>0</v>
      </c>
    </row>
    <row r="54" spans="1:7" x14ac:dyDescent="0.3">
      <c r="A54" s="71" t="s">
        <v>58</v>
      </c>
      <c r="B54" s="72"/>
      <c r="C54" s="20">
        <v>0</v>
      </c>
      <c r="D54" s="20">
        <v>0.01</v>
      </c>
      <c r="E54" s="20">
        <f t="shared" si="4"/>
        <v>0</v>
      </c>
      <c r="F54" s="24">
        <f t="shared" si="0"/>
        <v>0</v>
      </c>
      <c r="G54" s="24">
        <f>C54*D54*E54*Lists!$D$2</f>
        <v>0</v>
      </c>
    </row>
    <row r="55" spans="1:7" x14ac:dyDescent="0.3">
      <c r="A55" s="71" t="s">
        <v>59</v>
      </c>
      <c r="B55" s="72"/>
      <c r="C55" s="20">
        <v>0</v>
      </c>
      <c r="D55" s="20">
        <v>1</v>
      </c>
      <c r="E55" s="20">
        <f t="shared" si="4"/>
        <v>0</v>
      </c>
      <c r="F55" s="24">
        <f t="shared" si="0"/>
        <v>0</v>
      </c>
      <c r="G55" s="24">
        <f>C55*D55*E55*Lists!$D$2</f>
        <v>0</v>
      </c>
    </row>
    <row r="57" spans="1:7" x14ac:dyDescent="0.3">
      <c r="A57" s="19" t="s">
        <v>66</v>
      </c>
      <c r="B57" s="19" t="s">
        <v>35</v>
      </c>
      <c r="C57" s="19" t="s">
        <v>67</v>
      </c>
      <c r="D57" s="19" t="s">
        <v>37</v>
      </c>
      <c r="E57" s="19" t="s">
        <v>68</v>
      </c>
      <c r="F57" s="19" t="s">
        <v>69</v>
      </c>
      <c r="G57" s="19" t="s">
        <v>39</v>
      </c>
    </row>
    <row r="58" spans="1:7" x14ac:dyDescent="0.3">
      <c r="A58" s="104" t="s">
        <v>70</v>
      </c>
      <c r="B58" s="105"/>
      <c r="C58" s="20">
        <v>0</v>
      </c>
      <c r="D58" s="20">
        <v>0</v>
      </c>
      <c r="E58" s="20">
        <f t="shared" ref="E58:E63" si="5">$B$30</f>
        <v>0</v>
      </c>
      <c r="F58" s="24">
        <f t="shared" ref="F58:F63" si="6">D58*E58*C58</f>
        <v>0</v>
      </c>
      <c r="G58" s="24">
        <f>C58*D58*E58*Lists!$D$2</f>
        <v>0</v>
      </c>
    </row>
    <row r="59" spans="1:7" x14ac:dyDescent="0.3">
      <c r="A59" s="104" t="s">
        <v>70</v>
      </c>
      <c r="B59" s="105"/>
      <c r="C59" s="20">
        <v>0</v>
      </c>
      <c r="D59" s="20">
        <v>0</v>
      </c>
      <c r="E59" s="20">
        <f t="shared" si="5"/>
        <v>0</v>
      </c>
      <c r="F59" s="24">
        <f t="shared" si="6"/>
        <v>0</v>
      </c>
      <c r="G59" s="24">
        <f>C59*D59*E59*Lists!$D$2</f>
        <v>0</v>
      </c>
    </row>
    <row r="60" spans="1:7" x14ac:dyDescent="0.3">
      <c r="A60" s="104" t="s">
        <v>70</v>
      </c>
      <c r="B60" s="105"/>
      <c r="C60" s="20">
        <v>0</v>
      </c>
      <c r="D60" s="20">
        <v>0</v>
      </c>
      <c r="E60" s="20">
        <f t="shared" si="5"/>
        <v>0</v>
      </c>
      <c r="F60" s="24">
        <f t="shared" si="6"/>
        <v>0</v>
      </c>
      <c r="G60" s="24">
        <f>C60*D60*E60*Lists!$D$2</f>
        <v>0</v>
      </c>
    </row>
    <row r="61" spans="1:7" x14ac:dyDescent="0.3">
      <c r="A61" s="104" t="s">
        <v>70</v>
      </c>
      <c r="B61" s="105"/>
      <c r="C61" s="20">
        <v>0</v>
      </c>
      <c r="D61" s="20">
        <v>0</v>
      </c>
      <c r="E61" s="20">
        <f t="shared" si="5"/>
        <v>0</v>
      </c>
      <c r="F61" s="24">
        <f t="shared" si="6"/>
        <v>0</v>
      </c>
      <c r="G61" s="24">
        <f>C61*D61*E61*Lists!$D$2</f>
        <v>0</v>
      </c>
    </row>
    <row r="62" spans="1:7" x14ac:dyDescent="0.3">
      <c r="A62" s="104" t="s">
        <v>70</v>
      </c>
      <c r="B62" s="105"/>
      <c r="C62" s="20">
        <v>0</v>
      </c>
      <c r="D62" s="20">
        <v>0</v>
      </c>
      <c r="E62" s="20">
        <f t="shared" si="5"/>
        <v>0</v>
      </c>
      <c r="F62" s="24">
        <f t="shared" si="6"/>
        <v>0</v>
      </c>
      <c r="G62" s="24">
        <f>C62*D62*E62*Lists!$D$2</f>
        <v>0</v>
      </c>
    </row>
    <row r="63" spans="1:7" x14ac:dyDescent="0.3">
      <c r="A63" s="104" t="s">
        <v>70</v>
      </c>
      <c r="B63" s="105"/>
      <c r="C63" s="20">
        <v>0</v>
      </c>
      <c r="D63" s="20">
        <v>0</v>
      </c>
      <c r="E63" s="20">
        <f t="shared" si="5"/>
        <v>0</v>
      </c>
      <c r="F63" s="24">
        <f t="shared" si="6"/>
        <v>0</v>
      </c>
      <c r="G63" s="24">
        <f>C63*D63*E63*Lists!$D$2</f>
        <v>0</v>
      </c>
    </row>
    <row r="66" spans="1:7" x14ac:dyDescent="0.3">
      <c r="A66" s="19" t="s">
        <v>71</v>
      </c>
      <c r="B66" s="19" t="s">
        <v>101</v>
      </c>
      <c r="C66" s="19" t="s">
        <v>102</v>
      </c>
    </row>
    <row r="67" spans="1:7" ht="46.8" x14ac:dyDescent="0.3">
      <c r="A67" s="29" t="s">
        <v>103</v>
      </c>
      <c r="B67" s="23">
        <f>B31*(B30/8)*0.05</f>
        <v>0</v>
      </c>
      <c r="C67" s="30">
        <f>B67*Lists!D4</f>
        <v>0</v>
      </c>
    </row>
    <row r="68" spans="1:7" x14ac:dyDescent="0.3">
      <c r="A68" s="34"/>
    </row>
    <row r="69" spans="1:7" x14ac:dyDescent="0.3">
      <c r="A69" s="19" t="s">
        <v>75</v>
      </c>
      <c r="B69" s="19" t="s">
        <v>69</v>
      </c>
      <c r="C69" s="19" t="s">
        <v>102</v>
      </c>
    </row>
    <row r="70" spans="1:7" x14ac:dyDescent="0.3">
      <c r="A70" s="29" t="s">
        <v>77</v>
      </c>
      <c r="B70" s="23">
        <f>SUM(F37:F38,F40:F43,F45:F47,F49:F50,F52:F55,F58:F63)</f>
        <v>0</v>
      </c>
      <c r="C70" s="30">
        <f>SUM(G37:G55,G58:G63)</f>
        <v>0</v>
      </c>
    </row>
    <row r="71" spans="1:7" ht="31.2" x14ac:dyDescent="0.3">
      <c r="A71" s="29" t="s">
        <v>104</v>
      </c>
      <c r="B71" s="23">
        <f>IF(B33="Yes", B32*0.11413, 0)</f>
        <v>0</v>
      </c>
      <c r="C71" s="30">
        <f>B71*Lists!D3</f>
        <v>0</v>
      </c>
    </row>
    <row r="73" spans="1:7" ht="16.2" thickBot="1" x14ac:dyDescent="0.35"/>
    <row r="74" spans="1:7" ht="14.4" customHeight="1" x14ac:dyDescent="0.3">
      <c r="A74" s="74" t="s">
        <v>105</v>
      </c>
      <c r="B74" s="75"/>
      <c r="C74" s="75"/>
      <c r="D74" s="75"/>
      <c r="E74" s="75"/>
      <c r="F74" s="76"/>
      <c r="G74" s="17"/>
    </row>
    <row r="75" spans="1:7" ht="14.4" customHeight="1" x14ac:dyDescent="0.3">
      <c r="A75" s="77"/>
      <c r="B75" s="78"/>
      <c r="C75" s="78"/>
      <c r="D75" s="78"/>
      <c r="E75" s="78"/>
      <c r="F75" s="79"/>
      <c r="G75" s="17"/>
    </row>
    <row r="76" spans="1:7" ht="14.4" customHeight="1" x14ac:dyDescent="0.3">
      <c r="A76" s="77"/>
      <c r="B76" s="78"/>
      <c r="C76" s="78"/>
      <c r="D76" s="78"/>
      <c r="E76" s="78"/>
      <c r="F76" s="79"/>
      <c r="G76" s="17"/>
    </row>
    <row r="77" spans="1:7" ht="14.4" customHeight="1" x14ac:dyDescent="0.3">
      <c r="A77" s="77"/>
      <c r="B77" s="78"/>
      <c r="C77" s="78"/>
      <c r="D77" s="78"/>
      <c r="E77" s="78"/>
      <c r="F77" s="79"/>
      <c r="G77" s="17"/>
    </row>
    <row r="78" spans="1:7" ht="14.4" customHeight="1" x14ac:dyDescent="0.3">
      <c r="A78" s="77"/>
      <c r="B78" s="78"/>
      <c r="C78" s="78"/>
      <c r="D78" s="78"/>
      <c r="E78" s="78"/>
      <c r="F78" s="79"/>
      <c r="G78" s="17"/>
    </row>
    <row r="79" spans="1:7" ht="14.4" customHeight="1" x14ac:dyDescent="0.3">
      <c r="A79" s="77"/>
      <c r="B79" s="78"/>
      <c r="C79" s="78"/>
      <c r="D79" s="78"/>
      <c r="E79" s="78"/>
      <c r="F79" s="79"/>
      <c r="G79" s="17"/>
    </row>
    <row r="80" spans="1:7" ht="14.4" customHeight="1" x14ac:dyDescent="0.3">
      <c r="A80" s="77"/>
      <c r="B80" s="78"/>
      <c r="C80" s="78"/>
      <c r="D80" s="78"/>
      <c r="E80" s="78"/>
      <c r="F80" s="79"/>
      <c r="G80" s="17"/>
    </row>
    <row r="81" spans="1:7" ht="14.4" customHeight="1" x14ac:dyDescent="0.3">
      <c r="A81" s="77"/>
      <c r="B81" s="78"/>
      <c r="C81" s="78"/>
      <c r="D81" s="78"/>
      <c r="E81" s="78"/>
      <c r="F81" s="79"/>
      <c r="G81" s="17"/>
    </row>
    <row r="82" spans="1:7" ht="14.4" customHeight="1" x14ac:dyDescent="0.3">
      <c r="A82" s="77"/>
      <c r="B82" s="78"/>
      <c r="C82" s="78"/>
      <c r="D82" s="78"/>
      <c r="E82" s="78"/>
      <c r="F82" s="79"/>
    </row>
    <row r="83" spans="1:7" ht="37.200000000000003" customHeight="1" thickBot="1" x14ac:dyDescent="0.35">
      <c r="A83" s="80"/>
      <c r="B83" s="81"/>
      <c r="C83" s="81"/>
      <c r="D83" s="81"/>
      <c r="E83" s="81"/>
      <c r="F83" s="82"/>
    </row>
    <row r="85" spans="1:7" x14ac:dyDescent="0.3">
      <c r="A85" s="19" t="s">
        <v>79</v>
      </c>
      <c r="B85" s="19" t="s">
        <v>80</v>
      </c>
      <c r="C85" s="19" t="s">
        <v>81</v>
      </c>
      <c r="D85" s="19" t="s">
        <v>82</v>
      </c>
    </row>
    <row r="86" spans="1:7" x14ac:dyDescent="0.3">
      <c r="A86" s="29" t="s">
        <v>83</v>
      </c>
      <c r="B86" s="22"/>
      <c r="C86" s="35">
        <v>0</v>
      </c>
      <c r="D86" s="30">
        <f>IFERROR(C86*(VLOOKUP(B86,Lists!G1:H4,2,FALSE)),0)</f>
        <v>0</v>
      </c>
    </row>
    <row r="87" spans="1:7" x14ac:dyDescent="0.3">
      <c r="A87" s="29" t="s">
        <v>84</v>
      </c>
      <c r="B87" s="22"/>
      <c r="C87" s="35">
        <v>0</v>
      </c>
      <c r="D87" s="30">
        <f>IFERROR(C87*(VLOOKUP(B87,Lists!I1:J4,2,FALSE)),0)</f>
        <v>0</v>
      </c>
    </row>
    <row r="88" spans="1:7" x14ac:dyDescent="0.3">
      <c r="A88" s="29" t="s">
        <v>85</v>
      </c>
      <c r="B88" s="22"/>
      <c r="C88" s="35">
        <v>0</v>
      </c>
      <c r="D88" s="30">
        <f>IFERROR(C88*(VLOOKUP(B88,Lists!K1:L4,2,FALSE)),0)</f>
        <v>0</v>
      </c>
    </row>
    <row r="89" spans="1:7" x14ac:dyDescent="0.3">
      <c r="C89" s="36" t="s">
        <v>87</v>
      </c>
      <c r="D89" s="30">
        <f>SUM(D86:D88)</f>
        <v>0</v>
      </c>
    </row>
  </sheetData>
  <sheetProtection algorithmName="SHA-512" hashValue="/rMOm5aT59yo88RwfYkU/3W+vdPkevQ5irjXQGYEKuwSobgcymjHYkLjiHbNJRCfbA1nbRiqrDXHFwW8tnqopw==" saltValue="Sega1A4/2P/Dk4iGLkrZ3w==" spinCount="100000" sheet="1" formatCells="0" formatColumns="0" formatRows="0" insertColumns="0" insertRows="0"/>
  <mergeCells count="29">
    <mergeCell ref="A61:B61"/>
    <mergeCell ref="A62:B62"/>
    <mergeCell ref="A63:B63"/>
    <mergeCell ref="A74:F83"/>
    <mergeCell ref="I3:K3"/>
    <mergeCell ref="I4:K4"/>
    <mergeCell ref="I5:K5"/>
    <mergeCell ref="A58:B58"/>
    <mergeCell ref="A59:B59"/>
    <mergeCell ref="A60:B60"/>
    <mergeCell ref="A54:B54"/>
    <mergeCell ref="A55:B55"/>
    <mergeCell ref="A46:B46"/>
    <mergeCell ref="A47:B47"/>
    <mergeCell ref="A49:B49"/>
    <mergeCell ref="A50:B50"/>
    <mergeCell ref="A52:B52"/>
    <mergeCell ref="A53:B53"/>
    <mergeCell ref="A42:B42"/>
    <mergeCell ref="A43:B43"/>
    <mergeCell ref="A45:B45"/>
    <mergeCell ref="A37:B37"/>
    <mergeCell ref="A38:B38"/>
    <mergeCell ref="A40:B40"/>
    <mergeCell ref="A41:B41"/>
    <mergeCell ref="A1:E2"/>
    <mergeCell ref="A8:G28"/>
    <mergeCell ref="D30:E34"/>
    <mergeCell ref="F30:F34"/>
  </mergeCells>
  <conditionalFormatting sqref="I5">
    <cfRule type="expression" dxfId="3" priority="4" stopIfTrue="1">
      <formula>#REF!="Other (tonnes CO2e)"</formula>
    </cfRule>
  </conditionalFormatting>
  <conditionalFormatting sqref="L11:M16">
    <cfRule type="expression" dxfId="2" priority="3" stopIfTrue="1">
      <formula>#REF!="Other (tonnes CO2e)"</formula>
    </cfRule>
  </conditionalFormatting>
  <conditionalFormatting sqref="Q11:Q14">
    <cfRule type="expression" dxfId="1" priority="2" stopIfTrue="1">
      <formula>#REF!="Other (tonnes CO2e)"</formula>
    </cfRule>
  </conditionalFormatting>
  <dataValidations count="1">
    <dataValidation type="list" allowBlank="1" showInputMessage="1" showErrorMessage="1" sqref="B33" xr:uid="{CAF5DC43-AD84-44CB-A1E6-AB510B4BFEB5}">
      <formula1>"Yes,No"</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3A2A2B0-2E4A-4857-A781-312906B315A1}">
          <x14:formula1>
            <xm:f>Lists!$G$2:$G$4</xm:f>
          </x14:formula1>
          <xm:sqref>B86:B88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DF368-EF3D-4E4A-974C-36D24A1FB3A9}">
  <dimension ref="A1:N79"/>
  <sheetViews>
    <sheetView zoomScale="70" zoomScaleNormal="70" workbookViewId="0">
      <selection activeCell="D67" sqref="D67"/>
    </sheetView>
  </sheetViews>
  <sheetFormatPr defaultColWidth="8.6640625" defaultRowHeight="15.6" x14ac:dyDescent="0.3"/>
  <cols>
    <col min="1" max="1" width="48.6640625" style="16" customWidth="1"/>
    <col min="2" max="2" width="22" style="16" customWidth="1"/>
    <col min="3" max="3" width="14.88671875" style="16" bestFit="1" customWidth="1"/>
    <col min="4" max="5" width="20.5546875" style="16" customWidth="1"/>
    <col min="6" max="6" width="32.5546875" style="16" bestFit="1" customWidth="1"/>
    <col min="7" max="7" width="21.44140625" style="16" bestFit="1" customWidth="1"/>
    <col min="8" max="8" width="47" style="16" bestFit="1" customWidth="1"/>
    <col min="9" max="9" width="29.109375" style="16" bestFit="1" customWidth="1"/>
    <col min="10" max="10" width="30.6640625" style="16" customWidth="1"/>
    <col min="11" max="11" width="19.5546875" style="16" customWidth="1"/>
    <col min="12" max="13" width="8.6640625" style="16"/>
    <col min="14" max="14" width="8.6640625" style="16" hidden="1" customWidth="1"/>
    <col min="15" max="16384" width="8.6640625" style="16"/>
  </cols>
  <sheetData>
    <row r="1" spans="1:11" s="9" customFormat="1" x14ac:dyDescent="0.3">
      <c r="A1" s="73" t="s">
        <v>106</v>
      </c>
      <c r="B1" s="73"/>
      <c r="C1" s="73"/>
      <c r="D1" s="73"/>
      <c r="E1" s="73"/>
      <c r="F1" s="16"/>
      <c r="G1" s="16"/>
      <c r="H1" s="16"/>
    </row>
    <row r="2" spans="1:11" s="9" customFormat="1" x14ac:dyDescent="0.3">
      <c r="A2" s="73"/>
      <c r="B2" s="73"/>
      <c r="C2" s="73"/>
      <c r="D2" s="73"/>
      <c r="E2" s="73"/>
      <c r="F2" s="16"/>
      <c r="G2" s="16"/>
      <c r="H2" s="16"/>
    </row>
    <row r="3" spans="1:11" s="9" customFormat="1" x14ac:dyDescent="0.3">
      <c r="A3" s="16"/>
      <c r="B3" s="16"/>
      <c r="C3" s="16"/>
      <c r="D3" s="16"/>
      <c r="E3" s="16"/>
      <c r="F3" s="16"/>
      <c r="G3" s="16"/>
      <c r="H3" s="25" t="s">
        <v>5</v>
      </c>
    </row>
    <row r="4" spans="1:11" s="9" customFormat="1" x14ac:dyDescent="0.3">
      <c r="A4" s="16"/>
      <c r="B4" s="16"/>
      <c r="C4" s="16"/>
      <c r="D4" s="16"/>
      <c r="E4" s="16"/>
      <c r="F4" s="16"/>
      <c r="G4" s="16"/>
      <c r="H4" s="26" t="s">
        <v>6</v>
      </c>
    </row>
    <row r="5" spans="1:11" s="9" customFormat="1" x14ac:dyDescent="0.3">
      <c r="A5" s="19" t="s">
        <v>1</v>
      </c>
      <c r="B5" s="40">
        <f>Introduction!B4</f>
        <v>5</v>
      </c>
      <c r="C5" s="16"/>
      <c r="D5" s="16"/>
      <c r="E5" s="16"/>
      <c r="F5" s="16"/>
      <c r="G5" s="16"/>
      <c r="H5" s="27" t="s">
        <v>7</v>
      </c>
    </row>
    <row r="6" spans="1:11" s="9" customFormat="1" x14ac:dyDescent="0.3">
      <c r="A6" s="41" t="s">
        <v>2</v>
      </c>
      <c r="B6" s="14">
        <f>Introduction!B5</f>
        <v>46211</v>
      </c>
      <c r="C6" s="16"/>
      <c r="D6" s="16"/>
      <c r="E6" s="16"/>
      <c r="F6" s="16"/>
      <c r="G6" s="16"/>
      <c r="H6" s="16"/>
    </row>
    <row r="7" spans="1:11" s="9" customFormat="1" ht="13.8" x14ac:dyDescent="0.25"/>
    <row r="9" spans="1:11" ht="21" x14ac:dyDescent="0.4">
      <c r="I9" s="37" t="s">
        <v>13</v>
      </c>
    </row>
    <row r="10" spans="1:11" ht="16.2" thickBot="1" x14ac:dyDescent="0.35">
      <c r="I10" s="42" t="s">
        <v>16</v>
      </c>
      <c r="J10" s="42" t="s">
        <v>18</v>
      </c>
    </row>
    <row r="11" spans="1:11" ht="14.4" customHeight="1" x14ac:dyDescent="0.3">
      <c r="A11" s="96" t="s">
        <v>107</v>
      </c>
      <c r="B11" s="97"/>
      <c r="C11" s="97"/>
      <c r="D11" s="97"/>
      <c r="E11" s="97"/>
      <c r="F11" s="97"/>
      <c r="G11" s="98"/>
      <c r="I11" s="28" t="s">
        <v>108</v>
      </c>
      <c r="J11" s="30">
        <f>SUM(G30:G32)</f>
        <v>0</v>
      </c>
      <c r="K11" s="9"/>
    </row>
    <row r="12" spans="1:11" x14ac:dyDescent="0.3">
      <c r="A12" s="99"/>
      <c r="B12" s="86"/>
      <c r="C12" s="86"/>
      <c r="D12" s="86"/>
      <c r="E12" s="86"/>
      <c r="F12" s="86"/>
      <c r="G12" s="100"/>
      <c r="I12" s="28" t="s">
        <v>22</v>
      </c>
      <c r="J12" s="30">
        <f>SUM(G34:G41)</f>
        <v>0</v>
      </c>
      <c r="K12" s="9"/>
    </row>
    <row r="13" spans="1:11" ht="31.2" x14ac:dyDescent="0.3">
      <c r="A13" s="99"/>
      <c r="B13" s="86"/>
      <c r="C13" s="86"/>
      <c r="D13" s="86"/>
      <c r="E13" s="86"/>
      <c r="F13" s="86"/>
      <c r="G13" s="100"/>
      <c r="I13" s="28" t="s">
        <v>24</v>
      </c>
      <c r="J13" s="30">
        <f>SUM(G43:G45)</f>
        <v>0</v>
      </c>
      <c r="K13" s="9"/>
    </row>
    <row r="14" spans="1:11" x14ac:dyDescent="0.3">
      <c r="A14" s="99"/>
      <c r="B14" s="86"/>
      <c r="C14" s="86"/>
      <c r="D14" s="86"/>
      <c r="E14" s="86"/>
      <c r="F14" s="86"/>
      <c r="G14" s="100"/>
      <c r="I14" s="28" t="s">
        <v>109</v>
      </c>
      <c r="J14" s="30">
        <f>SUM(G47:G48)</f>
        <v>0</v>
      </c>
    </row>
    <row r="15" spans="1:11" x14ac:dyDescent="0.3">
      <c r="A15" s="99"/>
      <c r="B15" s="86"/>
      <c r="C15" s="86"/>
      <c r="D15" s="86"/>
      <c r="E15" s="86"/>
      <c r="F15" s="86"/>
      <c r="G15" s="100"/>
      <c r="I15" s="28" t="s">
        <v>110</v>
      </c>
      <c r="J15" s="30">
        <f>SUM(G50:G51)</f>
        <v>0</v>
      </c>
    </row>
    <row r="16" spans="1:11" x14ac:dyDescent="0.3">
      <c r="A16" s="99"/>
      <c r="B16" s="86"/>
      <c r="C16" s="86"/>
      <c r="D16" s="86"/>
      <c r="E16" s="86"/>
      <c r="F16" s="86"/>
      <c r="G16" s="100"/>
    </row>
    <row r="17" spans="1:7" x14ac:dyDescent="0.3">
      <c r="A17" s="99"/>
      <c r="B17" s="86"/>
      <c r="C17" s="86"/>
      <c r="D17" s="86"/>
      <c r="E17" s="86"/>
      <c r="F17" s="86"/>
      <c r="G17" s="100"/>
    </row>
    <row r="18" spans="1:7" x14ac:dyDescent="0.3">
      <c r="A18" s="99"/>
      <c r="B18" s="86"/>
      <c r="C18" s="86"/>
      <c r="D18" s="86"/>
      <c r="E18" s="86"/>
      <c r="F18" s="86"/>
      <c r="G18" s="100"/>
    </row>
    <row r="19" spans="1:7" x14ac:dyDescent="0.3">
      <c r="A19" s="99"/>
      <c r="B19" s="86"/>
      <c r="C19" s="86"/>
      <c r="D19" s="86"/>
      <c r="E19" s="86"/>
      <c r="F19" s="86"/>
      <c r="G19" s="100"/>
    </row>
    <row r="20" spans="1:7" ht="16.2" thickBot="1" x14ac:dyDescent="0.35">
      <c r="A20" s="101"/>
      <c r="B20" s="102"/>
      <c r="C20" s="102"/>
      <c r="D20" s="102"/>
      <c r="E20" s="102"/>
      <c r="F20" s="102"/>
      <c r="G20" s="103"/>
    </row>
    <row r="22" spans="1:7" ht="16.2" thickBot="1" x14ac:dyDescent="0.35"/>
    <row r="23" spans="1:7" ht="15.6" customHeight="1" x14ac:dyDescent="0.3">
      <c r="E23" s="62" t="s">
        <v>111</v>
      </c>
      <c r="F23" s="63"/>
      <c r="G23" s="108">
        <f>SUM(G53,B68,B79)</f>
        <v>0</v>
      </c>
    </row>
    <row r="24" spans="1:7" ht="20.399999999999999" customHeight="1" x14ac:dyDescent="0.3">
      <c r="E24" s="64"/>
      <c r="F24" s="65"/>
      <c r="G24" s="109"/>
    </row>
    <row r="25" spans="1:7" ht="42" x14ac:dyDescent="0.3">
      <c r="A25" s="43" t="s">
        <v>112</v>
      </c>
      <c r="B25" s="47">
        <v>0</v>
      </c>
      <c r="E25" s="64"/>
      <c r="F25" s="65"/>
      <c r="G25" s="109"/>
    </row>
    <row r="26" spans="1:7" ht="20.399999999999999" customHeight="1" thickBot="1" x14ac:dyDescent="0.35">
      <c r="E26" s="66"/>
      <c r="F26" s="67"/>
      <c r="G26" s="110"/>
    </row>
    <row r="27" spans="1:7" ht="20.399999999999999" customHeight="1" x14ac:dyDescent="0.3"/>
    <row r="29" spans="1:7" ht="42" x14ac:dyDescent="0.3">
      <c r="A29" s="43" t="s">
        <v>113</v>
      </c>
      <c r="B29" s="43" t="s">
        <v>35</v>
      </c>
      <c r="C29" s="43" t="s">
        <v>36</v>
      </c>
      <c r="D29" s="43" t="s">
        <v>37</v>
      </c>
      <c r="E29" s="43" t="s">
        <v>38</v>
      </c>
      <c r="F29" s="43" t="s">
        <v>114</v>
      </c>
      <c r="G29" s="43" t="s">
        <v>39</v>
      </c>
    </row>
    <row r="30" spans="1:7" x14ac:dyDescent="0.3">
      <c r="A30" s="71" t="s">
        <v>115</v>
      </c>
      <c r="B30" s="72"/>
      <c r="C30" s="48">
        <v>0</v>
      </c>
      <c r="D30" s="48">
        <v>0.02</v>
      </c>
      <c r="E30" s="48">
        <v>8</v>
      </c>
      <c r="F30" s="30">
        <f>C30*D30*E30*50*$B$25</f>
        <v>0</v>
      </c>
      <c r="G30" s="30">
        <f>F30*Lists!$D$2</f>
        <v>0</v>
      </c>
    </row>
    <row r="31" spans="1:7" x14ac:dyDescent="0.3">
      <c r="A31" s="71" t="s">
        <v>116</v>
      </c>
      <c r="B31" s="72"/>
      <c r="C31" s="48">
        <v>0</v>
      </c>
      <c r="D31" s="48">
        <v>1.4E-2</v>
      </c>
      <c r="E31" s="48">
        <v>8</v>
      </c>
      <c r="F31" s="30">
        <f>C31*D31*E31*50*$B$25</f>
        <v>0</v>
      </c>
      <c r="G31" s="30">
        <f>F31*Lists!$D$2</f>
        <v>0</v>
      </c>
    </row>
    <row r="32" spans="1:7" x14ac:dyDescent="0.3">
      <c r="A32" s="71" t="s">
        <v>117</v>
      </c>
      <c r="B32" s="72"/>
      <c r="C32" s="48">
        <v>0</v>
      </c>
      <c r="D32" s="48">
        <v>6.5000000000000002E-2</v>
      </c>
      <c r="E32" s="48">
        <v>8</v>
      </c>
      <c r="F32" s="30">
        <f>C32*D32*E32*50*$B$25</f>
        <v>0</v>
      </c>
      <c r="G32" s="30">
        <f>F32*Lists!$D$2</f>
        <v>0</v>
      </c>
    </row>
    <row r="33" spans="1:10" ht="42" x14ac:dyDescent="0.3">
      <c r="A33" s="43" t="s">
        <v>22</v>
      </c>
      <c r="B33" s="43" t="s">
        <v>35</v>
      </c>
      <c r="C33" s="43" t="s">
        <v>36</v>
      </c>
      <c r="D33" s="43" t="s">
        <v>37</v>
      </c>
      <c r="E33" s="43" t="s">
        <v>38</v>
      </c>
      <c r="F33" s="43" t="s">
        <v>114</v>
      </c>
      <c r="G33" s="43" t="s">
        <v>39</v>
      </c>
    </row>
    <row r="34" spans="1:10" ht="21" x14ac:dyDescent="0.4">
      <c r="A34" s="106" t="s">
        <v>118</v>
      </c>
      <c r="B34" s="106"/>
      <c r="C34" s="38">
        <v>0</v>
      </c>
      <c r="D34" s="38">
        <v>0.15</v>
      </c>
      <c r="E34" s="38">
        <v>8</v>
      </c>
      <c r="F34" s="30">
        <f t="shared" ref="F34:F41" si="0">C34*D34*E34*50*$B$25</f>
        <v>0</v>
      </c>
      <c r="G34" s="30">
        <f>F34*Lists!$D$2</f>
        <v>0</v>
      </c>
      <c r="I34" s="37" t="s">
        <v>14</v>
      </c>
    </row>
    <row r="35" spans="1:10" x14ac:dyDescent="0.3">
      <c r="A35" s="106" t="s">
        <v>119</v>
      </c>
      <c r="B35" s="106"/>
      <c r="C35" s="38">
        <v>0</v>
      </c>
      <c r="D35" s="38">
        <v>0.05</v>
      </c>
      <c r="E35" s="38">
        <v>8</v>
      </c>
      <c r="F35" s="30">
        <f t="shared" si="0"/>
        <v>0</v>
      </c>
      <c r="G35" s="30">
        <f>F35*Lists!$D$2</f>
        <v>0</v>
      </c>
      <c r="I35" s="42" t="s">
        <v>19</v>
      </c>
      <c r="J35" s="42" t="s">
        <v>18</v>
      </c>
    </row>
    <row r="36" spans="1:10" x14ac:dyDescent="0.3">
      <c r="A36" s="106" t="s">
        <v>44</v>
      </c>
      <c r="B36" s="106"/>
      <c r="C36" s="38">
        <v>0</v>
      </c>
      <c r="D36" s="38">
        <v>0.08</v>
      </c>
      <c r="E36" s="38">
        <v>24</v>
      </c>
      <c r="F36" s="30">
        <f t="shared" si="0"/>
        <v>0</v>
      </c>
      <c r="G36" s="30">
        <f>F36*Lists!$D$2</f>
        <v>0</v>
      </c>
      <c r="I36" s="28" t="s">
        <v>21</v>
      </c>
      <c r="J36" s="30">
        <f>G53</f>
        <v>0</v>
      </c>
    </row>
    <row r="37" spans="1:10" x14ac:dyDescent="0.3">
      <c r="A37" s="106" t="s">
        <v>45</v>
      </c>
      <c r="B37" s="106"/>
      <c r="C37" s="38">
        <v>0</v>
      </c>
      <c r="D37" s="38">
        <v>0.06</v>
      </c>
      <c r="E37" s="38">
        <v>8</v>
      </c>
      <c r="F37" s="30">
        <f t="shared" si="0"/>
        <v>0</v>
      </c>
      <c r="G37" s="30">
        <f>F37*Lists!$D$2</f>
        <v>0</v>
      </c>
      <c r="I37" s="28" t="s">
        <v>23</v>
      </c>
      <c r="J37" s="30">
        <f>B68</f>
        <v>0</v>
      </c>
    </row>
    <row r="38" spans="1:10" x14ac:dyDescent="0.3">
      <c r="A38" s="106" t="s">
        <v>120</v>
      </c>
      <c r="B38" s="106"/>
      <c r="C38" s="38">
        <v>0</v>
      </c>
      <c r="D38" s="38">
        <v>3.0000000000000001E-3</v>
      </c>
      <c r="E38" s="38">
        <v>24</v>
      </c>
      <c r="F38" s="30">
        <f t="shared" si="0"/>
        <v>0</v>
      </c>
      <c r="G38" s="30">
        <f>F38*Lists!$D$2</f>
        <v>0</v>
      </c>
      <c r="I38" s="28" t="s">
        <v>25</v>
      </c>
      <c r="J38" s="30">
        <f>B79</f>
        <v>0</v>
      </c>
    </row>
    <row r="39" spans="1:10" x14ac:dyDescent="0.3">
      <c r="A39" s="106" t="s">
        <v>121</v>
      </c>
      <c r="B39" s="106"/>
      <c r="C39" s="38">
        <v>0</v>
      </c>
      <c r="D39" s="38">
        <v>1.2E-2</v>
      </c>
      <c r="E39" s="38">
        <v>2</v>
      </c>
      <c r="F39" s="30">
        <f t="shared" si="0"/>
        <v>0</v>
      </c>
      <c r="G39" s="30">
        <f>F39*Lists!$D$2</f>
        <v>0</v>
      </c>
    </row>
    <row r="40" spans="1:10" x14ac:dyDescent="0.3">
      <c r="A40" s="106" t="s">
        <v>48</v>
      </c>
      <c r="B40" s="106"/>
      <c r="C40" s="38">
        <v>0</v>
      </c>
      <c r="D40" s="38">
        <v>0.5</v>
      </c>
      <c r="E40" s="38">
        <v>0.5</v>
      </c>
      <c r="F40" s="30">
        <f t="shared" si="0"/>
        <v>0</v>
      </c>
      <c r="G40" s="30">
        <f>F40*Lists!$D$2</f>
        <v>0</v>
      </c>
    </row>
    <row r="41" spans="1:10" x14ac:dyDescent="0.3">
      <c r="A41" s="106" t="s">
        <v>50</v>
      </c>
      <c r="B41" s="106"/>
      <c r="C41" s="38">
        <v>0</v>
      </c>
      <c r="D41" s="38">
        <v>0.15</v>
      </c>
      <c r="E41" s="38">
        <v>0.1</v>
      </c>
      <c r="F41" s="30">
        <f t="shared" si="0"/>
        <v>0</v>
      </c>
      <c r="G41" s="30">
        <f>F41*Lists!$D$2</f>
        <v>0</v>
      </c>
    </row>
    <row r="42" spans="1:10" ht="42" x14ac:dyDescent="0.3">
      <c r="A42" s="43" t="s">
        <v>24</v>
      </c>
      <c r="B42" s="43" t="s">
        <v>35</v>
      </c>
      <c r="C42" s="43" t="s">
        <v>36</v>
      </c>
      <c r="D42" s="43" t="s">
        <v>37</v>
      </c>
      <c r="E42" s="43" t="s">
        <v>38</v>
      </c>
      <c r="F42" s="43" t="s">
        <v>114</v>
      </c>
      <c r="G42" s="43" t="s">
        <v>39</v>
      </c>
    </row>
    <row r="43" spans="1:10" x14ac:dyDescent="0.3">
      <c r="A43" s="106" t="s">
        <v>122</v>
      </c>
      <c r="B43" s="106"/>
      <c r="C43" s="38">
        <v>0</v>
      </c>
      <c r="D43" s="38">
        <v>2</v>
      </c>
      <c r="E43" s="38">
        <v>1</v>
      </c>
      <c r="F43" s="30">
        <f>C43*D43*E43*50*$B$25</f>
        <v>0</v>
      </c>
      <c r="G43" s="30">
        <f>F43*Lists!$D$2</f>
        <v>0</v>
      </c>
    </row>
    <row r="44" spans="1:10" x14ac:dyDescent="0.3">
      <c r="A44" s="106" t="s">
        <v>123</v>
      </c>
      <c r="B44" s="106"/>
      <c r="C44" s="38">
        <v>0</v>
      </c>
      <c r="D44" s="38">
        <v>0.1</v>
      </c>
      <c r="E44" s="38">
        <v>4</v>
      </c>
      <c r="F44" s="30">
        <f>C44*D44*E44*50*$B$25</f>
        <v>0</v>
      </c>
      <c r="G44" s="30">
        <f>F44*Lists!$D$2</f>
        <v>0</v>
      </c>
    </row>
    <row r="45" spans="1:10" x14ac:dyDescent="0.3">
      <c r="A45" s="106" t="s">
        <v>124</v>
      </c>
      <c r="B45" s="106"/>
      <c r="C45" s="38">
        <v>0</v>
      </c>
      <c r="D45" s="38">
        <v>0.04</v>
      </c>
      <c r="E45" s="38">
        <v>0.1</v>
      </c>
      <c r="F45" s="30">
        <f>C45*D45*E45*50*$B$25</f>
        <v>0</v>
      </c>
      <c r="G45" s="30">
        <f>F45*Lists!$D$2</f>
        <v>0</v>
      </c>
    </row>
    <row r="46" spans="1:10" ht="42" x14ac:dyDescent="0.3">
      <c r="A46" s="43" t="s">
        <v>26</v>
      </c>
      <c r="B46" s="43" t="s">
        <v>35</v>
      </c>
      <c r="C46" s="43" t="s">
        <v>36</v>
      </c>
      <c r="D46" s="43" t="s">
        <v>37</v>
      </c>
      <c r="E46" s="43" t="s">
        <v>38</v>
      </c>
      <c r="F46" s="43" t="s">
        <v>114</v>
      </c>
      <c r="G46" s="43" t="s">
        <v>39</v>
      </c>
    </row>
    <row r="47" spans="1:10" x14ac:dyDescent="0.3">
      <c r="A47" s="107" t="s">
        <v>125</v>
      </c>
      <c r="B47" s="107"/>
      <c r="C47" s="38">
        <v>0</v>
      </c>
      <c r="D47" s="38">
        <v>1.4999999999999999E-2</v>
      </c>
      <c r="E47" s="38">
        <v>1</v>
      </c>
      <c r="F47" s="30">
        <f>C47*D47*E47*50*$B$25</f>
        <v>0</v>
      </c>
      <c r="G47" s="30">
        <f>F47*Lists!$D$2</f>
        <v>0</v>
      </c>
    </row>
    <row r="48" spans="1:10" x14ac:dyDescent="0.3">
      <c r="A48" s="107" t="s">
        <v>55</v>
      </c>
      <c r="B48" s="107"/>
      <c r="C48" s="38">
        <v>0</v>
      </c>
      <c r="D48" s="38">
        <v>0.2</v>
      </c>
      <c r="E48" s="38">
        <v>2</v>
      </c>
      <c r="F48" s="30">
        <f>C48*D48*E48*50*$B$25</f>
        <v>0</v>
      </c>
      <c r="G48" s="30">
        <f>F48*Lists!$D$2</f>
        <v>0</v>
      </c>
    </row>
    <row r="49" spans="1:7" ht="42" x14ac:dyDescent="0.3">
      <c r="A49" s="43" t="s">
        <v>110</v>
      </c>
      <c r="B49" s="43" t="s">
        <v>35</v>
      </c>
      <c r="C49" s="43" t="s">
        <v>36</v>
      </c>
      <c r="D49" s="43" t="s">
        <v>37</v>
      </c>
      <c r="E49" s="43" t="s">
        <v>38</v>
      </c>
      <c r="F49" s="43" t="s">
        <v>114</v>
      </c>
      <c r="G49" s="43" t="s">
        <v>39</v>
      </c>
    </row>
    <row r="50" spans="1:7" x14ac:dyDescent="0.3">
      <c r="A50" s="106" t="s">
        <v>62</v>
      </c>
      <c r="B50" s="106"/>
      <c r="C50" s="38">
        <v>0</v>
      </c>
      <c r="D50" s="38">
        <v>7.4999999999999997E-2</v>
      </c>
      <c r="E50" s="38">
        <v>0</v>
      </c>
      <c r="F50" s="30">
        <f>C50*D50*E50*50*$B$25</f>
        <v>0</v>
      </c>
      <c r="G50" s="30">
        <f>F50*Lists!$D$2</f>
        <v>0</v>
      </c>
    </row>
    <row r="51" spans="1:7" x14ac:dyDescent="0.3">
      <c r="A51" s="106" t="s">
        <v>63</v>
      </c>
      <c r="B51" s="106"/>
      <c r="C51" s="38">
        <v>0</v>
      </c>
      <c r="D51" s="38">
        <v>0.7</v>
      </c>
      <c r="E51" s="38">
        <v>1</v>
      </c>
      <c r="F51" s="30">
        <f>C51*D51*E51*50*$B$25</f>
        <v>0</v>
      </c>
      <c r="G51" s="30">
        <f>F51*Lists!$D$2</f>
        <v>0</v>
      </c>
    </row>
    <row r="52" spans="1:7" ht="16.2" thickBot="1" x14ac:dyDescent="0.35">
      <c r="F52" s="19" t="s">
        <v>17</v>
      </c>
      <c r="G52" s="19" t="s">
        <v>126</v>
      </c>
    </row>
    <row r="53" spans="1:7" ht="16.2" thickBot="1" x14ac:dyDescent="0.35">
      <c r="F53" s="44">
        <f>SUM(F50:F51)+SUM(F47:F48)+SUM(F43:F45)+SUM(F34:F41)+SUM(F30:F32)</f>
        <v>0</v>
      </c>
      <c r="G53" s="44">
        <f>SUM(G50:G51)+SUM(G47:G48)+SUM(G43:G45)+SUM(G34:G41)+SUM(G30:G32)</f>
        <v>0</v>
      </c>
    </row>
    <row r="54" spans="1:7" ht="16.2" thickBot="1" x14ac:dyDescent="0.35"/>
    <row r="55" spans="1:7" ht="14.4" customHeight="1" x14ac:dyDescent="0.3">
      <c r="A55" s="96" t="s">
        <v>127</v>
      </c>
      <c r="B55" s="97"/>
      <c r="C55" s="97"/>
      <c r="D55" s="97"/>
      <c r="E55" s="97"/>
      <c r="F55" s="97"/>
      <c r="G55" s="98"/>
    </row>
    <row r="56" spans="1:7" x14ac:dyDescent="0.3">
      <c r="A56" s="99"/>
      <c r="B56" s="86"/>
      <c r="C56" s="86"/>
      <c r="D56" s="86"/>
      <c r="E56" s="86"/>
      <c r="F56" s="86"/>
      <c r="G56" s="100"/>
    </row>
    <row r="57" spans="1:7" x14ac:dyDescent="0.3">
      <c r="A57" s="99"/>
      <c r="B57" s="86"/>
      <c r="C57" s="86"/>
      <c r="D57" s="86"/>
      <c r="E57" s="86"/>
      <c r="F57" s="86"/>
      <c r="G57" s="100"/>
    </row>
    <row r="58" spans="1:7" x14ac:dyDescent="0.3">
      <c r="A58" s="99"/>
      <c r="B58" s="86"/>
      <c r="C58" s="86"/>
      <c r="D58" s="86"/>
      <c r="E58" s="86"/>
      <c r="F58" s="86"/>
      <c r="G58" s="100"/>
    </row>
    <row r="59" spans="1:7" x14ac:dyDescent="0.3">
      <c r="A59" s="99"/>
      <c r="B59" s="86"/>
      <c r="C59" s="86"/>
      <c r="D59" s="86"/>
      <c r="E59" s="86"/>
      <c r="F59" s="86"/>
      <c r="G59" s="100"/>
    </row>
    <row r="60" spans="1:7" x14ac:dyDescent="0.3">
      <c r="A60" s="99"/>
      <c r="B60" s="86"/>
      <c r="C60" s="86"/>
      <c r="D60" s="86"/>
      <c r="E60" s="86"/>
      <c r="F60" s="86"/>
      <c r="G60" s="100"/>
    </row>
    <row r="61" spans="1:7" x14ac:dyDescent="0.3">
      <c r="A61" s="99"/>
      <c r="B61" s="86"/>
      <c r="C61" s="86"/>
      <c r="D61" s="86"/>
      <c r="E61" s="86"/>
      <c r="F61" s="86"/>
      <c r="G61" s="100"/>
    </row>
    <row r="62" spans="1:7" ht="16.2" thickBot="1" x14ac:dyDescent="0.35">
      <c r="A62" s="101"/>
      <c r="B62" s="102"/>
      <c r="C62" s="102"/>
      <c r="D62" s="102"/>
      <c r="E62" s="102"/>
      <c r="F62" s="102"/>
      <c r="G62" s="103"/>
    </row>
    <row r="64" spans="1:7" ht="21" x14ac:dyDescent="0.3">
      <c r="A64" s="43" t="s">
        <v>128</v>
      </c>
      <c r="B64" s="39">
        <v>0</v>
      </c>
    </row>
    <row r="65" spans="1:7" ht="21" x14ac:dyDescent="0.3">
      <c r="A65" s="43" t="s">
        <v>129</v>
      </c>
      <c r="B65" s="49" t="s">
        <v>34</v>
      </c>
    </row>
    <row r="66" spans="1:7" x14ac:dyDescent="0.3">
      <c r="C66" s="45"/>
    </row>
    <row r="67" spans="1:7" ht="42" x14ac:dyDescent="0.3">
      <c r="A67" s="43" t="s">
        <v>130</v>
      </c>
      <c r="B67" s="46">
        <f>SUM(IF(B65="Yes", SUM(B64*210), 0)*B25/5)</f>
        <v>0</v>
      </c>
    </row>
    <row r="68" spans="1:7" ht="21" x14ac:dyDescent="0.3">
      <c r="A68" s="43" t="s">
        <v>126</v>
      </c>
      <c r="B68" s="46">
        <f>SUM(B67*Lists!D3)</f>
        <v>0</v>
      </c>
    </row>
    <row r="71" spans="1:7" ht="16.2" thickBot="1" x14ac:dyDescent="0.35"/>
    <row r="72" spans="1:7" ht="14.4" customHeight="1" x14ac:dyDescent="0.3">
      <c r="A72" s="96" t="s">
        <v>131</v>
      </c>
      <c r="B72" s="97"/>
      <c r="C72" s="97"/>
      <c r="D72" s="97"/>
      <c r="E72" s="97"/>
      <c r="F72" s="97"/>
      <c r="G72" s="98"/>
    </row>
    <row r="73" spans="1:7" x14ac:dyDescent="0.3">
      <c r="A73" s="99"/>
      <c r="B73" s="86"/>
      <c r="C73" s="86"/>
      <c r="D73" s="86"/>
      <c r="E73" s="86"/>
      <c r="F73" s="86"/>
      <c r="G73" s="100"/>
    </row>
    <row r="74" spans="1:7" x14ac:dyDescent="0.3">
      <c r="A74" s="99"/>
      <c r="B74" s="86"/>
      <c r="C74" s="86"/>
      <c r="D74" s="86"/>
      <c r="E74" s="86"/>
      <c r="F74" s="86"/>
      <c r="G74" s="100"/>
    </row>
    <row r="75" spans="1:7" x14ac:dyDescent="0.3">
      <c r="A75" s="99"/>
      <c r="B75" s="86"/>
      <c r="C75" s="86"/>
      <c r="D75" s="86"/>
      <c r="E75" s="86"/>
      <c r="F75" s="86"/>
      <c r="G75" s="100"/>
    </row>
    <row r="76" spans="1:7" ht="16.2" thickBot="1" x14ac:dyDescent="0.35">
      <c r="A76" s="101"/>
      <c r="B76" s="102"/>
      <c r="C76" s="102"/>
      <c r="D76" s="102"/>
      <c r="E76" s="102"/>
      <c r="F76" s="102"/>
      <c r="G76" s="103"/>
    </row>
    <row r="78" spans="1:7" ht="42" x14ac:dyDescent="0.3">
      <c r="A78" s="43" t="s">
        <v>132</v>
      </c>
      <c r="B78" s="46">
        <f>0.05*B25*50</f>
        <v>0</v>
      </c>
    </row>
    <row r="79" spans="1:7" ht="21" x14ac:dyDescent="0.3">
      <c r="A79" s="43" t="s">
        <v>126</v>
      </c>
      <c r="B79" s="46">
        <f>B78*Lists!D4</f>
        <v>0</v>
      </c>
    </row>
  </sheetData>
  <sheetProtection algorithmName="SHA-512" hashValue="l/2phkhXvXKhRguLnkbsawvZTeqmyeUSORPBCANpCxOoFGK4t1tzB7t2sudQfw6yF1R7TAR8zuIurS0U1eOOcQ==" saltValue="Z7CRbKU6uvSB7uo9+/lwEw==" spinCount="100000" sheet="1" formatCells="0" formatColumns="0" formatRows="0" insertColumns="0" insertRows="0"/>
  <mergeCells count="24">
    <mergeCell ref="E23:F26"/>
    <mergeCell ref="G23:G26"/>
    <mergeCell ref="A11:G20"/>
    <mergeCell ref="A1:E2"/>
    <mergeCell ref="A55:G62"/>
    <mergeCell ref="A36:B36"/>
    <mergeCell ref="A30:B30"/>
    <mergeCell ref="A31:B31"/>
    <mergeCell ref="A32:B32"/>
    <mergeCell ref="A34:B34"/>
    <mergeCell ref="A35:B35"/>
    <mergeCell ref="A72:G76"/>
    <mergeCell ref="A51:B51"/>
    <mergeCell ref="A37:B37"/>
    <mergeCell ref="A38:B38"/>
    <mergeCell ref="A39:B39"/>
    <mergeCell ref="A47:B47"/>
    <mergeCell ref="A48:B48"/>
    <mergeCell ref="A50:B50"/>
    <mergeCell ref="A40:B40"/>
    <mergeCell ref="A41:B41"/>
    <mergeCell ref="A43:B43"/>
    <mergeCell ref="A44:B44"/>
    <mergeCell ref="A45:B45"/>
  </mergeCells>
  <conditionalFormatting sqref="H5">
    <cfRule type="expression" dxfId="0" priority="1" stopIfTrue="1">
      <formula>#REF!="Other (tonnes CO2e)"</formula>
    </cfRule>
  </conditionalFormatting>
  <dataValidations count="1">
    <dataValidation type="list" allowBlank="1" showInputMessage="1" showErrorMessage="1" sqref="B65" xr:uid="{6E8541F5-4A16-45F9-98CB-F3E3BA51ABEA}">
      <formula1>$N$22:$N$28</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8355C-0B0D-4A71-906F-3BF7E3B604F3}">
  <dimension ref="A1:N13"/>
  <sheetViews>
    <sheetView workbookViewId="0">
      <selection activeCell="P4" sqref="P4"/>
    </sheetView>
  </sheetViews>
  <sheetFormatPr defaultRowHeight="14.4" x14ac:dyDescent="0.3"/>
  <cols>
    <col min="3" max="3" width="22.88671875" bestFit="1" customWidth="1"/>
  </cols>
  <sheetData>
    <row r="1" spans="1:14" x14ac:dyDescent="0.3">
      <c r="A1" t="s">
        <v>34</v>
      </c>
      <c r="C1" s="1" t="s">
        <v>133</v>
      </c>
      <c r="D1" s="2"/>
      <c r="G1" t="s">
        <v>83</v>
      </c>
      <c r="I1" t="s">
        <v>84</v>
      </c>
      <c r="K1" t="s">
        <v>85</v>
      </c>
      <c r="M1" t="s">
        <v>86</v>
      </c>
    </row>
    <row r="2" spans="1:14" x14ac:dyDescent="0.3">
      <c r="A2" t="s">
        <v>134</v>
      </c>
      <c r="C2" s="3" t="s">
        <v>135</v>
      </c>
      <c r="D2">
        <v>0.19553000000000001</v>
      </c>
      <c r="G2" t="s">
        <v>136</v>
      </c>
      <c r="H2">
        <v>0.49724244000000001</v>
      </c>
      <c r="I2" t="s">
        <v>136</v>
      </c>
      <c r="J2">
        <v>4.6856800000000002E-3</v>
      </c>
      <c r="K2" t="s">
        <v>136</v>
      </c>
      <c r="L2">
        <v>8.9831100000000007E-3</v>
      </c>
      <c r="M2" t="s">
        <v>136</v>
      </c>
      <c r="N2">
        <v>4.6856800000000002E-3</v>
      </c>
    </row>
    <row r="3" spans="1:14" x14ac:dyDescent="0.3">
      <c r="C3" s="3" t="s">
        <v>137</v>
      </c>
      <c r="D3">
        <v>0.21310999999999999</v>
      </c>
      <c r="G3" t="s">
        <v>138</v>
      </c>
      <c r="H3">
        <v>4.3020000000000003E-2</v>
      </c>
      <c r="I3" t="s">
        <v>138</v>
      </c>
      <c r="J3">
        <v>4.46E-4</v>
      </c>
      <c r="K3" t="s">
        <v>138</v>
      </c>
      <c r="L3">
        <v>4.5440000000000003E-3</v>
      </c>
      <c r="M3" t="s">
        <v>138</v>
      </c>
      <c r="N3">
        <v>4.46E-4</v>
      </c>
    </row>
    <row r="4" spans="1:14" x14ac:dyDescent="0.3">
      <c r="C4" s="4" t="s">
        <v>139</v>
      </c>
      <c r="D4">
        <v>0.36218</v>
      </c>
      <c r="G4" t="s">
        <v>140</v>
      </c>
      <c r="H4">
        <v>3.4416000000000002</v>
      </c>
      <c r="I4" t="s">
        <v>140</v>
      </c>
      <c r="J4">
        <v>3.5680000000000003E-2</v>
      </c>
      <c r="K4" t="s">
        <v>140</v>
      </c>
      <c r="L4">
        <v>5.6699999999999997E-3</v>
      </c>
      <c r="M4" t="s">
        <v>140</v>
      </c>
      <c r="N4">
        <v>3.5680000000000003E-2</v>
      </c>
    </row>
    <row r="9" spans="1:14" x14ac:dyDescent="0.3">
      <c r="B9" t="s">
        <v>141</v>
      </c>
      <c r="C9" t="s">
        <v>142</v>
      </c>
    </row>
    <row r="10" spans="1:14" x14ac:dyDescent="0.3">
      <c r="B10" t="s">
        <v>21</v>
      </c>
      <c r="C10" t="s">
        <v>143</v>
      </c>
    </row>
    <row r="11" spans="1:14" x14ac:dyDescent="0.3">
      <c r="B11" t="s">
        <v>23</v>
      </c>
      <c r="C11" t="s">
        <v>144</v>
      </c>
    </row>
    <row r="12" spans="1:14" x14ac:dyDescent="0.3">
      <c r="B12" t="s">
        <v>25</v>
      </c>
      <c r="C12" t="s">
        <v>145</v>
      </c>
    </row>
    <row r="13" spans="1:14" x14ac:dyDescent="0.3">
      <c r="B13" t="s">
        <v>27</v>
      </c>
      <c r="C13" t="s">
        <v>146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f4101dc-333f-4140-86b9-ee9d3b806fee">
      <Terms xmlns="http://schemas.microsoft.com/office/infopath/2007/PartnerControls"/>
    </lcf76f155ced4ddcb4097134ff3c332f>
    <TaxCatchAll xmlns="7477654a-fa19-4e62-9af2-7ed133103cd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8B4DBEA43BC0B4DBC417E112B7D1482" ma:contentTypeVersion="18" ma:contentTypeDescription="Create a new document." ma:contentTypeScope="" ma:versionID="9c53211540f9a7e8bf257389c34c9ccd">
  <xsd:schema xmlns:xsd="http://www.w3.org/2001/XMLSchema" xmlns:xs="http://www.w3.org/2001/XMLSchema" xmlns:p="http://schemas.microsoft.com/office/2006/metadata/properties" xmlns:ns2="df4101dc-333f-4140-86b9-ee9d3b806fee" xmlns:ns3="7477654a-fa19-4e62-9af2-7ed133103cdb" targetNamespace="http://schemas.microsoft.com/office/2006/metadata/properties" ma:root="true" ma:fieldsID="5767a449d177b2467b8eb18f3e3ba180" ns2:_="" ns3:_="">
    <xsd:import namespace="df4101dc-333f-4140-86b9-ee9d3b806fee"/>
    <xsd:import namespace="7477654a-fa19-4e62-9af2-7ed133103cd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4101dc-333f-4140-86b9-ee9d3b806fe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5989775f-c742-4ea6-a4aa-d2068945694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77654a-fa19-4e62-9af2-7ed133103cd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f2d74e7-54f1-4491-a8a2-f2c8224bf71b}" ma:internalName="TaxCatchAll" ma:showField="CatchAllData" ma:web="7477654a-fa19-4e62-9af2-7ed133103c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64C68BB-27F2-44A6-9864-CF6C4F01B9A9}">
  <ds:schemaRefs>
    <ds:schemaRef ds:uri="http://schemas.microsoft.com/office/2006/metadata/properties"/>
    <ds:schemaRef ds:uri="http://schemas.microsoft.com/office/infopath/2007/PartnerControls"/>
    <ds:schemaRef ds:uri="df4101dc-333f-4140-86b9-ee9d3b806fee"/>
    <ds:schemaRef ds:uri="7477654a-fa19-4e62-9af2-7ed133103cdb"/>
  </ds:schemaRefs>
</ds:datastoreItem>
</file>

<file path=customXml/itemProps2.xml><?xml version="1.0" encoding="utf-8"?>
<ds:datastoreItem xmlns:ds="http://schemas.openxmlformats.org/officeDocument/2006/customXml" ds:itemID="{DFFF2ED3-446E-48A3-8E33-F141602F60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f4101dc-333f-4140-86b9-ee9d3b806fee"/>
    <ds:schemaRef ds:uri="7477654a-fa19-4e62-9af2-7ed133103c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848B955-67D1-4063-BF47-D87C5148C55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Introduction</vt:lpstr>
      <vt:lpstr>Office emissions estimate</vt:lpstr>
      <vt:lpstr>One-off space estimate</vt:lpstr>
      <vt:lpstr>WFH energy use-NAME</vt:lpstr>
      <vt:lpstr>Lists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fiona maclennan</dc:creator>
  <cp:keywords/>
  <dc:description/>
  <cp:lastModifiedBy>Matthew Belsey</cp:lastModifiedBy>
  <cp:revision/>
  <dcterms:created xsi:type="dcterms:W3CDTF">2016-01-06T15:34:54Z</dcterms:created>
  <dcterms:modified xsi:type="dcterms:W3CDTF">2026-07-09T08:41:40Z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0x01010098B4DBEA43BC0B4DBC417E112B7D1482</vt:lpwstr>
  </property>
  <property fmtid="{D5CDD505-2E9C-101B-9397-08002B2CF9AE}" pid="3" name="MediaServiceImageTags">
    <vt:lpwstr/>
  </property>
</Properties>
</file>