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SanaAzeem\Downloads\"/>
    </mc:Choice>
  </mc:AlternateContent>
  <xr:revisionPtr revIDLastSave="0" documentId="13_ncr:1_{7B88B3AC-915E-4D4C-9C1B-D11FB29E7CA4}" xr6:coauthVersionLast="47" xr6:coauthVersionMax="47" xr10:uidLastSave="{00000000-0000-0000-0000-000000000000}"/>
  <workbookProtection workbookAlgorithmName="SHA-512" workbookHashValue="XBawkvH2fgWoM/pteNv9idWtYU7j1GEHd0RqKZVGdaPUre0RN0KN6+1XdloA7A/QaVf7vVBKywBfNAcDOzwbYg==" workbookSaltValue="+OxI6LgrNjmkmxoAfSQDKA==" workbookSpinCount="100000" lockStructure="1"/>
  <bookViews>
    <workbookView xWindow="-108" yWindow="-108" windowWidth="23256" windowHeight="12456" firstSheet="11" activeTab="15" xr2:uid="{00000000-000D-0000-FFFF-FFFF00000000}"/>
  </bookViews>
  <sheets>
    <sheet name="Dover" sheetId="21" state="hidden" r:id="rId1"/>
    <sheet name="Carbon budgets" sheetId="18" state="hidden" r:id="rId2"/>
    <sheet name="READ FIRST" sheetId="17" r:id="rId3"/>
    <sheet name="Additional locations" sheetId="37" r:id="rId4"/>
    <sheet name="Master budget" sheetId="3" r:id="rId5"/>
    <sheet name="Overheads" sheetId="29" r:id="rId6"/>
    <sheet name="Dept A Planning" sheetId="19" r:id="rId7"/>
    <sheet name="Dept B Planning" sheetId="56" r:id="rId8"/>
    <sheet name="Dept C Planning" sheetId="57" r:id="rId9"/>
    <sheet name="Dept D Planning" sheetId="58" r:id="rId10"/>
    <sheet name="Dept E Planning" sheetId="59" r:id="rId11"/>
    <sheet name="Dept F Planning" sheetId="60" r:id="rId12"/>
    <sheet name="Dept G Planning" sheetId="61" r:id="rId13"/>
    <sheet name="Dept H Planning" sheetId="62" r:id="rId14"/>
    <sheet name="Dept I Planning" sheetId="63" r:id="rId15"/>
    <sheet name="Dept J Planning" sheetId="64" r:id="rId16"/>
    <sheet name="Transport" sheetId="22" state="hidden" r:id="rId17"/>
    <sheet name="Locations" sheetId="20" state="hidden" r:id="rId18"/>
    <sheet name="Emission factors" sheetId="31" state="hidden" r:id="rId19"/>
  </sheets>
  <externalReferences>
    <externalReference r:id="rId20"/>
    <externalReference r:id="rId21"/>
  </externalReferences>
  <definedNames>
    <definedName name="_xlnm._FilterDatabase" localSheetId="0" hidden="1">Dover!$B$2:$G$124</definedName>
    <definedName name="D2DEnergy">[1]Lists!$E$71:$E$83</definedName>
    <definedName name="D2DTravel">[1]Lists!$E$105:$E$128</definedName>
    <definedName name="D2DWaste">[1]Lists!$E$90:$E$102</definedName>
    <definedName name="D2DWater">[1]Lists!$E$86:$E$87</definedName>
    <definedName name="DaytoDay">[1]Lists!$B$12:$B$15</definedName>
    <definedName name="ef">[2]Lists!$E$85:$E$87</definedName>
    <definedName name="Freight">Transport!$J$17:$J$26</definedName>
    <definedName name="HGV">Transport!#REF!</definedName>
    <definedName name="Travel">Transport!$I$17:$I$27</definedName>
    <definedName name="Van">Transport!#REF!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5" i="22" l="1"/>
  <c r="U25" i="22" s="1"/>
  <c r="T24" i="22"/>
  <c r="U24" i="22" s="1"/>
  <c r="T23" i="22"/>
  <c r="U23" i="22" s="1"/>
  <c r="T22" i="22"/>
  <c r="U22" i="22" s="1"/>
  <c r="T20" i="22"/>
  <c r="U20" i="22" s="1"/>
  <c r="T19" i="22"/>
  <c r="U19" i="22" s="1"/>
  <c r="T17" i="22"/>
  <c r="U17" i="22" s="1"/>
  <c r="T16" i="22"/>
  <c r="U16" i="22" s="1"/>
  <c r="T15" i="22"/>
  <c r="U15" i="22" s="1"/>
  <c r="T18" i="22"/>
  <c r="U18" i="22" s="1"/>
  <c r="T21" i="22"/>
  <c r="U21" i="22" s="1"/>
  <c r="T14" i="22"/>
  <c r="U14" i="22" s="1"/>
  <c r="F199" i="64" l="1"/>
  <c r="F198" i="64"/>
  <c r="F197" i="64"/>
  <c r="F196" i="64"/>
  <c r="F195" i="64"/>
  <c r="F194" i="64"/>
  <c r="F193" i="64"/>
  <c r="F192" i="64"/>
  <c r="F191" i="64"/>
  <c r="F190" i="64"/>
  <c r="F189" i="64"/>
  <c r="F188" i="64"/>
  <c r="F187" i="64"/>
  <c r="F186" i="64"/>
  <c r="F185" i="64"/>
  <c r="F184" i="64"/>
  <c r="F183" i="64"/>
  <c r="F182" i="64"/>
  <c r="F181" i="64"/>
  <c r="F180" i="64"/>
  <c r="F179" i="64"/>
  <c r="F178" i="64"/>
  <c r="F177" i="64"/>
  <c r="F199" i="63"/>
  <c r="F198" i="63"/>
  <c r="F197" i="63"/>
  <c r="F196" i="63"/>
  <c r="F195" i="63"/>
  <c r="F194" i="63"/>
  <c r="F193" i="63"/>
  <c r="F192" i="63"/>
  <c r="F191" i="63"/>
  <c r="F190" i="63"/>
  <c r="F189" i="63"/>
  <c r="F188" i="63"/>
  <c r="F187" i="63"/>
  <c r="F186" i="63"/>
  <c r="F185" i="63"/>
  <c r="F184" i="63"/>
  <c r="F183" i="63"/>
  <c r="F182" i="63"/>
  <c r="F181" i="63"/>
  <c r="F180" i="63"/>
  <c r="F179" i="63"/>
  <c r="F178" i="63"/>
  <c r="F177" i="63"/>
  <c r="F199" i="62"/>
  <c r="F198" i="62"/>
  <c r="F197" i="62"/>
  <c r="F196" i="62"/>
  <c r="F195" i="62"/>
  <c r="F194" i="62"/>
  <c r="F193" i="62"/>
  <c r="F192" i="62"/>
  <c r="F191" i="62"/>
  <c r="F190" i="62"/>
  <c r="F189" i="62"/>
  <c r="F188" i="62"/>
  <c r="F187" i="62"/>
  <c r="F186" i="62"/>
  <c r="F185" i="62"/>
  <c r="F184" i="62"/>
  <c r="F183" i="62"/>
  <c r="F182" i="62"/>
  <c r="F181" i="62"/>
  <c r="F180" i="62"/>
  <c r="F179" i="62"/>
  <c r="F178" i="62"/>
  <c r="F177" i="62"/>
  <c r="F199" i="61"/>
  <c r="F198" i="61"/>
  <c r="F197" i="61"/>
  <c r="F196" i="61"/>
  <c r="F195" i="61"/>
  <c r="F194" i="61"/>
  <c r="F193" i="61"/>
  <c r="F192" i="61"/>
  <c r="F191" i="61"/>
  <c r="F190" i="61"/>
  <c r="F189" i="61"/>
  <c r="F188" i="61"/>
  <c r="F187" i="61"/>
  <c r="F186" i="61"/>
  <c r="F185" i="61"/>
  <c r="F184" i="61"/>
  <c r="F183" i="61"/>
  <c r="F182" i="61"/>
  <c r="F181" i="61"/>
  <c r="F180" i="61"/>
  <c r="F179" i="61"/>
  <c r="F178" i="61"/>
  <c r="F177" i="61"/>
  <c r="F199" i="60"/>
  <c r="F198" i="60"/>
  <c r="F197" i="60"/>
  <c r="F196" i="60"/>
  <c r="F195" i="60"/>
  <c r="F194" i="60"/>
  <c r="F193" i="60"/>
  <c r="F192" i="60"/>
  <c r="F191" i="60"/>
  <c r="F190" i="60"/>
  <c r="F189" i="60"/>
  <c r="F188" i="60"/>
  <c r="F187" i="60"/>
  <c r="F186" i="60"/>
  <c r="F185" i="60"/>
  <c r="F184" i="60"/>
  <c r="F183" i="60"/>
  <c r="F182" i="60"/>
  <c r="F181" i="60"/>
  <c r="F180" i="60"/>
  <c r="F179" i="60"/>
  <c r="F178" i="60"/>
  <c r="F177" i="60"/>
  <c r="F199" i="59"/>
  <c r="F198" i="59"/>
  <c r="F197" i="59"/>
  <c r="F196" i="59"/>
  <c r="F195" i="59"/>
  <c r="F194" i="59"/>
  <c r="F193" i="59"/>
  <c r="F192" i="59"/>
  <c r="F191" i="59"/>
  <c r="F190" i="59"/>
  <c r="F189" i="59"/>
  <c r="F188" i="59"/>
  <c r="F187" i="59"/>
  <c r="F186" i="59"/>
  <c r="F185" i="59"/>
  <c r="F184" i="59"/>
  <c r="F183" i="59"/>
  <c r="F182" i="59"/>
  <c r="F181" i="59"/>
  <c r="F180" i="59"/>
  <c r="F179" i="59"/>
  <c r="F178" i="59"/>
  <c r="F177" i="59"/>
  <c r="F199" i="58"/>
  <c r="F198" i="58"/>
  <c r="F197" i="58"/>
  <c r="F196" i="58"/>
  <c r="F195" i="58"/>
  <c r="F194" i="58"/>
  <c r="F193" i="58"/>
  <c r="F192" i="58"/>
  <c r="F191" i="58"/>
  <c r="F190" i="58"/>
  <c r="F189" i="58"/>
  <c r="F188" i="58"/>
  <c r="F187" i="58"/>
  <c r="F186" i="58"/>
  <c r="F185" i="58"/>
  <c r="F184" i="58"/>
  <c r="F183" i="58"/>
  <c r="F182" i="58"/>
  <c r="F181" i="58"/>
  <c r="F180" i="58"/>
  <c r="F179" i="58"/>
  <c r="F178" i="58"/>
  <c r="F177" i="58"/>
  <c r="F199" i="57"/>
  <c r="F198" i="57"/>
  <c r="F197" i="57"/>
  <c r="F196" i="57"/>
  <c r="F195" i="57"/>
  <c r="F194" i="57"/>
  <c r="F193" i="57"/>
  <c r="F192" i="57"/>
  <c r="F191" i="57"/>
  <c r="F190" i="57"/>
  <c r="F189" i="57"/>
  <c r="F188" i="57"/>
  <c r="F187" i="57"/>
  <c r="F186" i="57"/>
  <c r="F185" i="57"/>
  <c r="F184" i="57"/>
  <c r="F183" i="57"/>
  <c r="F182" i="57"/>
  <c r="F181" i="57"/>
  <c r="F180" i="57"/>
  <c r="F179" i="57"/>
  <c r="F178" i="57"/>
  <c r="F177" i="57"/>
  <c r="F199" i="56"/>
  <c r="F198" i="56"/>
  <c r="F197" i="56"/>
  <c r="F196" i="56"/>
  <c r="F195" i="56"/>
  <c r="F194" i="56"/>
  <c r="F193" i="56"/>
  <c r="F192" i="56"/>
  <c r="F191" i="56"/>
  <c r="F190" i="56"/>
  <c r="F189" i="56"/>
  <c r="F188" i="56"/>
  <c r="F187" i="56"/>
  <c r="F186" i="56"/>
  <c r="F185" i="56"/>
  <c r="F184" i="56"/>
  <c r="F183" i="56"/>
  <c r="F182" i="56"/>
  <c r="F181" i="56"/>
  <c r="F180" i="56"/>
  <c r="F179" i="56"/>
  <c r="F178" i="56"/>
  <c r="F177" i="56"/>
  <c r="E252" i="64"/>
  <c r="E251" i="64"/>
  <c r="E250" i="64"/>
  <c r="E249" i="64"/>
  <c r="E248" i="64"/>
  <c r="E247" i="64"/>
  <c r="E246" i="64"/>
  <c r="E245" i="64"/>
  <c r="E244" i="64"/>
  <c r="E243" i="64"/>
  <c r="E242" i="64"/>
  <c r="E241" i="64"/>
  <c r="E240" i="64"/>
  <c r="E239" i="64"/>
  <c r="E238" i="64"/>
  <c r="E237" i="64"/>
  <c r="E236" i="64"/>
  <c r="E235" i="64"/>
  <c r="E234" i="64"/>
  <c r="E233" i="64"/>
  <c r="E252" i="63"/>
  <c r="E251" i="63"/>
  <c r="E250" i="63"/>
  <c r="E249" i="63"/>
  <c r="E248" i="63"/>
  <c r="E247" i="63"/>
  <c r="E246" i="63"/>
  <c r="E245" i="63"/>
  <c r="E244" i="63"/>
  <c r="E243" i="63"/>
  <c r="E242" i="63"/>
  <c r="E241" i="63"/>
  <c r="E240" i="63"/>
  <c r="E239" i="63"/>
  <c r="E238" i="63"/>
  <c r="E237" i="63"/>
  <c r="E236" i="63"/>
  <c r="E235" i="63"/>
  <c r="E234" i="63"/>
  <c r="E233" i="63"/>
  <c r="E252" i="62"/>
  <c r="E251" i="62"/>
  <c r="E250" i="62"/>
  <c r="E249" i="62"/>
  <c r="E248" i="62"/>
  <c r="E247" i="62"/>
  <c r="E246" i="62"/>
  <c r="E245" i="62"/>
  <c r="E244" i="62"/>
  <c r="E243" i="62"/>
  <c r="E242" i="62"/>
  <c r="E241" i="62"/>
  <c r="E240" i="62"/>
  <c r="E239" i="62"/>
  <c r="E238" i="62"/>
  <c r="E237" i="62"/>
  <c r="E236" i="62"/>
  <c r="E235" i="62"/>
  <c r="E234" i="62"/>
  <c r="E233" i="62"/>
  <c r="E252" i="61"/>
  <c r="E251" i="61"/>
  <c r="E250" i="61"/>
  <c r="E249" i="61"/>
  <c r="E248" i="61"/>
  <c r="E247" i="61"/>
  <c r="E246" i="61"/>
  <c r="E245" i="61"/>
  <c r="E244" i="61"/>
  <c r="E243" i="61"/>
  <c r="E242" i="61"/>
  <c r="E241" i="61"/>
  <c r="E240" i="61"/>
  <c r="E239" i="61"/>
  <c r="E238" i="61"/>
  <c r="E237" i="61"/>
  <c r="E236" i="61"/>
  <c r="E235" i="61"/>
  <c r="E234" i="61"/>
  <c r="E233" i="61"/>
  <c r="E252" i="60"/>
  <c r="E251" i="60"/>
  <c r="E250" i="60"/>
  <c r="E249" i="60"/>
  <c r="E248" i="60"/>
  <c r="E247" i="60"/>
  <c r="E246" i="60"/>
  <c r="E245" i="60"/>
  <c r="E244" i="60"/>
  <c r="E243" i="60"/>
  <c r="E242" i="60"/>
  <c r="E241" i="60"/>
  <c r="E240" i="60"/>
  <c r="E239" i="60"/>
  <c r="E238" i="60"/>
  <c r="E237" i="60"/>
  <c r="E236" i="60"/>
  <c r="E235" i="60"/>
  <c r="E234" i="60"/>
  <c r="E233" i="60"/>
  <c r="E252" i="59"/>
  <c r="E251" i="59"/>
  <c r="E250" i="59"/>
  <c r="E249" i="59"/>
  <c r="E248" i="59"/>
  <c r="E247" i="59"/>
  <c r="E246" i="59"/>
  <c r="E245" i="59"/>
  <c r="E244" i="59"/>
  <c r="E243" i="59"/>
  <c r="E242" i="59"/>
  <c r="E241" i="59"/>
  <c r="E240" i="59"/>
  <c r="E239" i="59"/>
  <c r="E238" i="59"/>
  <c r="E237" i="59"/>
  <c r="E236" i="59"/>
  <c r="E235" i="59"/>
  <c r="E234" i="59"/>
  <c r="E233" i="59"/>
  <c r="E252" i="58"/>
  <c r="E251" i="58"/>
  <c r="E250" i="58"/>
  <c r="E249" i="58"/>
  <c r="E248" i="58"/>
  <c r="E247" i="58"/>
  <c r="E246" i="58"/>
  <c r="E245" i="58"/>
  <c r="E244" i="58"/>
  <c r="E243" i="58"/>
  <c r="E242" i="58"/>
  <c r="E241" i="58"/>
  <c r="E240" i="58"/>
  <c r="E239" i="58"/>
  <c r="E238" i="58"/>
  <c r="E237" i="58"/>
  <c r="E236" i="58"/>
  <c r="E235" i="58"/>
  <c r="E234" i="58"/>
  <c r="E233" i="58"/>
  <c r="E252" i="57"/>
  <c r="E251" i="57"/>
  <c r="E250" i="57"/>
  <c r="E249" i="57"/>
  <c r="E248" i="57"/>
  <c r="E247" i="57"/>
  <c r="E246" i="57"/>
  <c r="E245" i="57"/>
  <c r="E244" i="57"/>
  <c r="E243" i="57"/>
  <c r="E242" i="57"/>
  <c r="E241" i="57"/>
  <c r="E240" i="57"/>
  <c r="E239" i="57"/>
  <c r="E238" i="57"/>
  <c r="E237" i="57"/>
  <c r="E236" i="57"/>
  <c r="E235" i="57"/>
  <c r="E234" i="57"/>
  <c r="E233" i="57"/>
  <c r="E252" i="56"/>
  <c r="E251" i="56"/>
  <c r="E250" i="56"/>
  <c r="E249" i="56"/>
  <c r="E248" i="56"/>
  <c r="E247" i="56"/>
  <c r="E246" i="56"/>
  <c r="E245" i="56"/>
  <c r="E244" i="56"/>
  <c r="E243" i="56"/>
  <c r="E242" i="56"/>
  <c r="E241" i="56"/>
  <c r="E240" i="56"/>
  <c r="E239" i="56"/>
  <c r="E238" i="56"/>
  <c r="E237" i="56"/>
  <c r="E236" i="56"/>
  <c r="E235" i="56"/>
  <c r="E234" i="56"/>
  <c r="E233" i="56"/>
  <c r="E226" i="64"/>
  <c r="E225" i="64"/>
  <c r="E224" i="64"/>
  <c r="E223" i="64"/>
  <c r="E222" i="64"/>
  <c r="E221" i="64"/>
  <c r="E220" i="64"/>
  <c r="E219" i="64"/>
  <c r="E218" i="64"/>
  <c r="E217" i="64"/>
  <c r="E216" i="64"/>
  <c r="E215" i="64"/>
  <c r="E214" i="64"/>
  <c r="E213" i="64"/>
  <c r="E212" i="64"/>
  <c r="E211" i="64"/>
  <c r="E210" i="64"/>
  <c r="E209" i="64"/>
  <c r="E208" i="64"/>
  <c r="E207" i="64"/>
  <c r="E206" i="64"/>
  <c r="E226" i="63"/>
  <c r="E225" i="63"/>
  <c r="E224" i="63"/>
  <c r="E223" i="63"/>
  <c r="E222" i="63"/>
  <c r="E221" i="63"/>
  <c r="E220" i="63"/>
  <c r="E219" i="63"/>
  <c r="E218" i="63"/>
  <c r="E217" i="63"/>
  <c r="E216" i="63"/>
  <c r="E215" i="63"/>
  <c r="E214" i="63"/>
  <c r="E213" i="63"/>
  <c r="E212" i="63"/>
  <c r="E211" i="63"/>
  <c r="E210" i="63"/>
  <c r="E209" i="63"/>
  <c r="E208" i="63"/>
  <c r="E207" i="63"/>
  <c r="E206" i="63"/>
  <c r="E226" i="62"/>
  <c r="E225" i="62"/>
  <c r="E224" i="62"/>
  <c r="E223" i="62"/>
  <c r="E222" i="62"/>
  <c r="E221" i="62"/>
  <c r="E220" i="62"/>
  <c r="E219" i="62"/>
  <c r="E218" i="62"/>
  <c r="E217" i="62"/>
  <c r="E216" i="62"/>
  <c r="E215" i="62"/>
  <c r="E214" i="62"/>
  <c r="E213" i="62"/>
  <c r="E212" i="62"/>
  <c r="E211" i="62"/>
  <c r="E210" i="62"/>
  <c r="E209" i="62"/>
  <c r="E208" i="62"/>
  <c r="E207" i="62"/>
  <c r="E206" i="62"/>
  <c r="E226" i="61"/>
  <c r="E225" i="61"/>
  <c r="E224" i="61"/>
  <c r="E223" i="61"/>
  <c r="E222" i="61"/>
  <c r="E221" i="61"/>
  <c r="E220" i="61"/>
  <c r="E219" i="61"/>
  <c r="E218" i="61"/>
  <c r="E217" i="61"/>
  <c r="E216" i="61"/>
  <c r="E215" i="61"/>
  <c r="E214" i="61"/>
  <c r="E213" i="61"/>
  <c r="E212" i="61"/>
  <c r="E211" i="61"/>
  <c r="E210" i="61"/>
  <c r="E209" i="61"/>
  <c r="E208" i="61"/>
  <c r="E207" i="61"/>
  <c r="E206" i="61"/>
  <c r="E226" i="60"/>
  <c r="E225" i="60"/>
  <c r="E224" i="60"/>
  <c r="E223" i="60"/>
  <c r="E222" i="60"/>
  <c r="E221" i="60"/>
  <c r="E220" i="60"/>
  <c r="E219" i="60"/>
  <c r="E218" i="60"/>
  <c r="E217" i="60"/>
  <c r="E216" i="60"/>
  <c r="E215" i="60"/>
  <c r="E214" i="60"/>
  <c r="E213" i="60"/>
  <c r="E212" i="60"/>
  <c r="E211" i="60"/>
  <c r="E210" i="60"/>
  <c r="E209" i="60"/>
  <c r="E208" i="60"/>
  <c r="E207" i="60"/>
  <c r="E206" i="60"/>
  <c r="E226" i="59"/>
  <c r="E225" i="59"/>
  <c r="E224" i="59"/>
  <c r="E223" i="59"/>
  <c r="E222" i="59"/>
  <c r="E221" i="59"/>
  <c r="E220" i="59"/>
  <c r="E219" i="59"/>
  <c r="E218" i="59"/>
  <c r="E217" i="59"/>
  <c r="E216" i="59"/>
  <c r="E215" i="59"/>
  <c r="E214" i="59"/>
  <c r="E213" i="59"/>
  <c r="E212" i="59"/>
  <c r="E211" i="59"/>
  <c r="E210" i="59"/>
  <c r="E209" i="59"/>
  <c r="E208" i="59"/>
  <c r="E207" i="59"/>
  <c r="E206" i="59"/>
  <c r="E226" i="58"/>
  <c r="E225" i="58"/>
  <c r="E224" i="58"/>
  <c r="E223" i="58"/>
  <c r="E222" i="58"/>
  <c r="E221" i="58"/>
  <c r="E220" i="58"/>
  <c r="E219" i="58"/>
  <c r="E218" i="58"/>
  <c r="E217" i="58"/>
  <c r="E216" i="58"/>
  <c r="E215" i="58"/>
  <c r="E214" i="58"/>
  <c r="E213" i="58"/>
  <c r="E212" i="58"/>
  <c r="E211" i="58"/>
  <c r="E210" i="58"/>
  <c r="E209" i="58"/>
  <c r="E208" i="58"/>
  <c r="E207" i="58"/>
  <c r="E206" i="58"/>
  <c r="E226" i="57"/>
  <c r="E225" i="57"/>
  <c r="E224" i="57"/>
  <c r="E223" i="57"/>
  <c r="E222" i="57"/>
  <c r="E221" i="57"/>
  <c r="E220" i="57"/>
  <c r="E219" i="57"/>
  <c r="E218" i="57"/>
  <c r="E217" i="57"/>
  <c r="E216" i="57"/>
  <c r="E215" i="57"/>
  <c r="E214" i="57"/>
  <c r="E213" i="57"/>
  <c r="E212" i="57"/>
  <c r="E211" i="57"/>
  <c r="E210" i="57"/>
  <c r="E209" i="57"/>
  <c r="E208" i="57"/>
  <c r="E207" i="57"/>
  <c r="E206" i="57"/>
  <c r="E226" i="56"/>
  <c r="E225" i="56"/>
  <c r="E224" i="56"/>
  <c r="E223" i="56"/>
  <c r="E222" i="56"/>
  <c r="E221" i="56"/>
  <c r="E220" i="56"/>
  <c r="E219" i="56"/>
  <c r="E218" i="56"/>
  <c r="E217" i="56"/>
  <c r="E216" i="56"/>
  <c r="E215" i="56"/>
  <c r="E214" i="56"/>
  <c r="E213" i="56"/>
  <c r="E212" i="56"/>
  <c r="E211" i="56"/>
  <c r="E210" i="56"/>
  <c r="E209" i="56"/>
  <c r="E208" i="56"/>
  <c r="E207" i="56"/>
  <c r="E206" i="56"/>
  <c r="G169" i="64"/>
  <c r="G168" i="64"/>
  <c r="G167" i="64"/>
  <c r="G166" i="64"/>
  <c r="G165" i="64"/>
  <c r="G164" i="64"/>
  <c r="G163" i="64"/>
  <c r="G162" i="64"/>
  <c r="G161" i="64"/>
  <c r="G160" i="64"/>
  <c r="G159" i="64"/>
  <c r="G158" i="64"/>
  <c r="G157" i="64"/>
  <c r="G156" i="64"/>
  <c r="G155" i="64"/>
  <c r="G154" i="64"/>
  <c r="G153" i="64"/>
  <c r="G152" i="64"/>
  <c r="G151" i="64"/>
  <c r="G150" i="64"/>
  <c r="G149" i="64"/>
  <c r="G148" i="64"/>
  <c r="G147" i="64"/>
  <c r="G146" i="64"/>
  <c r="G145" i="64"/>
  <c r="G144" i="64"/>
  <c r="G169" i="63"/>
  <c r="G168" i="63"/>
  <c r="G167" i="63"/>
  <c r="G166" i="63"/>
  <c r="G165" i="63"/>
  <c r="G164" i="63"/>
  <c r="G163" i="63"/>
  <c r="G162" i="63"/>
  <c r="G161" i="63"/>
  <c r="G160" i="63"/>
  <c r="G159" i="63"/>
  <c r="G158" i="63"/>
  <c r="G157" i="63"/>
  <c r="G156" i="63"/>
  <c r="G155" i="63"/>
  <c r="G154" i="63"/>
  <c r="G153" i="63"/>
  <c r="G152" i="63"/>
  <c r="G151" i="63"/>
  <c r="G150" i="63"/>
  <c r="G149" i="63"/>
  <c r="G148" i="63"/>
  <c r="G147" i="63"/>
  <c r="G146" i="63"/>
  <c r="G145" i="63"/>
  <c r="G144" i="63"/>
  <c r="G169" i="62"/>
  <c r="G168" i="62"/>
  <c r="G167" i="62"/>
  <c r="G166" i="62"/>
  <c r="G165" i="62"/>
  <c r="G164" i="62"/>
  <c r="G163" i="62"/>
  <c r="G162" i="62"/>
  <c r="G161" i="62"/>
  <c r="G160" i="62"/>
  <c r="G159" i="62"/>
  <c r="G158" i="62"/>
  <c r="G157" i="62"/>
  <c r="G156" i="62"/>
  <c r="G155" i="62"/>
  <c r="G154" i="62"/>
  <c r="G153" i="62"/>
  <c r="G152" i="62"/>
  <c r="G151" i="62"/>
  <c r="G150" i="62"/>
  <c r="G149" i="62"/>
  <c r="G148" i="62"/>
  <c r="G147" i="62"/>
  <c r="G146" i="62"/>
  <c r="G145" i="62"/>
  <c r="G144" i="62"/>
  <c r="G169" i="61"/>
  <c r="G168" i="61"/>
  <c r="G167" i="61"/>
  <c r="G166" i="61"/>
  <c r="G165" i="61"/>
  <c r="G164" i="61"/>
  <c r="G163" i="61"/>
  <c r="G162" i="61"/>
  <c r="G161" i="61"/>
  <c r="G160" i="61"/>
  <c r="G159" i="61"/>
  <c r="G158" i="61"/>
  <c r="G157" i="61"/>
  <c r="G156" i="61"/>
  <c r="G155" i="61"/>
  <c r="G154" i="61"/>
  <c r="G153" i="61"/>
  <c r="G152" i="61"/>
  <c r="G151" i="61"/>
  <c r="G150" i="61"/>
  <c r="G149" i="61"/>
  <c r="G148" i="61"/>
  <c r="G147" i="61"/>
  <c r="G146" i="61"/>
  <c r="G145" i="61"/>
  <c r="G144" i="61"/>
  <c r="G169" i="60"/>
  <c r="G168" i="60"/>
  <c r="G167" i="60"/>
  <c r="G166" i="60"/>
  <c r="G165" i="60"/>
  <c r="G164" i="60"/>
  <c r="G163" i="60"/>
  <c r="G162" i="60"/>
  <c r="G161" i="60"/>
  <c r="G160" i="60"/>
  <c r="G159" i="60"/>
  <c r="G158" i="60"/>
  <c r="G157" i="60"/>
  <c r="G156" i="60"/>
  <c r="G155" i="60"/>
  <c r="G154" i="60"/>
  <c r="G153" i="60"/>
  <c r="G152" i="60"/>
  <c r="G151" i="60"/>
  <c r="G150" i="60"/>
  <c r="G149" i="60"/>
  <c r="G148" i="60"/>
  <c r="G147" i="60"/>
  <c r="G146" i="60"/>
  <c r="G145" i="60"/>
  <c r="G144" i="60"/>
  <c r="G169" i="59"/>
  <c r="G168" i="59"/>
  <c r="G167" i="59"/>
  <c r="G166" i="59"/>
  <c r="G165" i="59"/>
  <c r="G164" i="59"/>
  <c r="G163" i="59"/>
  <c r="G162" i="59"/>
  <c r="G161" i="59"/>
  <c r="G160" i="59"/>
  <c r="G159" i="59"/>
  <c r="G158" i="59"/>
  <c r="G157" i="59"/>
  <c r="G156" i="59"/>
  <c r="G155" i="59"/>
  <c r="G154" i="59"/>
  <c r="G153" i="59"/>
  <c r="G152" i="59"/>
  <c r="G151" i="59"/>
  <c r="G150" i="59"/>
  <c r="G149" i="59"/>
  <c r="G148" i="59"/>
  <c r="G147" i="59"/>
  <c r="G146" i="59"/>
  <c r="G145" i="59"/>
  <c r="G144" i="59"/>
  <c r="G169" i="58"/>
  <c r="G168" i="58"/>
  <c r="G167" i="58"/>
  <c r="G166" i="58"/>
  <c r="G165" i="58"/>
  <c r="G164" i="58"/>
  <c r="G163" i="58"/>
  <c r="G162" i="58"/>
  <c r="G161" i="58"/>
  <c r="G160" i="58"/>
  <c r="G159" i="58"/>
  <c r="G158" i="58"/>
  <c r="G157" i="58"/>
  <c r="G156" i="58"/>
  <c r="G155" i="58"/>
  <c r="G154" i="58"/>
  <c r="G153" i="58"/>
  <c r="G152" i="58"/>
  <c r="G151" i="58"/>
  <c r="G150" i="58"/>
  <c r="G149" i="58"/>
  <c r="G148" i="58"/>
  <c r="G147" i="58"/>
  <c r="G146" i="58"/>
  <c r="G145" i="58"/>
  <c r="G144" i="58"/>
  <c r="G169" i="57"/>
  <c r="G168" i="57"/>
  <c r="G167" i="57"/>
  <c r="G166" i="57"/>
  <c r="G165" i="57"/>
  <c r="G164" i="57"/>
  <c r="G163" i="57"/>
  <c r="G162" i="57"/>
  <c r="G161" i="57"/>
  <c r="G160" i="57"/>
  <c r="G159" i="57"/>
  <c r="G158" i="57"/>
  <c r="G157" i="57"/>
  <c r="G156" i="57"/>
  <c r="G155" i="57"/>
  <c r="G154" i="57"/>
  <c r="G153" i="57"/>
  <c r="G152" i="57"/>
  <c r="G151" i="57"/>
  <c r="G150" i="57"/>
  <c r="G149" i="57"/>
  <c r="G148" i="57"/>
  <c r="G147" i="57"/>
  <c r="G146" i="57"/>
  <c r="G145" i="57"/>
  <c r="G144" i="57"/>
  <c r="G169" i="56"/>
  <c r="G168" i="56"/>
  <c r="G167" i="56"/>
  <c r="G166" i="56"/>
  <c r="G165" i="56"/>
  <c r="G164" i="56"/>
  <c r="G163" i="56"/>
  <c r="G162" i="56"/>
  <c r="G161" i="56"/>
  <c r="G160" i="56"/>
  <c r="G159" i="56"/>
  <c r="G158" i="56"/>
  <c r="G157" i="56"/>
  <c r="G156" i="56"/>
  <c r="G155" i="56"/>
  <c r="G154" i="56"/>
  <c r="G153" i="56"/>
  <c r="G152" i="56"/>
  <c r="G151" i="56"/>
  <c r="G150" i="56"/>
  <c r="G149" i="56"/>
  <c r="G148" i="56"/>
  <c r="G147" i="56"/>
  <c r="G146" i="56"/>
  <c r="G145" i="56"/>
  <c r="G144" i="56"/>
  <c r="G169" i="19"/>
  <c r="G168" i="19"/>
  <c r="G167" i="19"/>
  <c r="G166" i="19"/>
  <c r="G165" i="19"/>
  <c r="G164" i="19"/>
  <c r="G163" i="19"/>
  <c r="G162" i="19"/>
  <c r="G161" i="19"/>
  <c r="G160" i="19"/>
  <c r="G159" i="19"/>
  <c r="G158" i="19"/>
  <c r="G157" i="19"/>
  <c r="G156" i="19"/>
  <c r="G155" i="19"/>
  <c r="G154" i="19"/>
  <c r="G153" i="19"/>
  <c r="G152" i="19"/>
  <c r="G151" i="19"/>
  <c r="G150" i="19"/>
  <c r="G149" i="19"/>
  <c r="G148" i="19"/>
  <c r="G147" i="19"/>
  <c r="G146" i="19"/>
  <c r="G145" i="19"/>
  <c r="G144" i="19"/>
  <c r="E234" i="19"/>
  <c r="E235" i="19"/>
  <c r="E236" i="19"/>
  <c r="E237" i="19"/>
  <c r="E238" i="19"/>
  <c r="E239" i="19"/>
  <c r="E240" i="19"/>
  <c r="E241" i="19"/>
  <c r="E242" i="19"/>
  <c r="E243" i="19"/>
  <c r="E244" i="19"/>
  <c r="E245" i="19"/>
  <c r="E246" i="19"/>
  <c r="E247" i="19"/>
  <c r="E248" i="19"/>
  <c r="E249" i="19"/>
  <c r="E250" i="19"/>
  <c r="E251" i="19"/>
  <c r="E252" i="19"/>
  <c r="E233" i="19"/>
  <c r="E207" i="19"/>
  <c r="E208" i="19"/>
  <c r="E209" i="19"/>
  <c r="E210" i="19"/>
  <c r="E211" i="19"/>
  <c r="E212" i="19"/>
  <c r="E213" i="19"/>
  <c r="E214" i="19"/>
  <c r="E215" i="19"/>
  <c r="E216" i="19"/>
  <c r="E217" i="19"/>
  <c r="E218" i="19"/>
  <c r="E219" i="19"/>
  <c r="E220" i="19"/>
  <c r="E221" i="19"/>
  <c r="E222" i="19"/>
  <c r="E223" i="19"/>
  <c r="E224" i="19"/>
  <c r="E225" i="19"/>
  <c r="E226" i="19"/>
  <c r="E206" i="19"/>
  <c r="F178" i="19"/>
  <c r="F179" i="19"/>
  <c r="F180" i="19"/>
  <c r="F181" i="19"/>
  <c r="F182" i="19"/>
  <c r="F183" i="19"/>
  <c r="F184" i="19"/>
  <c r="F185" i="19"/>
  <c r="F186" i="19"/>
  <c r="F187" i="19"/>
  <c r="F188" i="19"/>
  <c r="F189" i="19"/>
  <c r="F190" i="19"/>
  <c r="F191" i="19"/>
  <c r="F192" i="19"/>
  <c r="F193" i="19"/>
  <c r="F194" i="19"/>
  <c r="F195" i="19"/>
  <c r="F196" i="19"/>
  <c r="F197" i="19"/>
  <c r="F198" i="19"/>
  <c r="F199" i="19"/>
  <c r="F177" i="19"/>
  <c r="G3" i="18" l="1"/>
  <c r="C3" i="18"/>
  <c r="G4" i="20"/>
  <c r="G5" i="20"/>
  <c r="G6" i="20"/>
  <c r="G7" i="20"/>
  <c r="G8" i="20"/>
  <c r="G9" i="20"/>
  <c r="G10" i="20"/>
  <c r="G11" i="20"/>
  <c r="G12" i="20"/>
  <c r="G13" i="20"/>
  <c r="G14" i="20"/>
  <c r="G15" i="20"/>
  <c r="G16" i="20"/>
  <c r="G17" i="20"/>
  <c r="G18" i="20"/>
  <c r="G19" i="20"/>
  <c r="G20" i="20"/>
  <c r="G21" i="20"/>
  <c r="G22" i="20"/>
  <c r="G23" i="20"/>
  <c r="G24" i="20"/>
  <c r="G25" i="20"/>
  <c r="G26" i="20"/>
  <c r="G27" i="20"/>
  <c r="G28" i="20"/>
  <c r="G29" i="20"/>
  <c r="G30" i="20"/>
  <c r="G31" i="20"/>
  <c r="G32" i="20"/>
  <c r="G33" i="20"/>
  <c r="G34" i="20"/>
  <c r="G35" i="20"/>
  <c r="G36" i="20"/>
  <c r="G37" i="20"/>
  <c r="G38" i="20"/>
  <c r="G39" i="20"/>
  <c r="G40" i="20"/>
  <c r="G41" i="20"/>
  <c r="G42" i="20"/>
  <c r="G43" i="20"/>
  <c r="G44" i="20"/>
  <c r="G45" i="20"/>
  <c r="G46" i="20"/>
  <c r="G47" i="20"/>
  <c r="G48" i="20"/>
  <c r="G49" i="20"/>
  <c r="G50" i="20"/>
  <c r="G51" i="20"/>
  <c r="G52" i="20"/>
  <c r="G53" i="20"/>
  <c r="G54" i="20"/>
  <c r="G55" i="20"/>
  <c r="G56" i="20"/>
  <c r="G57" i="20"/>
  <c r="G58" i="20"/>
  <c r="G59" i="20"/>
  <c r="G60" i="20"/>
  <c r="G61" i="20"/>
  <c r="G62" i="20"/>
  <c r="G63" i="20"/>
  <c r="G64" i="20"/>
  <c r="G65" i="20"/>
  <c r="G66" i="20"/>
  <c r="G67" i="20"/>
  <c r="G68" i="20"/>
  <c r="G69" i="20"/>
  <c r="G70" i="20"/>
  <c r="G71" i="20"/>
  <c r="G72" i="20"/>
  <c r="G73" i="20"/>
  <c r="G74" i="20"/>
  <c r="G75" i="20"/>
  <c r="G76" i="20"/>
  <c r="G77" i="20"/>
  <c r="G78" i="20"/>
  <c r="G79" i="20"/>
  <c r="G80" i="20"/>
  <c r="G81" i="20"/>
  <c r="G82" i="20"/>
  <c r="G83" i="20"/>
  <c r="G84" i="20"/>
  <c r="G85" i="20"/>
  <c r="G86" i="20"/>
  <c r="G87" i="20"/>
  <c r="G88" i="20"/>
  <c r="G89" i="20"/>
  <c r="G90" i="20"/>
  <c r="G91" i="20"/>
  <c r="G92" i="20"/>
  <c r="G93" i="20"/>
  <c r="G94" i="20"/>
  <c r="G95" i="20"/>
  <c r="G96" i="20"/>
  <c r="G97" i="20"/>
  <c r="G98" i="20"/>
  <c r="G99" i="20"/>
  <c r="G100" i="20"/>
  <c r="G101" i="20"/>
  <c r="G102" i="20"/>
  <c r="G103" i="20"/>
  <c r="G104" i="20"/>
  <c r="G105" i="20"/>
  <c r="G106" i="20"/>
  <c r="G107" i="20"/>
  <c r="G108" i="20"/>
  <c r="G109" i="20"/>
  <c r="G110" i="20"/>
  <c r="G111" i="20"/>
  <c r="G112" i="20"/>
  <c r="G113" i="20"/>
  <c r="G114" i="20"/>
  <c r="G115" i="20"/>
  <c r="G116" i="20"/>
  <c r="G117" i="20"/>
  <c r="G118" i="20"/>
  <c r="G119" i="20"/>
  <c r="G120" i="20"/>
  <c r="G121" i="20"/>
  <c r="G122" i="20"/>
  <c r="G123" i="20"/>
  <c r="G124" i="20"/>
  <c r="G125" i="20"/>
  <c r="G126" i="20"/>
  <c r="G127" i="20"/>
  <c r="G128" i="20"/>
  <c r="G129" i="20"/>
  <c r="G130" i="20"/>
  <c r="G131" i="20"/>
  <c r="G132" i="20"/>
  <c r="G133" i="20"/>
  <c r="G134" i="20"/>
  <c r="G135" i="20"/>
  <c r="G136" i="20"/>
  <c r="G137" i="20"/>
  <c r="G138" i="20"/>
  <c r="G139" i="20"/>
  <c r="G140" i="20"/>
  <c r="G141" i="20"/>
  <c r="G142" i="20"/>
  <c r="G143" i="20"/>
  <c r="G144" i="20"/>
  <c r="G145" i="20"/>
  <c r="G146" i="20"/>
  <c r="G147" i="20"/>
  <c r="G148" i="20"/>
  <c r="G149" i="20"/>
  <c r="G150" i="20"/>
  <c r="G151" i="20"/>
  <c r="G152" i="20"/>
  <c r="G153" i="20"/>
  <c r="G154" i="20"/>
  <c r="G155" i="20"/>
  <c r="G156" i="20"/>
  <c r="G157" i="20"/>
  <c r="G158" i="20"/>
  <c r="G159" i="20"/>
  <c r="G160" i="20"/>
  <c r="G161" i="20"/>
  <c r="G162" i="20"/>
  <c r="G163" i="20"/>
  <c r="G164" i="20"/>
  <c r="G165" i="20"/>
  <c r="G166" i="20"/>
  <c r="G167" i="20"/>
  <c r="G168" i="20"/>
  <c r="G169" i="20"/>
  <c r="G170" i="20"/>
  <c r="G171" i="20"/>
  <c r="G172" i="20"/>
  <c r="G173" i="20"/>
  <c r="G174" i="20"/>
  <c r="G175" i="20"/>
  <c r="G176" i="20"/>
  <c r="G177" i="20"/>
  <c r="G178" i="20"/>
  <c r="G179" i="20"/>
  <c r="G180" i="20"/>
  <c r="G181" i="20"/>
  <c r="G182" i="20"/>
  <c r="G183" i="20"/>
  <c r="G184" i="20"/>
  <c r="G185" i="20"/>
  <c r="G186" i="20"/>
  <c r="G187" i="20"/>
  <c r="G188" i="20"/>
  <c r="G189" i="20"/>
  <c r="G190" i="20"/>
  <c r="G191" i="20"/>
  <c r="G192" i="20"/>
  <c r="G193" i="20"/>
  <c r="G194" i="20"/>
  <c r="G195" i="20"/>
  <c r="G196" i="20"/>
  <c r="G197" i="20"/>
  <c r="G198" i="20"/>
  <c r="G199" i="20"/>
  <c r="G200" i="20"/>
  <c r="G201" i="20"/>
  <c r="G202" i="20"/>
  <c r="G203" i="20"/>
  <c r="G204" i="20"/>
  <c r="G205" i="20"/>
  <c r="G206" i="20"/>
  <c r="G207" i="20"/>
  <c r="G208" i="20"/>
  <c r="G209" i="20"/>
  <c r="G210" i="20"/>
  <c r="G211" i="20"/>
  <c r="G212" i="20"/>
  <c r="G213" i="20"/>
  <c r="G214" i="20"/>
  <c r="G215" i="20"/>
  <c r="G216" i="20"/>
  <c r="G217" i="20"/>
  <c r="G218" i="20"/>
  <c r="G219" i="20"/>
  <c r="G220" i="20"/>
  <c r="G221" i="20"/>
  <c r="G222" i="20"/>
  <c r="G223" i="20"/>
  <c r="G224" i="20"/>
  <c r="G225" i="20"/>
  <c r="G226" i="20"/>
  <c r="G227" i="20"/>
  <c r="G228" i="20"/>
  <c r="G229" i="20"/>
  <c r="G230" i="20"/>
  <c r="G231" i="20"/>
  <c r="G232" i="20"/>
  <c r="G233" i="20"/>
  <c r="G234" i="20"/>
  <c r="G235" i="20"/>
  <c r="G236" i="20"/>
  <c r="G237" i="20"/>
  <c r="G238" i="20"/>
  <c r="G239" i="20"/>
  <c r="G240" i="20"/>
  <c r="G241" i="20"/>
  <c r="G242" i="20"/>
  <c r="G243" i="20"/>
  <c r="G244" i="20"/>
  <c r="G245" i="20"/>
  <c r="G246" i="20"/>
  <c r="G247" i="20"/>
  <c r="G248" i="20"/>
  <c r="G249" i="20"/>
  <c r="G250" i="20"/>
  <c r="G251" i="20"/>
  <c r="G252" i="20"/>
  <c r="G253" i="20"/>
  <c r="G254" i="20"/>
  <c r="G255" i="20"/>
  <c r="G256" i="20"/>
  <c r="G257" i="20"/>
  <c r="G258" i="20"/>
  <c r="B3" i="21"/>
  <c r="D3" i="21"/>
  <c r="E3" i="21"/>
  <c r="F3" i="21"/>
  <c r="C3" i="21"/>
  <c r="B76" i="21"/>
  <c r="C76" i="21"/>
  <c r="D76" i="21"/>
  <c r="E76" i="21"/>
  <c r="F76" i="21"/>
  <c r="B77" i="21"/>
  <c r="C77" i="21"/>
  <c r="D77" i="21"/>
  <c r="E77" i="21"/>
  <c r="F77" i="21"/>
  <c r="B78" i="21"/>
  <c r="C78" i="21"/>
  <c r="D78" i="21"/>
  <c r="E78" i="21"/>
  <c r="F78" i="21"/>
  <c r="B79" i="21"/>
  <c r="C79" i="21"/>
  <c r="D79" i="21"/>
  <c r="E79" i="21"/>
  <c r="F79" i="21"/>
  <c r="B80" i="21"/>
  <c r="C80" i="21"/>
  <c r="D80" i="21"/>
  <c r="E80" i="21"/>
  <c r="F80" i="21"/>
  <c r="B81" i="21"/>
  <c r="C81" i="21"/>
  <c r="D81" i="21"/>
  <c r="E81" i="21"/>
  <c r="F81" i="21"/>
  <c r="B82" i="21"/>
  <c r="C82" i="21"/>
  <c r="D82" i="21"/>
  <c r="E82" i="21"/>
  <c r="F82" i="21"/>
  <c r="B83" i="21"/>
  <c r="C83" i="21"/>
  <c r="D83" i="21"/>
  <c r="E83" i="21"/>
  <c r="F83" i="21"/>
  <c r="B84" i="21"/>
  <c r="C84" i="21"/>
  <c r="D84" i="21"/>
  <c r="E84" i="21"/>
  <c r="F84" i="21"/>
  <c r="B85" i="21"/>
  <c r="C85" i="21"/>
  <c r="D85" i="21"/>
  <c r="E85" i="21"/>
  <c r="F85" i="21"/>
  <c r="B86" i="21"/>
  <c r="C86" i="21"/>
  <c r="D86" i="21"/>
  <c r="E86" i="21"/>
  <c r="F86" i="21"/>
  <c r="B87" i="21"/>
  <c r="C87" i="21"/>
  <c r="D87" i="21"/>
  <c r="E87" i="21"/>
  <c r="F87" i="21"/>
  <c r="B88" i="21"/>
  <c r="C88" i="21"/>
  <c r="D88" i="21"/>
  <c r="E88" i="21"/>
  <c r="F88" i="21"/>
  <c r="B89" i="21"/>
  <c r="C89" i="21"/>
  <c r="D89" i="21"/>
  <c r="E89" i="21"/>
  <c r="F89" i="21"/>
  <c r="B90" i="21"/>
  <c r="C90" i="21"/>
  <c r="D90" i="21"/>
  <c r="E90" i="21"/>
  <c r="F90" i="21"/>
  <c r="B91" i="21"/>
  <c r="C91" i="21"/>
  <c r="D91" i="21"/>
  <c r="E91" i="21"/>
  <c r="F91" i="21"/>
  <c r="B92" i="21"/>
  <c r="C92" i="21"/>
  <c r="D92" i="21"/>
  <c r="E92" i="21"/>
  <c r="F92" i="21"/>
  <c r="B93" i="21"/>
  <c r="C93" i="21"/>
  <c r="D93" i="21"/>
  <c r="E93" i="21"/>
  <c r="F93" i="21"/>
  <c r="B94" i="21"/>
  <c r="C94" i="21"/>
  <c r="D94" i="21"/>
  <c r="E94" i="21"/>
  <c r="F94" i="21"/>
  <c r="B95" i="21"/>
  <c r="C95" i="21"/>
  <c r="D95" i="21"/>
  <c r="E95" i="21"/>
  <c r="F95" i="21"/>
  <c r="B96" i="21"/>
  <c r="C96" i="21"/>
  <c r="D96" i="21"/>
  <c r="E96" i="21"/>
  <c r="F96" i="21"/>
  <c r="B97" i="21"/>
  <c r="C97" i="21"/>
  <c r="D97" i="21"/>
  <c r="E97" i="21"/>
  <c r="F97" i="21"/>
  <c r="B98" i="21"/>
  <c r="C98" i="21"/>
  <c r="D98" i="21"/>
  <c r="E98" i="21"/>
  <c r="F98" i="21"/>
  <c r="B99" i="21"/>
  <c r="C99" i="21"/>
  <c r="D99" i="21"/>
  <c r="E99" i="21"/>
  <c r="F99" i="21"/>
  <c r="B100" i="21"/>
  <c r="C100" i="21"/>
  <c r="D100" i="21"/>
  <c r="E100" i="21"/>
  <c r="F100" i="21"/>
  <c r="B101" i="21"/>
  <c r="C101" i="21"/>
  <c r="D101" i="21"/>
  <c r="E101" i="21"/>
  <c r="F101" i="21"/>
  <c r="B102" i="21"/>
  <c r="C102" i="21"/>
  <c r="D102" i="21"/>
  <c r="E102" i="21"/>
  <c r="F102" i="21"/>
  <c r="B103" i="21"/>
  <c r="C103" i="21"/>
  <c r="D103" i="21"/>
  <c r="E103" i="21"/>
  <c r="F103" i="21"/>
  <c r="B104" i="21"/>
  <c r="C104" i="21"/>
  <c r="D104" i="21"/>
  <c r="E104" i="21"/>
  <c r="F104" i="21"/>
  <c r="B105" i="21"/>
  <c r="C105" i="21"/>
  <c r="D105" i="21"/>
  <c r="E105" i="21"/>
  <c r="F105" i="21"/>
  <c r="B106" i="21"/>
  <c r="C106" i="21"/>
  <c r="D106" i="21"/>
  <c r="E106" i="21"/>
  <c r="F106" i="21"/>
  <c r="B107" i="21"/>
  <c r="C107" i="21"/>
  <c r="D107" i="21"/>
  <c r="E107" i="21"/>
  <c r="F107" i="21"/>
  <c r="B108" i="21"/>
  <c r="C108" i="21"/>
  <c r="D108" i="21"/>
  <c r="E108" i="21"/>
  <c r="F108" i="21"/>
  <c r="B109" i="21"/>
  <c r="C109" i="21"/>
  <c r="D109" i="21"/>
  <c r="E109" i="21"/>
  <c r="F109" i="21"/>
  <c r="B110" i="21"/>
  <c r="C110" i="21"/>
  <c r="D110" i="21"/>
  <c r="E110" i="21"/>
  <c r="F110" i="21"/>
  <c r="B111" i="21"/>
  <c r="C111" i="21"/>
  <c r="D111" i="21"/>
  <c r="E111" i="21"/>
  <c r="F111" i="21"/>
  <c r="B112" i="21"/>
  <c r="C112" i="21"/>
  <c r="D112" i="21"/>
  <c r="E112" i="21"/>
  <c r="F112" i="21"/>
  <c r="B113" i="21"/>
  <c r="C113" i="21"/>
  <c r="D113" i="21"/>
  <c r="E113" i="21"/>
  <c r="F113" i="21"/>
  <c r="B114" i="21"/>
  <c r="C114" i="21"/>
  <c r="D114" i="21"/>
  <c r="E114" i="21"/>
  <c r="F114" i="21"/>
  <c r="B115" i="21"/>
  <c r="C115" i="21"/>
  <c r="D115" i="21"/>
  <c r="E115" i="21"/>
  <c r="F115" i="21"/>
  <c r="B116" i="21"/>
  <c r="C116" i="21"/>
  <c r="D116" i="21"/>
  <c r="E116" i="21"/>
  <c r="F116" i="21"/>
  <c r="B117" i="21"/>
  <c r="C117" i="21"/>
  <c r="D117" i="21"/>
  <c r="E117" i="21"/>
  <c r="F117" i="21"/>
  <c r="B118" i="21"/>
  <c r="C118" i="21"/>
  <c r="D118" i="21"/>
  <c r="E118" i="21"/>
  <c r="F118" i="21"/>
  <c r="B119" i="21"/>
  <c r="C119" i="21"/>
  <c r="D119" i="21"/>
  <c r="E119" i="21"/>
  <c r="F119" i="21"/>
  <c r="B120" i="21"/>
  <c r="C120" i="21"/>
  <c r="D120" i="21"/>
  <c r="E120" i="21"/>
  <c r="F120" i="21"/>
  <c r="B121" i="21"/>
  <c r="C121" i="21"/>
  <c r="D121" i="21"/>
  <c r="E121" i="21"/>
  <c r="F121" i="21"/>
  <c r="B122" i="21"/>
  <c r="C122" i="21"/>
  <c r="D122" i="21"/>
  <c r="E122" i="21"/>
  <c r="F122" i="21"/>
  <c r="B123" i="21"/>
  <c r="C123" i="21"/>
  <c r="D123" i="21"/>
  <c r="E123" i="21"/>
  <c r="F123" i="21"/>
  <c r="B124" i="21"/>
  <c r="C124" i="21"/>
  <c r="D124" i="21"/>
  <c r="E124" i="21"/>
  <c r="F124" i="21"/>
  <c r="C75" i="21"/>
  <c r="D75" i="21"/>
  <c r="E75" i="21"/>
  <c r="F75" i="21"/>
  <c r="B75" i="21"/>
  <c r="B12" i="64"/>
  <c r="AS17" i="3" s="1"/>
  <c r="B12" i="63"/>
  <c r="AP17" i="3" s="1"/>
  <c r="B12" i="62"/>
  <c r="AM17" i="3" s="1"/>
  <c r="B12" i="61"/>
  <c r="AJ17" i="3" s="1"/>
  <c r="B12" i="60"/>
  <c r="AG17" i="3" s="1"/>
  <c r="B12" i="59"/>
  <c r="AD17" i="3" s="1"/>
  <c r="B12" i="58"/>
  <c r="AA17" i="3" s="1"/>
  <c r="B12" i="57"/>
  <c r="X17" i="3" s="1"/>
  <c r="B12" i="56"/>
  <c r="U17" i="3" s="1"/>
  <c r="B12" i="19"/>
  <c r="B10" i="64"/>
  <c r="B10" i="63"/>
  <c r="B10" i="62"/>
  <c r="B10" i="61"/>
  <c r="B10" i="60"/>
  <c r="B10" i="59"/>
  <c r="B10" i="58"/>
  <c r="B10" i="57"/>
  <c r="B10" i="56"/>
  <c r="D19" i="29"/>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G137" i="64"/>
  <c r="G136" i="64"/>
  <c r="G135" i="64"/>
  <c r="G134" i="64"/>
  <c r="G133" i="64"/>
  <c r="G132" i="64"/>
  <c r="G131" i="64"/>
  <c r="G130" i="64"/>
  <c r="G129" i="64"/>
  <c r="G128" i="64"/>
  <c r="G127" i="64"/>
  <c r="G126" i="64"/>
  <c r="G125" i="64"/>
  <c r="G124" i="64"/>
  <c r="G123" i="64"/>
  <c r="G122" i="64"/>
  <c r="G121" i="64"/>
  <c r="G120" i="64"/>
  <c r="G119" i="64"/>
  <c r="G118" i="64"/>
  <c r="G117" i="64"/>
  <c r="G116" i="64"/>
  <c r="G115" i="64"/>
  <c r="G114" i="64"/>
  <c r="G113" i="64"/>
  <c r="G112" i="64"/>
  <c r="E107" i="64"/>
  <c r="E106" i="64"/>
  <c r="E105" i="64"/>
  <c r="E104" i="64"/>
  <c r="E103" i="64"/>
  <c r="E102" i="64"/>
  <c r="E101" i="64"/>
  <c r="E100" i="64"/>
  <c r="E99" i="64"/>
  <c r="E98" i="64"/>
  <c r="B9" i="64"/>
  <c r="G137" i="63"/>
  <c r="G136" i="63"/>
  <c r="G135" i="63"/>
  <c r="G134" i="63"/>
  <c r="G133" i="63"/>
  <c r="G132" i="63"/>
  <c r="G131" i="63"/>
  <c r="G130" i="63"/>
  <c r="G129" i="63"/>
  <c r="G128" i="63"/>
  <c r="G127" i="63"/>
  <c r="G126" i="63"/>
  <c r="G125" i="63"/>
  <c r="G124" i="63"/>
  <c r="G123" i="63"/>
  <c r="G122" i="63"/>
  <c r="G121" i="63"/>
  <c r="G120" i="63"/>
  <c r="G119" i="63"/>
  <c r="G118" i="63"/>
  <c r="G117" i="63"/>
  <c r="G116" i="63"/>
  <c r="G115" i="63"/>
  <c r="G114" i="63"/>
  <c r="G113" i="63"/>
  <c r="G112" i="63"/>
  <c r="E107" i="63"/>
  <c r="E106" i="63"/>
  <c r="E105" i="63"/>
  <c r="E104" i="63"/>
  <c r="E103" i="63"/>
  <c r="E102" i="63"/>
  <c r="E101" i="63"/>
  <c r="E100" i="63"/>
  <c r="E99" i="63"/>
  <c r="E98" i="63"/>
  <c r="B9" i="63"/>
  <c r="G137" i="62"/>
  <c r="G136" i="62"/>
  <c r="G135" i="62"/>
  <c r="G134" i="62"/>
  <c r="G133" i="62"/>
  <c r="G132" i="62"/>
  <c r="G131" i="62"/>
  <c r="G130" i="62"/>
  <c r="G129" i="62"/>
  <c r="G128" i="62"/>
  <c r="G127" i="62"/>
  <c r="G126" i="62"/>
  <c r="G125" i="62"/>
  <c r="G124" i="62"/>
  <c r="G123" i="62"/>
  <c r="G122" i="62"/>
  <c r="G121" i="62"/>
  <c r="G120" i="62"/>
  <c r="G119" i="62"/>
  <c r="G118" i="62"/>
  <c r="G117" i="62"/>
  <c r="G116" i="62"/>
  <c r="G115" i="62"/>
  <c r="G114" i="62"/>
  <c r="G113" i="62"/>
  <c r="G112" i="62"/>
  <c r="E107" i="62"/>
  <c r="E106" i="62"/>
  <c r="E105" i="62"/>
  <c r="E104" i="62"/>
  <c r="E103" i="62"/>
  <c r="E102" i="62"/>
  <c r="E101" i="62"/>
  <c r="E100" i="62"/>
  <c r="E99" i="62"/>
  <c r="E98" i="62"/>
  <c r="B9" i="62"/>
  <c r="G137" i="61"/>
  <c r="G136" i="61"/>
  <c r="G135" i="61"/>
  <c r="G134" i="61"/>
  <c r="G133" i="61"/>
  <c r="G132" i="61"/>
  <c r="G131" i="61"/>
  <c r="G130" i="61"/>
  <c r="G129" i="61"/>
  <c r="G128" i="61"/>
  <c r="G127" i="61"/>
  <c r="G126" i="61"/>
  <c r="G125" i="61"/>
  <c r="G124" i="61"/>
  <c r="G123" i="61"/>
  <c r="G122" i="61"/>
  <c r="G121" i="61"/>
  <c r="G120" i="61"/>
  <c r="G119" i="61"/>
  <c r="G118" i="61"/>
  <c r="G117" i="61"/>
  <c r="G116" i="61"/>
  <c r="G115" i="61"/>
  <c r="G114" i="61"/>
  <c r="G113" i="61"/>
  <c r="G112" i="61"/>
  <c r="E107" i="61"/>
  <c r="E106" i="61"/>
  <c r="E105" i="61"/>
  <c r="E104" i="61"/>
  <c r="E103" i="61"/>
  <c r="E102" i="61"/>
  <c r="E101" i="61"/>
  <c r="E100" i="61"/>
  <c r="E99" i="61"/>
  <c r="E98" i="61"/>
  <c r="B9" i="61"/>
  <c r="G137" i="60"/>
  <c r="G136" i="60"/>
  <c r="G135" i="60"/>
  <c r="G134" i="60"/>
  <c r="G133" i="60"/>
  <c r="G132" i="60"/>
  <c r="G131" i="60"/>
  <c r="G130" i="60"/>
  <c r="G129" i="60"/>
  <c r="G128" i="60"/>
  <c r="G127" i="60"/>
  <c r="G126" i="60"/>
  <c r="G125" i="60"/>
  <c r="G124" i="60"/>
  <c r="G123" i="60"/>
  <c r="G122" i="60"/>
  <c r="G121" i="60"/>
  <c r="G120" i="60"/>
  <c r="G119" i="60"/>
  <c r="G118" i="60"/>
  <c r="G117" i="60"/>
  <c r="G116" i="60"/>
  <c r="G115" i="60"/>
  <c r="G114" i="60"/>
  <c r="G113" i="60"/>
  <c r="G112" i="60"/>
  <c r="E107" i="60"/>
  <c r="E106" i="60"/>
  <c r="E105" i="60"/>
  <c r="E104" i="60"/>
  <c r="E103" i="60"/>
  <c r="E102" i="60"/>
  <c r="E101" i="60"/>
  <c r="E100" i="60"/>
  <c r="E99" i="60"/>
  <c r="E98" i="60"/>
  <c r="B9" i="60"/>
  <c r="G137" i="59"/>
  <c r="G136" i="59"/>
  <c r="G135" i="59"/>
  <c r="G134" i="59"/>
  <c r="G133" i="59"/>
  <c r="G132" i="59"/>
  <c r="G131" i="59"/>
  <c r="G130" i="59"/>
  <c r="G129" i="59"/>
  <c r="G128" i="59"/>
  <c r="G127" i="59"/>
  <c r="G126" i="59"/>
  <c r="G125" i="59"/>
  <c r="G124" i="59"/>
  <c r="G123" i="59"/>
  <c r="G122" i="59"/>
  <c r="G121" i="59"/>
  <c r="G120" i="59"/>
  <c r="G119" i="59"/>
  <c r="G118" i="59"/>
  <c r="G117" i="59"/>
  <c r="G116" i="59"/>
  <c r="G115" i="59"/>
  <c r="G114" i="59"/>
  <c r="G113" i="59"/>
  <c r="G112" i="59"/>
  <c r="E107" i="59"/>
  <c r="E106" i="59"/>
  <c r="E105" i="59"/>
  <c r="E104" i="59"/>
  <c r="E103" i="59"/>
  <c r="E102" i="59"/>
  <c r="E101" i="59"/>
  <c r="E100" i="59"/>
  <c r="E99" i="59"/>
  <c r="E98" i="59"/>
  <c r="B9" i="59"/>
  <c r="G137" i="58"/>
  <c r="G136" i="58"/>
  <c r="G135" i="58"/>
  <c r="G134" i="58"/>
  <c r="G133" i="58"/>
  <c r="G132" i="58"/>
  <c r="G131" i="58"/>
  <c r="G130" i="58"/>
  <c r="G129" i="58"/>
  <c r="G128" i="58"/>
  <c r="G127" i="58"/>
  <c r="G126" i="58"/>
  <c r="G125" i="58"/>
  <c r="G124" i="58"/>
  <c r="G123" i="58"/>
  <c r="G122" i="58"/>
  <c r="G121" i="58"/>
  <c r="G120" i="58"/>
  <c r="G119" i="58"/>
  <c r="G118" i="58"/>
  <c r="G117" i="58"/>
  <c r="G116" i="58"/>
  <c r="G115" i="58"/>
  <c r="G114" i="58"/>
  <c r="G113" i="58"/>
  <c r="G112" i="58"/>
  <c r="E107" i="58"/>
  <c r="E106" i="58"/>
  <c r="E105" i="58"/>
  <c r="E104" i="58"/>
  <c r="E103" i="58"/>
  <c r="E102" i="58"/>
  <c r="E101" i="58"/>
  <c r="E100" i="58"/>
  <c r="E99" i="58"/>
  <c r="E98" i="58"/>
  <c r="B9" i="58"/>
  <c r="G137" i="57"/>
  <c r="G136" i="57"/>
  <c r="G135" i="57"/>
  <c r="G134" i="57"/>
  <c r="G133" i="57"/>
  <c r="G132" i="57"/>
  <c r="G131" i="57"/>
  <c r="G130" i="57"/>
  <c r="G129" i="57"/>
  <c r="G128" i="57"/>
  <c r="G127" i="57"/>
  <c r="G126" i="57"/>
  <c r="G125" i="57"/>
  <c r="G124" i="57"/>
  <c r="G123" i="57"/>
  <c r="G122" i="57"/>
  <c r="G121" i="57"/>
  <c r="G120" i="57"/>
  <c r="G119" i="57"/>
  <c r="G118" i="57"/>
  <c r="G117" i="57"/>
  <c r="G116" i="57"/>
  <c r="G115" i="57"/>
  <c r="G114" i="57"/>
  <c r="G113" i="57"/>
  <c r="G112" i="57"/>
  <c r="E107" i="57"/>
  <c r="E106" i="57"/>
  <c r="E105" i="57"/>
  <c r="E104" i="57"/>
  <c r="E103" i="57"/>
  <c r="E102" i="57"/>
  <c r="E101" i="57"/>
  <c r="E100" i="57"/>
  <c r="E99" i="57"/>
  <c r="E98" i="57"/>
  <c r="B9" i="57"/>
  <c r="G137" i="56"/>
  <c r="G136" i="56"/>
  <c r="G135" i="56"/>
  <c r="G134" i="56"/>
  <c r="G133" i="56"/>
  <c r="G132" i="56"/>
  <c r="G131" i="56"/>
  <c r="G130" i="56"/>
  <c r="G129" i="56"/>
  <c r="G128" i="56"/>
  <c r="G127" i="56"/>
  <c r="G126" i="56"/>
  <c r="G125" i="56"/>
  <c r="G124" i="56"/>
  <c r="G123" i="56"/>
  <c r="G122" i="56"/>
  <c r="G121" i="56"/>
  <c r="G120" i="56"/>
  <c r="G119" i="56"/>
  <c r="G118" i="56"/>
  <c r="G117" i="56"/>
  <c r="G116" i="56"/>
  <c r="G115" i="56"/>
  <c r="G114" i="56"/>
  <c r="G113" i="56"/>
  <c r="G112" i="56"/>
  <c r="E107" i="56"/>
  <c r="E106" i="56"/>
  <c r="E105" i="56"/>
  <c r="E104" i="56"/>
  <c r="E103" i="56"/>
  <c r="E102" i="56"/>
  <c r="E101" i="56"/>
  <c r="E100" i="56"/>
  <c r="E99" i="56"/>
  <c r="E98" i="56"/>
  <c r="B9" i="56"/>
  <c r="G113" i="19"/>
  <c r="G114" i="19"/>
  <c r="G115" i="19"/>
  <c r="G116" i="19"/>
  <c r="G117" i="19"/>
  <c r="G118" i="19"/>
  <c r="G119" i="19"/>
  <c r="G120" i="19"/>
  <c r="G121" i="19"/>
  <c r="G122" i="19"/>
  <c r="G123" i="19"/>
  <c r="G124" i="19"/>
  <c r="G125" i="19"/>
  <c r="G126" i="19"/>
  <c r="G127" i="19"/>
  <c r="G128" i="19"/>
  <c r="G129" i="19"/>
  <c r="G130" i="19"/>
  <c r="G131" i="19"/>
  <c r="G132" i="19"/>
  <c r="G133" i="19"/>
  <c r="G134" i="19"/>
  <c r="G135" i="19"/>
  <c r="G136" i="19"/>
  <c r="G137" i="19"/>
  <c r="G112" i="19"/>
  <c r="R16" i="3" l="1"/>
  <c r="Q16" i="3"/>
  <c r="P16" i="3"/>
  <c r="J2" i="3" l="1"/>
  <c r="B15" i="29"/>
  <c r="D41" i="29"/>
  <c r="D42" i="29"/>
  <c r="D43" i="29"/>
  <c r="D44" i="29"/>
  <c r="D45" i="29"/>
  <c r="E99" i="19"/>
  <c r="E100" i="19"/>
  <c r="E101" i="19"/>
  <c r="E102" i="19"/>
  <c r="E103" i="19"/>
  <c r="E104" i="19"/>
  <c r="E105" i="19"/>
  <c r="E106" i="19"/>
  <c r="E98" i="19"/>
  <c r="E107" i="19"/>
  <c r="E3" i="20" l="1"/>
  <c r="F3" i="20"/>
  <c r="D3" i="20"/>
  <c r="C3" i="20"/>
  <c r="B260" i="20"/>
  <c r="C260" i="20"/>
  <c r="D260" i="20"/>
  <c r="E260" i="20"/>
  <c r="F260" i="20"/>
  <c r="B261" i="20"/>
  <c r="C261" i="20"/>
  <c r="D261" i="20"/>
  <c r="E261" i="20"/>
  <c r="F261" i="20"/>
  <c r="B262" i="20"/>
  <c r="C262" i="20"/>
  <c r="G262" i="20" s="1"/>
  <c r="D262" i="20"/>
  <c r="E262" i="20"/>
  <c r="F262" i="20"/>
  <c r="B263" i="20"/>
  <c r="C263" i="20"/>
  <c r="D263" i="20"/>
  <c r="E263" i="20"/>
  <c r="F263" i="20"/>
  <c r="B264" i="20"/>
  <c r="C264" i="20"/>
  <c r="D264" i="20"/>
  <c r="E264" i="20"/>
  <c r="F264" i="20"/>
  <c r="B265" i="20"/>
  <c r="C265" i="20"/>
  <c r="D265" i="20"/>
  <c r="E265" i="20"/>
  <c r="F265" i="20"/>
  <c r="B266" i="20"/>
  <c r="C266" i="20"/>
  <c r="D266" i="20"/>
  <c r="E266" i="20"/>
  <c r="F266" i="20"/>
  <c r="B267" i="20"/>
  <c r="C267" i="20"/>
  <c r="D267" i="20"/>
  <c r="E267" i="20"/>
  <c r="F267" i="20"/>
  <c r="B268" i="20"/>
  <c r="C268" i="20"/>
  <c r="D268" i="20"/>
  <c r="E268" i="20"/>
  <c r="F268" i="20"/>
  <c r="B269" i="20"/>
  <c r="C269" i="20"/>
  <c r="D269" i="20"/>
  <c r="E269" i="20"/>
  <c r="F269" i="20"/>
  <c r="B270" i="20"/>
  <c r="C270" i="20"/>
  <c r="G270" i="20" s="1"/>
  <c r="D270" i="20"/>
  <c r="E270" i="20"/>
  <c r="F270" i="20"/>
  <c r="B271" i="20"/>
  <c r="C271" i="20"/>
  <c r="D271" i="20"/>
  <c r="E271" i="20"/>
  <c r="F271" i="20"/>
  <c r="B272" i="20"/>
  <c r="C272" i="20"/>
  <c r="D272" i="20"/>
  <c r="E272" i="20"/>
  <c r="F272" i="20"/>
  <c r="B273" i="20"/>
  <c r="C273" i="20"/>
  <c r="D273" i="20"/>
  <c r="E273" i="20"/>
  <c r="F273" i="20"/>
  <c r="B274" i="20"/>
  <c r="C274" i="20"/>
  <c r="D274" i="20"/>
  <c r="E274" i="20"/>
  <c r="F274" i="20"/>
  <c r="B275" i="20"/>
  <c r="C275" i="20"/>
  <c r="D275" i="20"/>
  <c r="E275" i="20"/>
  <c r="F275" i="20"/>
  <c r="B276" i="20"/>
  <c r="C276" i="20"/>
  <c r="D276" i="20"/>
  <c r="E276" i="20"/>
  <c r="F276" i="20"/>
  <c r="B277" i="20"/>
  <c r="C277" i="20"/>
  <c r="D277" i="20"/>
  <c r="E277" i="20"/>
  <c r="F277" i="20"/>
  <c r="B278" i="20"/>
  <c r="C278" i="20"/>
  <c r="G278" i="20" s="1"/>
  <c r="D278" i="20"/>
  <c r="E278" i="20"/>
  <c r="F278" i="20"/>
  <c r="B279" i="20"/>
  <c r="C279" i="20"/>
  <c r="D279" i="20"/>
  <c r="E279" i="20"/>
  <c r="F279" i="20"/>
  <c r="B280" i="20"/>
  <c r="C280" i="20"/>
  <c r="D280" i="20"/>
  <c r="E280" i="20"/>
  <c r="F280" i="20"/>
  <c r="B281" i="20"/>
  <c r="C281" i="20"/>
  <c r="D281" i="20"/>
  <c r="E281" i="20"/>
  <c r="F281" i="20"/>
  <c r="B282" i="20"/>
  <c r="C282" i="20"/>
  <c r="D282" i="20"/>
  <c r="E282" i="20"/>
  <c r="F282" i="20"/>
  <c r="B283" i="20"/>
  <c r="C283" i="20"/>
  <c r="D283" i="20"/>
  <c r="E283" i="20"/>
  <c r="F283" i="20"/>
  <c r="B284" i="20"/>
  <c r="C284" i="20"/>
  <c r="D284" i="20"/>
  <c r="E284" i="20"/>
  <c r="F284" i="20"/>
  <c r="B285" i="20"/>
  <c r="C285" i="20"/>
  <c r="G285" i="20" s="1"/>
  <c r="D285" i="20"/>
  <c r="E285" i="20"/>
  <c r="F285" i="20"/>
  <c r="B286" i="20"/>
  <c r="C286" i="20"/>
  <c r="G286" i="20" s="1"/>
  <c r="D286" i="20"/>
  <c r="E286" i="20"/>
  <c r="F286" i="20"/>
  <c r="B287" i="20"/>
  <c r="C287" i="20"/>
  <c r="D287" i="20"/>
  <c r="E287" i="20"/>
  <c r="F287" i="20"/>
  <c r="B288" i="20"/>
  <c r="C288" i="20"/>
  <c r="D288" i="20"/>
  <c r="E288" i="20"/>
  <c r="F288" i="20"/>
  <c r="B289" i="20"/>
  <c r="C289" i="20"/>
  <c r="D289" i="20"/>
  <c r="E289" i="20"/>
  <c r="F289" i="20"/>
  <c r="B290" i="20"/>
  <c r="C290" i="20"/>
  <c r="D290" i="20"/>
  <c r="E290" i="20"/>
  <c r="F290" i="20"/>
  <c r="B291" i="20"/>
  <c r="C291" i="20"/>
  <c r="D291" i="20"/>
  <c r="E291" i="20"/>
  <c r="F291" i="20"/>
  <c r="B292" i="20"/>
  <c r="C292" i="20"/>
  <c r="D292" i="20"/>
  <c r="E292" i="20"/>
  <c r="F292" i="20"/>
  <c r="B293" i="20"/>
  <c r="C293" i="20"/>
  <c r="D293" i="20"/>
  <c r="E293" i="20"/>
  <c r="F293" i="20"/>
  <c r="B294" i="20"/>
  <c r="C294" i="20"/>
  <c r="G294" i="20" s="1"/>
  <c r="D294" i="20"/>
  <c r="E294" i="20"/>
  <c r="F294" i="20"/>
  <c r="B295" i="20"/>
  <c r="C295" i="20"/>
  <c r="D295" i="20"/>
  <c r="E295" i="20"/>
  <c r="F295" i="20"/>
  <c r="B296" i="20"/>
  <c r="C296" i="20"/>
  <c r="D296" i="20"/>
  <c r="E296" i="20"/>
  <c r="F296" i="20"/>
  <c r="B297" i="20"/>
  <c r="C297" i="20"/>
  <c r="D297" i="20"/>
  <c r="E297" i="20"/>
  <c r="F297" i="20"/>
  <c r="B298" i="20"/>
  <c r="C298" i="20"/>
  <c r="D298" i="20"/>
  <c r="E298" i="20"/>
  <c r="F298" i="20"/>
  <c r="B299" i="20"/>
  <c r="C299" i="20"/>
  <c r="D299" i="20"/>
  <c r="E299" i="20"/>
  <c r="F299" i="20"/>
  <c r="B300" i="20"/>
  <c r="C300" i="20"/>
  <c r="D300" i="20"/>
  <c r="E300" i="20"/>
  <c r="F300" i="20"/>
  <c r="B301" i="20"/>
  <c r="C301" i="20"/>
  <c r="D301" i="20"/>
  <c r="E301" i="20"/>
  <c r="F301" i="20"/>
  <c r="B302" i="20"/>
  <c r="C302" i="20"/>
  <c r="G302" i="20" s="1"/>
  <c r="D302" i="20"/>
  <c r="E302" i="20"/>
  <c r="F302" i="20"/>
  <c r="B303" i="20"/>
  <c r="C303" i="20"/>
  <c r="D303" i="20"/>
  <c r="E303" i="20"/>
  <c r="F303" i="20"/>
  <c r="B304" i="20"/>
  <c r="C304" i="20"/>
  <c r="D304" i="20"/>
  <c r="E304" i="20"/>
  <c r="F304" i="20"/>
  <c r="B305" i="20"/>
  <c r="C305" i="20"/>
  <c r="D305" i="20"/>
  <c r="E305" i="20"/>
  <c r="F305" i="20"/>
  <c r="B306" i="20"/>
  <c r="C306" i="20"/>
  <c r="D306" i="20"/>
  <c r="E306" i="20"/>
  <c r="F306" i="20"/>
  <c r="B307" i="20"/>
  <c r="C307" i="20"/>
  <c r="D307" i="20"/>
  <c r="E307" i="20"/>
  <c r="F307" i="20"/>
  <c r="B308" i="20"/>
  <c r="C308" i="20"/>
  <c r="D308" i="20"/>
  <c r="E308" i="20"/>
  <c r="F308" i="20"/>
  <c r="C259" i="20"/>
  <c r="D259" i="20"/>
  <c r="E259" i="20"/>
  <c r="F259" i="20"/>
  <c r="B259" i="20"/>
  <c r="G263" i="20" l="1"/>
  <c r="G301" i="20"/>
  <c r="G277" i="20"/>
  <c r="G269" i="20"/>
  <c r="G261" i="20"/>
  <c r="J22" i="19"/>
  <c r="K22" i="19" s="1" a="1"/>
  <c r="K22" i="19" s="1"/>
  <c r="G279" i="20"/>
  <c r="G271" i="20"/>
  <c r="G293" i="20"/>
  <c r="G292" i="20"/>
  <c r="G284" i="20"/>
  <c r="G276" i="20"/>
  <c r="G268" i="20"/>
  <c r="G300" i="20"/>
  <c r="G308" i="20"/>
  <c r="G305" i="20"/>
  <c r="G297" i="20"/>
  <c r="G289" i="20"/>
  <c r="G281" i="20"/>
  <c r="G273" i="20"/>
  <c r="G265" i="20"/>
  <c r="G260" i="20"/>
  <c r="G303" i="20"/>
  <c r="G295" i="20"/>
  <c r="G287" i="20"/>
  <c r="G306" i="20"/>
  <c r="G298" i="20"/>
  <c r="G290" i="20"/>
  <c r="G282" i="20"/>
  <c r="G274" i="20"/>
  <c r="G266" i="20"/>
  <c r="G3" i="20"/>
  <c r="G304" i="20"/>
  <c r="G296" i="20"/>
  <c r="G288" i="20"/>
  <c r="G280" i="20"/>
  <c r="G272" i="20"/>
  <c r="G264" i="20"/>
  <c r="G307" i="20"/>
  <c r="G299" i="20"/>
  <c r="G291" i="20"/>
  <c r="G283" i="20"/>
  <c r="G275" i="20"/>
  <c r="G267" i="20"/>
  <c r="G259" i="20"/>
  <c r="J23" i="19"/>
  <c r="K23" i="19" s="1" a="1"/>
  <c r="K23" i="19" s="1"/>
  <c r="I89" i="64"/>
  <c r="J89" i="64" s="1"/>
  <c r="I81" i="64"/>
  <c r="J81" i="64" s="1"/>
  <c r="I73" i="64"/>
  <c r="J73" i="64" s="1"/>
  <c r="I65" i="64"/>
  <c r="J65" i="64" s="1"/>
  <c r="K54" i="64" a="1"/>
  <c r="K54" i="64" s="1"/>
  <c r="K50" i="64" a="1"/>
  <c r="K50" i="64" s="1"/>
  <c r="K46" i="64" a="1"/>
  <c r="K46" i="64" s="1"/>
  <c r="K42" i="64" a="1"/>
  <c r="K42" i="64" s="1"/>
  <c r="K38" i="64" a="1"/>
  <c r="K38" i="64" s="1"/>
  <c r="K34" i="64" a="1"/>
  <c r="K34" i="64" s="1"/>
  <c r="K30" i="64" a="1"/>
  <c r="K30" i="64" s="1"/>
  <c r="K26" i="64" a="1"/>
  <c r="K26" i="64" s="1"/>
  <c r="J22" i="64"/>
  <c r="K22" i="64" s="1" a="1"/>
  <c r="K22" i="64" s="1"/>
  <c r="I89" i="63"/>
  <c r="J89" i="63" s="1"/>
  <c r="I81" i="63"/>
  <c r="J81" i="63" s="1"/>
  <c r="I73" i="63"/>
  <c r="J73" i="63" s="1"/>
  <c r="I65" i="63"/>
  <c r="J65" i="63" s="1"/>
  <c r="K54" i="63" a="1"/>
  <c r="K54" i="63" s="1"/>
  <c r="K50" i="63" a="1"/>
  <c r="K50" i="63" s="1"/>
  <c r="K46" i="63" a="1"/>
  <c r="K46" i="63" s="1"/>
  <c r="K42" i="63" a="1"/>
  <c r="K42" i="63" s="1"/>
  <c r="K38" i="63" a="1"/>
  <c r="K38" i="63" s="1"/>
  <c r="K34" i="63" a="1"/>
  <c r="K34" i="63" s="1"/>
  <c r="K30" i="63" a="1"/>
  <c r="K30" i="63" s="1"/>
  <c r="K26" i="63" a="1"/>
  <c r="K26" i="63" s="1"/>
  <c r="K22" i="63" a="1"/>
  <c r="K22" i="63" s="1"/>
  <c r="I90" i="62"/>
  <c r="J90" i="62" s="1"/>
  <c r="I82" i="62"/>
  <c r="J82" i="62" s="1"/>
  <c r="I74" i="62"/>
  <c r="J74" i="62" s="1"/>
  <c r="I66" i="62"/>
  <c r="J66" i="62" s="1"/>
  <c r="J55" i="62"/>
  <c r="J51" i="62"/>
  <c r="J47" i="62"/>
  <c r="J43" i="62"/>
  <c r="J39" i="62"/>
  <c r="J35" i="62"/>
  <c r="J31" i="62"/>
  <c r="J27" i="62"/>
  <c r="J23" i="62"/>
  <c r="I91" i="61"/>
  <c r="J91" i="61" s="1"/>
  <c r="I83" i="61"/>
  <c r="J83" i="61" s="1"/>
  <c r="I75" i="61"/>
  <c r="J75" i="61" s="1"/>
  <c r="I67" i="61"/>
  <c r="J67" i="61" s="1"/>
  <c r="K55" i="61" a="1"/>
  <c r="K55" i="61" s="1"/>
  <c r="K51" i="61" a="1"/>
  <c r="K51" i="61" s="1"/>
  <c r="K47" i="61" a="1"/>
  <c r="K47" i="61" s="1"/>
  <c r="K43" i="61" a="1"/>
  <c r="K43" i="61" s="1"/>
  <c r="K39" i="61" a="1"/>
  <c r="K39" i="61" s="1"/>
  <c r="K35" i="61" a="1"/>
  <c r="K35" i="61" s="1"/>
  <c r="K31" i="61" a="1"/>
  <c r="K31" i="61" s="1"/>
  <c r="K27" i="61" a="1"/>
  <c r="K27" i="61" s="1"/>
  <c r="K23" i="61" a="1"/>
  <c r="K23" i="61" s="1"/>
  <c r="I84" i="60"/>
  <c r="J84" i="60" s="1"/>
  <c r="I76" i="60"/>
  <c r="J76" i="60" s="1"/>
  <c r="I68" i="60"/>
  <c r="J68" i="60" s="1"/>
  <c r="J56" i="60"/>
  <c r="J52" i="60"/>
  <c r="J48" i="60"/>
  <c r="J44" i="60"/>
  <c r="J40" i="60"/>
  <c r="J36" i="60"/>
  <c r="J32" i="60"/>
  <c r="J28" i="60"/>
  <c r="J24" i="60"/>
  <c r="I85" i="59"/>
  <c r="J85" i="59" s="1"/>
  <c r="I77" i="59"/>
  <c r="J77" i="59" s="1"/>
  <c r="I69" i="59"/>
  <c r="J69" i="59" s="1"/>
  <c r="K56" i="59" a="1"/>
  <c r="K56" i="59" s="1"/>
  <c r="K52" i="59" a="1"/>
  <c r="K52" i="59" s="1"/>
  <c r="K48" i="59" a="1"/>
  <c r="K48" i="59" s="1"/>
  <c r="K44" i="59" a="1"/>
  <c r="K44" i="59" s="1"/>
  <c r="K40" i="59" a="1"/>
  <c r="K40" i="59" s="1"/>
  <c r="K36" i="59" a="1"/>
  <c r="K36" i="59" s="1"/>
  <c r="K32" i="59" a="1"/>
  <c r="K32" i="59" s="1"/>
  <c r="K28" i="59" a="1"/>
  <c r="K28" i="59" s="1"/>
  <c r="K24" i="59" a="1"/>
  <c r="K24" i="59" s="1"/>
  <c r="I86" i="58"/>
  <c r="J86" i="58" s="1"/>
  <c r="I78" i="58"/>
  <c r="J78" i="58" s="1"/>
  <c r="I70" i="58"/>
  <c r="J70" i="58" s="1"/>
  <c r="J57" i="58"/>
  <c r="J53" i="58"/>
  <c r="I88" i="64"/>
  <c r="J88" i="64" s="1"/>
  <c r="I87" i="64"/>
  <c r="J87" i="64" s="1"/>
  <c r="I79" i="64"/>
  <c r="J79" i="64" s="1"/>
  <c r="I71" i="64"/>
  <c r="J71" i="64" s="1"/>
  <c r="K57" i="64" a="1"/>
  <c r="K57" i="64" s="1"/>
  <c r="K53" i="64" a="1"/>
  <c r="K53" i="64" s="1"/>
  <c r="K49" i="64" a="1"/>
  <c r="K49" i="64" s="1"/>
  <c r="K45" i="64" a="1"/>
  <c r="K45" i="64" s="1"/>
  <c r="K41" i="64" a="1"/>
  <c r="K41" i="64" s="1"/>
  <c r="K37" i="64" a="1"/>
  <c r="K37" i="64" s="1"/>
  <c r="K33" i="64" a="1"/>
  <c r="K33" i="64" s="1"/>
  <c r="K29" i="64" a="1"/>
  <c r="K29" i="64" s="1"/>
  <c r="K25" i="64" a="1"/>
  <c r="K25" i="64" s="1"/>
  <c r="I87" i="63"/>
  <c r="J87" i="63" s="1"/>
  <c r="I79" i="63"/>
  <c r="J79" i="63" s="1"/>
  <c r="I71" i="63"/>
  <c r="J71" i="63" s="1"/>
  <c r="K57" i="63" a="1"/>
  <c r="K57" i="63" s="1"/>
  <c r="K53" i="63" a="1"/>
  <c r="K53" i="63" s="1"/>
  <c r="K49" i="63" a="1"/>
  <c r="K49" i="63" s="1"/>
  <c r="K45" i="63" a="1"/>
  <c r="K45" i="63" s="1"/>
  <c r="K41" i="63" a="1"/>
  <c r="K41" i="63" s="1"/>
  <c r="K37" i="63" a="1"/>
  <c r="K37" i="63" s="1"/>
  <c r="K33" i="63" a="1"/>
  <c r="K33" i="63" s="1"/>
  <c r="K29" i="63" a="1"/>
  <c r="K29" i="63" s="1"/>
  <c r="K25" i="63" a="1"/>
  <c r="K25" i="63" s="1"/>
  <c r="I88" i="62"/>
  <c r="J88" i="62" s="1"/>
  <c r="I80" i="62"/>
  <c r="J80" i="62" s="1"/>
  <c r="I72" i="62"/>
  <c r="J72" i="62" s="1"/>
  <c r="I64" i="62"/>
  <c r="J64" i="62" s="1"/>
  <c r="J54" i="62"/>
  <c r="J50" i="62"/>
  <c r="J46" i="62"/>
  <c r="J42" i="62"/>
  <c r="J38" i="62"/>
  <c r="J34" i="62"/>
  <c r="J30" i="62"/>
  <c r="J26" i="62"/>
  <c r="J22" i="62"/>
  <c r="I89" i="61"/>
  <c r="J89" i="61" s="1"/>
  <c r="I86" i="64"/>
  <c r="J86" i="64" s="1"/>
  <c r="I85" i="64"/>
  <c r="J85" i="64" s="1"/>
  <c r="I84" i="64"/>
  <c r="J84" i="64" s="1"/>
  <c r="I76" i="64"/>
  <c r="J76" i="64" s="1"/>
  <c r="I68" i="64"/>
  <c r="J68" i="64" s="1"/>
  <c r="J56" i="64"/>
  <c r="J52" i="64"/>
  <c r="J48" i="64"/>
  <c r="J44" i="64"/>
  <c r="J40" i="64"/>
  <c r="J36" i="64"/>
  <c r="J32" i="64"/>
  <c r="J28" i="64"/>
  <c r="J24" i="64"/>
  <c r="I84" i="63"/>
  <c r="J84" i="63" s="1"/>
  <c r="I76" i="63"/>
  <c r="J76" i="63" s="1"/>
  <c r="I68" i="63"/>
  <c r="J68" i="63" s="1"/>
  <c r="J56" i="63"/>
  <c r="J52" i="63"/>
  <c r="J48" i="63"/>
  <c r="J44" i="63"/>
  <c r="J40" i="63"/>
  <c r="J36" i="63"/>
  <c r="J32" i="63"/>
  <c r="J28" i="63"/>
  <c r="J24" i="63"/>
  <c r="I91" i="64"/>
  <c r="J91" i="64" s="1"/>
  <c r="I83" i="64"/>
  <c r="J83" i="64" s="1"/>
  <c r="I75" i="64"/>
  <c r="J75" i="64" s="1"/>
  <c r="I67" i="64"/>
  <c r="J67" i="64" s="1"/>
  <c r="K55" i="64" a="1"/>
  <c r="K55" i="64" s="1"/>
  <c r="K51" i="64" a="1"/>
  <c r="K51" i="64" s="1"/>
  <c r="K47" i="64" a="1"/>
  <c r="K47" i="64" s="1"/>
  <c r="K43" i="64" a="1"/>
  <c r="K43" i="64" s="1"/>
  <c r="K39" i="64" a="1"/>
  <c r="K39" i="64" s="1"/>
  <c r="K35" i="64" a="1"/>
  <c r="K35" i="64" s="1"/>
  <c r="K31" i="64" a="1"/>
  <c r="K31" i="64" s="1"/>
  <c r="K27" i="64" a="1"/>
  <c r="K27" i="64" s="1"/>
  <c r="K23" i="64" a="1"/>
  <c r="K23" i="64" s="1"/>
  <c r="I91" i="63"/>
  <c r="J91" i="63" s="1"/>
  <c r="I83" i="63"/>
  <c r="J83" i="63" s="1"/>
  <c r="I75" i="63"/>
  <c r="J75" i="63" s="1"/>
  <c r="I67" i="63"/>
  <c r="J67" i="63" s="1"/>
  <c r="K55" i="63" a="1"/>
  <c r="K55" i="63" s="1"/>
  <c r="K51" i="63" a="1"/>
  <c r="K51" i="63" s="1"/>
  <c r="K47" i="63" a="1"/>
  <c r="K47" i="63" s="1"/>
  <c r="K43" i="63" a="1"/>
  <c r="K43" i="63" s="1"/>
  <c r="K39" i="63" a="1"/>
  <c r="K39" i="63" s="1"/>
  <c r="K35" i="63" a="1"/>
  <c r="K35" i="63" s="1"/>
  <c r="K31" i="63" a="1"/>
  <c r="K31" i="63" s="1"/>
  <c r="K27" i="63" a="1"/>
  <c r="K27" i="63" s="1"/>
  <c r="K23" i="63" a="1"/>
  <c r="K23" i="63" s="1"/>
  <c r="I84" i="62"/>
  <c r="J84" i="62" s="1"/>
  <c r="I76" i="62"/>
  <c r="J76" i="62" s="1"/>
  <c r="I68" i="62"/>
  <c r="J68" i="62" s="1"/>
  <c r="J56" i="62"/>
  <c r="J52" i="62"/>
  <c r="J48" i="62"/>
  <c r="J44" i="62"/>
  <c r="J40" i="62"/>
  <c r="J36" i="62"/>
  <c r="J32" i="62"/>
  <c r="J28" i="62"/>
  <c r="J24" i="62"/>
  <c r="I85" i="61"/>
  <c r="J85" i="61" s="1"/>
  <c r="I77" i="61"/>
  <c r="J77" i="61" s="1"/>
  <c r="I69" i="61"/>
  <c r="J69" i="61" s="1"/>
  <c r="K56" i="61" a="1"/>
  <c r="K56" i="61" s="1"/>
  <c r="K52" i="61" a="1"/>
  <c r="K52" i="61" s="1"/>
  <c r="K48" i="61" a="1"/>
  <c r="K48" i="61" s="1"/>
  <c r="K44" i="61" a="1"/>
  <c r="K44" i="61" s="1"/>
  <c r="K40" i="61" a="1"/>
  <c r="K40" i="61" s="1"/>
  <c r="K36" i="61" a="1"/>
  <c r="K36" i="61" s="1"/>
  <c r="K32" i="61" a="1"/>
  <c r="K32" i="61" s="1"/>
  <c r="K28" i="61" a="1"/>
  <c r="K28" i="61" s="1"/>
  <c r="K24" i="61" a="1"/>
  <c r="K24" i="61" s="1"/>
  <c r="I86" i="60"/>
  <c r="J86" i="60" s="1"/>
  <c r="I78" i="60"/>
  <c r="J78" i="60" s="1"/>
  <c r="I70" i="60"/>
  <c r="J70" i="60" s="1"/>
  <c r="J57" i="60"/>
  <c r="J53" i="60"/>
  <c r="J49" i="60"/>
  <c r="J45" i="60"/>
  <c r="J41" i="60"/>
  <c r="J37" i="60"/>
  <c r="J33" i="60"/>
  <c r="J29" i="60"/>
  <c r="J25" i="60"/>
  <c r="I87" i="59"/>
  <c r="J87" i="59" s="1"/>
  <c r="I79" i="59"/>
  <c r="J79" i="59" s="1"/>
  <c r="I71" i="59"/>
  <c r="J71" i="59" s="1"/>
  <c r="K57" i="59" a="1"/>
  <c r="K57" i="59" s="1"/>
  <c r="K53" i="59" a="1"/>
  <c r="K53" i="59" s="1"/>
  <c r="K49" i="59" a="1"/>
  <c r="K49" i="59" s="1"/>
  <c r="K45" i="59" a="1"/>
  <c r="K45" i="59" s="1"/>
  <c r="K41" i="59" a="1"/>
  <c r="K41" i="59" s="1"/>
  <c r="K37" i="59" a="1"/>
  <c r="K37" i="59" s="1"/>
  <c r="K33" i="59" a="1"/>
  <c r="K33" i="59" s="1"/>
  <c r="K29" i="59" a="1"/>
  <c r="K29" i="59" s="1"/>
  <c r="K25" i="59" a="1"/>
  <c r="K25" i="59" s="1"/>
  <c r="I88" i="58"/>
  <c r="J88" i="58" s="1"/>
  <c r="I80" i="58"/>
  <c r="J80" i="58" s="1"/>
  <c r="I72" i="58"/>
  <c r="J72" i="58" s="1"/>
  <c r="I64" i="58"/>
  <c r="J64" i="58" s="1"/>
  <c r="J54" i="58"/>
  <c r="J50" i="58"/>
  <c r="J46" i="58"/>
  <c r="J42" i="58"/>
  <c r="J38" i="58"/>
  <c r="J34" i="58"/>
  <c r="J30" i="58"/>
  <c r="I90" i="64"/>
  <c r="J90" i="64" s="1"/>
  <c r="I78" i="64"/>
  <c r="J78" i="64" s="1"/>
  <c r="J57" i="64"/>
  <c r="J49" i="64"/>
  <c r="J41" i="64"/>
  <c r="J33" i="64"/>
  <c r="J25" i="64"/>
  <c r="I90" i="63"/>
  <c r="J90" i="63" s="1"/>
  <c r="I74" i="63"/>
  <c r="J74" i="63" s="1"/>
  <c r="J55" i="63"/>
  <c r="J47" i="63"/>
  <c r="J39" i="63"/>
  <c r="J31" i="63"/>
  <c r="J23" i="63"/>
  <c r="I89" i="62"/>
  <c r="J89" i="62" s="1"/>
  <c r="I77" i="62"/>
  <c r="J77" i="62" s="1"/>
  <c r="K57" i="62" a="1"/>
  <c r="K57" i="62" s="1"/>
  <c r="K51" i="62" a="1"/>
  <c r="K51" i="62" s="1"/>
  <c r="J45" i="62"/>
  <c r="K38" i="62" a="1"/>
  <c r="K38" i="62" s="1"/>
  <c r="K32" i="62" a="1"/>
  <c r="K32" i="62" s="1"/>
  <c r="K25" i="62" a="1"/>
  <c r="K25" i="62" s="1"/>
  <c r="I81" i="61"/>
  <c r="J81" i="61" s="1"/>
  <c r="I71" i="61"/>
  <c r="J71" i="61" s="1"/>
  <c r="J56" i="61"/>
  <c r="K50" i="61" a="1"/>
  <c r="K50" i="61" s="1"/>
  <c r="K45" i="61" a="1"/>
  <c r="K45" i="61" s="1"/>
  <c r="J40" i="61"/>
  <c r="K34" i="61" a="1"/>
  <c r="K34" i="61" s="1"/>
  <c r="K29" i="61" a="1"/>
  <c r="K29" i="61" s="1"/>
  <c r="J24" i="61"/>
  <c r="I82" i="60"/>
  <c r="J82" i="60" s="1"/>
  <c r="I72" i="60"/>
  <c r="J72" i="60" s="1"/>
  <c r="K56" i="60" a="1"/>
  <c r="K56" i="60" s="1"/>
  <c r="J51" i="60"/>
  <c r="J46" i="60"/>
  <c r="K40" i="60" a="1"/>
  <c r="K40" i="60" s="1"/>
  <c r="J35" i="60"/>
  <c r="J30" i="60"/>
  <c r="K24" i="60" a="1"/>
  <c r="K24" i="60" s="1"/>
  <c r="I83" i="59"/>
  <c r="J83" i="59" s="1"/>
  <c r="I73" i="59"/>
  <c r="J73" i="59" s="1"/>
  <c r="J57" i="59"/>
  <c r="K51" i="59" a="1"/>
  <c r="K51" i="59" s="1"/>
  <c r="K46" i="59" a="1"/>
  <c r="K46" i="59" s="1"/>
  <c r="J41" i="59"/>
  <c r="K35" i="59" a="1"/>
  <c r="K35" i="59" s="1"/>
  <c r="K30" i="59" a="1"/>
  <c r="K30" i="59" s="1"/>
  <c r="J25" i="59"/>
  <c r="I84" i="58"/>
  <c r="J84" i="58" s="1"/>
  <c r="I74" i="58"/>
  <c r="J74" i="58" s="1"/>
  <c r="K57" i="58" a="1"/>
  <c r="K57" i="58" s="1"/>
  <c r="J52" i="58"/>
  <c r="K47" i="58" a="1"/>
  <c r="K47" i="58" s="1"/>
  <c r="J43" i="58"/>
  <c r="K38" i="58" a="1"/>
  <c r="K38" i="58" s="1"/>
  <c r="K33" i="58" a="1"/>
  <c r="K33" i="58" s="1"/>
  <c r="J29" i="58"/>
  <c r="J25" i="58"/>
  <c r="I87" i="57"/>
  <c r="J87" i="57" s="1"/>
  <c r="I79" i="57"/>
  <c r="J79" i="57" s="1"/>
  <c r="I71" i="57"/>
  <c r="J71" i="57" s="1"/>
  <c r="K57" i="57" a="1"/>
  <c r="K57" i="57" s="1"/>
  <c r="K53" i="57" a="1"/>
  <c r="K53" i="57" s="1"/>
  <c r="K49" i="57" a="1"/>
  <c r="K49" i="57" s="1"/>
  <c r="K45" i="57" a="1"/>
  <c r="K45" i="57" s="1"/>
  <c r="K41" i="57" a="1"/>
  <c r="K41" i="57" s="1"/>
  <c r="K37" i="57" a="1"/>
  <c r="K37" i="57" s="1"/>
  <c r="K33" i="57" a="1"/>
  <c r="K33" i="57" s="1"/>
  <c r="K29" i="57" a="1"/>
  <c r="K29" i="57" s="1"/>
  <c r="K25" i="57" a="1"/>
  <c r="K25" i="57" s="1"/>
  <c r="I88" i="56"/>
  <c r="J88" i="56" s="1"/>
  <c r="I80" i="56"/>
  <c r="J80" i="56" s="1"/>
  <c r="I72" i="56"/>
  <c r="J72" i="56" s="1"/>
  <c r="I64" i="56"/>
  <c r="J64" i="56" s="1"/>
  <c r="J54" i="56"/>
  <c r="J50" i="56"/>
  <c r="J46" i="56"/>
  <c r="J42" i="56"/>
  <c r="J38" i="56"/>
  <c r="J34" i="56"/>
  <c r="J30" i="56"/>
  <c r="J26" i="56"/>
  <c r="J22" i="56"/>
  <c r="J27" i="19"/>
  <c r="K27" i="19" s="1" a="1"/>
  <c r="K27" i="19" s="1"/>
  <c r="J34" i="19"/>
  <c r="I77" i="64"/>
  <c r="J77" i="64" s="1"/>
  <c r="K56" i="64" a="1"/>
  <c r="K56" i="64" s="1"/>
  <c r="K48" i="64" a="1"/>
  <c r="K48" i="64" s="1"/>
  <c r="K40" i="64" a="1"/>
  <c r="K40" i="64" s="1"/>
  <c r="K32" i="64" a="1"/>
  <c r="K32" i="64" s="1"/>
  <c r="K24" i="64" a="1"/>
  <c r="K24" i="64" s="1"/>
  <c r="I88" i="63"/>
  <c r="J88" i="63" s="1"/>
  <c r="I72" i="63"/>
  <c r="J72" i="63" s="1"/>
  <c r="J54" i="63"/>
  <c r="J46" i="63"/>
  <c r="J38" i="63"/>
  <c r="J30" i="63"/>
  <c r="J22" i="63"/>
  <c r="I87" i="62"/>
  <c r="J87" i="62" s="1"/>
  <c r="I75" i="62"/>
  <c r="J75" i="62" s="1"/>
  <c r="J57" i="62"/>
  <c r="K50" i="62" a="1"/>
  <c r="K50" i="62" s="1"/>
  <c r="K44" i="62" a="1"/>
  <c r="K44" i="62" s="1"/>
  <c r="K37" i="62" a="1"/>
  <c r="K37" i="62" s="1"/>
  <c r="K31" i="62" a="1"/>
  <c r="K31" i="62" s="1"/>
  <c r="J25" i="62"/>
  <c r="I80" i="61"/>
  <c r="J80" i="61" s="1"/>
  <c r="I70" i="61"/>
  <c r="J70" i="61" s="1"/>
  <c r="J55" i="61"/>
  <c r="J50" i="61"/>
  <c r="J45" i="61"/>
  <c r="J39" i="61"/>
  <c r="J34" i="61"/>
  <c r="J29" i="61"/>
  <c r="J23" i="61"/>
  <c r="I91" i="60"/>
  <c r="J91" i="60" s="1"/>
  <c r="I81" i="60"/>
  <c r="J81" i="60" s="1"/>
  <c r="I71" i="60"/>
  <c r="J71" i="60" s="1"/>
  <c r="K55" i="60" a="1"/>
  <c r="K55" i="60" s="1"/>
  <c r="K50" i="60" a="1"/>
  <c r="K50" i="60" s="1"/>
  <c r="K45" i="60" a="1"/>
  <c r="K45" i="60" s="1"/>
  <c r="K39" i="60" a="1"/>
  <c r="K39" i="60" s="1"/>
  <c r="K34" i="60" a="1"/>
  <c r="K34" i="60" s="1"/>
  <c r="K29" i="60" a="1"/>
  <c r="K29" i="60" s="1"/>
  <c r="K23" i="60" a="1"/>
  <c r="K23" i="60" s="1"/>
  <c r="I82" i="59"/>
  <c r="J82" i="59" s="1"/>
  <c r="I72" i="59"/>
  <c r="J72" i="59" s="1"/>
  <c r="J56" i="59"/>
  <c r="J51" i="59"/>
  <c r="J46" i="59"/>
  <c r="J40" i="59"/>
  <c r="J35" i="59"/>
  <c r="J30" i="59"/>
  <c r="J24" i="59"/>
  <c r="I83" i="58"/>
  <c r="J83" i="58" s="1"/>
  <c r="I73" i="58"/>
  <c r="J73" i="58" s="1"/>
  <c r="K56" i="58" a="1"/>
  <c r="K56" i="58" s="1"/>
  <c r="K51" i="58" a="1"/>
  <c r="K51" i="58" s="1"/>
  <c r="J47" i="58"/>
  <c r="K42" i="58" a="1"/>
  <c r="K42" i="58" s="1"/>
  <c r="K37" i="58" a="1"/>
  <c r="K37" i="58" s="1"/>
  <c r="J33" i="58"/>
  <c r="K28" i="58" a="1"/>
  <c r="K28" i="58" s="1"/>
  <c r="K24" i="58" a="1"/>
  <c r="K24" i="58" s="1"/>
  <c r="I86" i="57"/>
  <c r="J86" i="57" s="1"/>
  <c r="I78" i="57"/>
  <c r="J78" i="57" s="1"/>
  <c r="I70" i="57"/>
  <c r="J70" i="57" s="1"/>
  <c r="J57" i="57"/>
  <c r="J53" i="57"/>
  <c r="J49" i="57"/>
  <c r="J45" i="57"/>
  <c r="J41" i="57"/>
  <c r="J37" i="57"/>
  <c r="J33" i="57"/>
  <c r="I72" i="64"/>
  <c r="J72" i="64" s="1"/>
  <c r="J54" i="64"/>
  <c r="J46" i="64"/>
  <c r="J38" i="64"/>
  <c r="J30" i="64"/>
  <c r="I85" i="63"/>
  <c r="J85" i="63" s="1"/>
  <c r="I69" i="63"/>
  <c r="J69" i="63" s="1"/>
  <c r="K52" i="63" a="1"/>
  <c r="K52" i="63" s="1"/>
  <c r="K44" i="63" a="1"/>
  <c r="K44" i="63" s="1"/>
  <c r="K36" i="63" a="1"/>
  <c r="K36" i="63" s="1"/>
  <c r="K28" i="63" a="1"/>
  <c r="K28" i="63" s="1"/>
  <c r="I85" i="62"/>
  <c r="J85" i="62" s="1"/>
  <c r="I71" i="62"/>
  <c r="J71" i="62" s="1"/>
  <c r="K55" i="62" a="1"/>
  <c r="K55" i="62" s="1"/>
  <c r="J49" i="62"/>
  <c r="K42" i="62" a="1"/>
  <c r="K42" i="62" s="1"/>
  <c r="K36" i="62" a="1"/>
  <c r="K36" i="62" s="1"/>
  <c r="K29" i="62" a="1"/>
  <c r="K29" i="62" s="1"/>
  <c r="K23" i="62" a="1"/>
  <c r="K23" i="62" s="1"/>
  <c r="I88" i="61"/>
  <c r="J88" i="61" s="1"/>
  <c r="I78" i="61"/>
  <c r="J78" i="61" s="1"/>
  <c r="I66" i="61"/>
  <c r="J66" i="61" s="1"/>
  <c r="J54" i="61"/>
  <c r="J49" i="61"/>
  <c r="J43" i="61"/>
  <c r="J38" i="61"/>
  <c r="J33" i="61"/>
  <c r="J27" i="61"/>
  <c r="J22" i="61"/>
  <c r="I89" i="60"/>
  <c r="J89" i="60" s="1"/>
  <c r="I79" i="60"/>
  <c r="J79" i="60" s="1"/>
  <c r="I67" i="60"/>
  <c r="J67" i="60" s="1"/>
  <c r="K54" i="60" a="1"/>
  <c r="K54" i="60" s="1"/>
  <c r="K49" i="60" a="1"/>
  <c r="K49" i="60" s="1"/>
  <c r="K43" i="60" a="1"/>
  <c r="K43" i="60" s="1"/>
  <c r="K38" i="60" a="1"/>
  <c r="K38" i="60" s="1"/>
  <c r="K33" i="60" a="1"/>
  <c r="K33" i="60" s="1"/>
  <c r="K27" i="60" a="1"/>
  <c r="K27" i="60" s="1"/>
  <c r="K22" i="60" a="1"/>
  <c r="K22" i="60" s="1"/>
  <c r="I90" i="59"/>
  <c r="J90" i="59" s="1"/>
  <c r="I80" i="59"/>
  <c r="J80" i="59" s="1"/>
  <c r="I68" i="59"/>
  <c r="J68" i="59" s="1"/>
  <c r="J55" i="59"/>
  <c r="J50" i="59"/>
  <c r="J44" i="59"/>
  <c r="J39" i="59"/>
  <c r="J34" i="59"/>
  <c r="J28" i="59"/>
  <c r="J23" i="59"/>
  <c r="I91" i="58"/>
  <c r="J91" i="58" s="1"/>
  <c r="I81" i="58"/>
  <c r="J81" i="58" s="1"/>
  <c r="I69" i="58"/>
  <c r="J69" i="58" s="1"/>
  <c r="K55" i="58" a="1"/>
  <c r="K55" i="58" s="1"/>
  <c r="K50" i="58" a="1"/>
  <c r="K50" i="58" s="1"/>
  <c r="K45" i="58" a="1"/>
  <c r="K45" i="58" s="1"/>
  <c r="J41" i="58"/>
  <c r="K36" i="58" a="1"/>
  <c r="K36" i="58" s="1"/>
  <c r="J32" i="58"/>
  <c r="K27" i="58" a="1"/>
  <c r="K27" i="58" s="1"/>
  <c r="K23" i="58" a="1"/>
  <c r="K23" i="58" s="1"/>
  <c r="I84" i="57"/>
  <c r="J84" i="57" s="1"/>
  <c r="I76" i="57"/>
  <c r="J76" i="57" s="1"/>
  <c r="I68" i="57"/>
  <c r="J68" i="57" s="1"/>
  <c r="J56" i="57"/>
  <c r="J52" i="57"/>
  <c r="J48" i="57"/>
  <c r="J44" i="57"/>
  <c r="J40" i="57"/>
  <c r="I70" i="64"/>
  <c r="J70" i="64" s="1"/>
  <c r="J53" i="64"/>
  <c r="J45" i="64"/>
  <c r="J37" i="64"/>
  <c r="J29" i="64"/>
  <c r="I82" i="63"/>
  <c r="J82" i="63" s="1"/>
  <c r="I66" i="63"/>
  <c r="J66" i="63" s="1"/>
  <c r="J51" i="63"/>
  <c r="J43" i="63"/>
  <c r="J35" i="63"/>
  <c r="J27" i="63"/>
  <c r="I83" i="62"/>
  <c r="J83" i="62" s="1"/>
  <c r="I70" i="62"/>
  <c r="J70" i="62" s="1"/>
  <c r="K54" i="62" a="1"/>
  <c r="K54" i="62" s="1"/>
  <c r="K48" i="62" a="1"/>
  <c r="K48" i="62" s="1"/>
  <c r="K41" i="62" a="1"/>
  <c r="K41" i="62" s="1"/>
  <c r="K35" i="62" a="1"/>
  <c r="K35" i="62" s="1"/>
  <c r="J29" i="62"/>
  <c r="K22" i="62" a="1"/>
  <c r="K22" i="62" s="1"/>
  <c r="I87" i="61"/>
  <c r="J87" i="61" s="1"/>
  <c r="I76" i="61"/>
  <c r="J76" i="61" s="1"/>
  <c r="I65" i="61"/>
  <c r="J65" i="61" s="1"/>
  <c r="K53" i="61" a="1"/>
  <c r="K53" i="61" s="1"/>
  <c r="J48" i="61"/>
  <c r="K42" i="61" a="1"/>
  <c r="K42" i="61" s="1"/>
  <c r="K37" i="61" a="1"/>
  <c r="K37" i="61" s="1"/>
  <c r="J32" i="61"/>
  <c r="K26" i="61" a="1"/>
  <c r="K26" i="61" s="1"/>
  <c r="I88" i="60"/>
  <c r="J88" i="60" s="1"/>
  <c r="I77" i="60"/>
  <c r="J77" i="60" s="1"/>
  <c r="I66" i="60"/>
  <c r="J66" i="60" s="1"/>
  <c r="J54" i="60"/>
  <c r="K48" i="60" a="1"/>
  <c r="K48" i="60" s="1"/>
  <c r="J43" i="60"/>
  <c r="J38" i="60"/>
  <c r="K32" i="60" a="1"/>
  <c r="K32" i="60" s="1"/>
  <c r="J27" i="60"/>
  <c r="J22" i="60"/>
  <c r="I89" i="59"/>
  <c r="J89" i="59" s="1"/>
  <c r="I78" i="59"/>
  <c r="J78" i="59" s="1"/>
  <c r="I67" i="59"/>
  <c r="J67" i="59" s="1"/>
  <c r="K54" i="59" a="1"/>
  <c r="K54" i="59" s="1"/>
  <c r="J49" i="59"/>
  <c r="K43" i="59" a="1"/>
  <c r="K43" i="59" s="1"/>
  <c r="K38" i="59" a="1"/>
  <c r="K38" i="59" s="1"/>
  <c r="J33" i="59"/>
  <c r="K27" i="59" a="1"/>
  <c r="K27" i="59" s="1"/>
  <c r="K22" i="59" a="1"/>
  <c r="K22" i="59" s="1"/>
  <c r="I90" i="58"/>
  <c r="J90" i="58" s="1"/>
  <c r="I74" i="64"/>
  <c r="J74" i="64" s="1"/>
  <c r="J47" i="64"/>
  <c r="J31" i="64"/>
  <c r="J57" i="63"/>
  <c r="J41" i="63"/>
  <c r="J25" i="63"/>
  <c r="I86" i="62"/>
  <c r="J86" i="62" s="1"/>
  <c r="K56" i="62" a="1"/>
  <c r="K56" i="62" s="1"/>
  <c r="K43" i="62" a="1"/>
  <c r="K43" i="62" s="1"/>
  <c r="K30" i="62" a="1"/>
  <c r="K30" i="62" s="1"/>
  <c r="I73" i="61"/>
  <c r="J73" i="61" s="1"/>
  <c r="J52" i="61"/>
  <c r="K41" i="61" a="1"/>
  <c r="K41" i="61" s="1"/>
  <c r="K30" i="61" a="1"/>
  <c r="K30" i="61" s="1"/>
  <c r="I80" i="60"/>
  <c r="J80" i="60" s="1"/>
  <c r="J55" i="60"/>
  <c r="K44" i="60" a="1"/>
  <c r="K44" i="60" s="1"/>
  <c r="J34" i="60"/>
  <c r="J23" i="60"/>
  <c r="I86" i="59"/>
  <c r="J86" i="59" s="1"/>
  <c r="I65" i="59"/>
  <c r="J65" i="59" s="1"/>
  <c r="K47" i="59" a="1"/>
  <c r="K47" i="59" s="1"/>
  <c r="J37" i="59"/>
  <c r="K26" i="59" a="1"/>
  <c r="K26" i="59" s="1"/>
  <c r="I75" i="58"/>
  <c r="J75" i="58" s="1"/>
  <c r="K54" i="58" a="1"/>
  <c r="K54" i="58" s="1"/>
  <c r="K46" i="58" a="1"/>
  <c r="K46" i="58" s="1"/>
  <c r="K39" i="58" a="1"/>
  <c r="K39" i="58" s="1"/>
  <c r="K31" i="58" a="1"/>
  <c r="K31" i="58" s="1"/>
  <c r="K25" i="58" a="1"/>
  <c r="K25" i="58" s="1"/>
  <c r="I82" i="57"/>
  <c r="J82" i="57" s="1"/>
  <c r="I69" i="57"/>
  <c r="J69" i="57" s="1"/>
  <c r="K54" i="57" a="1"/>
  <c r="K54" i="57" s="1"/>
  <c r="K47" i="57" a="1"/>
  <c r="K47" i="57" s="1"/>
  <c r="J42" i="57"/>
  <c r="K35" i="57" a="1"/>
  <c r="K35" i="57" s="1"/>
  <c r="K30" i="57" a="1"/>
  <c r="K30" i="57" s="1"/>
  <c r="J26" i="57"/>
  <c r="I87" i="56"/>
  <c r="J87" i="56" s="1"/>
  <c r="I78" i="56"/>
  <c r="J78" i="56" s="1"/>
  <c r="I69" i="56"/>
  <c r="J69" i="56" s="1"/>
  <c r="J56" i="56"/>
  <c r="K51" i="56" a="1"/>
  <c r="K51" i="56" s="1"/>
  <c r="J47" i="56"/>
  <c r="K42" i="56" a="1"/>
  <c r="K42" i="56" s="1"/>
  <c r="K37" i="56" a="1"/>
  <c r="K37" i="56" s="1"/>
  <c r="J33" i="56"/>
  <c r="K28" i="56" a="1"/>
  <c r="K28" i="56" s="1"/>
  <c r="J24" i="56"/>
  <c r="J24" i="19"/>
  <c r="K24" i="19" s="1" a="1"/>
  <c r="K24" i="19" s="1"/>
  <c r="J33" i="19"/>
  <c r="K37" i="19" a="1"/>
  <c r="K37" i="19" s="1"/>
  <c r="K41" i="19" a="1"/>
  <c r="K41" i="19" s="1"/>
  <c r="K45" i="19" a="1"/>
  <c r="K45" i="19" s="1"/>
  <c r="K49" i="19" a="1"/>
  <c r="K49" i="19" s="1"/>
  <c r="K53" i="19" a="1"/>
  <c r="K53" i="19" s="1"/>
  <c r="K57" i="19" a="1"/>
  <c r="K57" i="19" s="1"/>
  <c r="I72" i="19"/>
  <c r="J72" i="19" s="1"/>
  <c r="I80" i="19"/>
  <c r="J80" i="19" s="1"/>
  <c r="I88" i="19"/>
  <c r="J88" i="19" s="1"/>
  <c r="J42" i="19"/>
  <c r="J50" i="19"/>
  <c r="I65" i="19"/>
  <c r="J65" i="19" s="1"/>
  <c r="I81" i="19"/>
  <c r="J81" i="19" s="1"/>
  <c r="I66" i="64"/>
  <c r="J66" i="64" s="1"/>
  <c r="J27" i="64"/>
  <c r="I86" i="63"/>
  <c r="J86" i="63" s="1"/>
  <c r="I69" i="64"/>
  <c r="J69" i="64" s="1"/>
  <c r="K44" i="64" a="1"/>
  <c r="K44" i="64" s="1"/>
  <c r="K28" i="64" a="1"/>
  <c r="K28" i="64" s="1"/>
  <c r="K56" i="63" a="1"/>
  <c r="K56" i="63" s="1"/>
  <c r="K40" i="63" a="1"/>
  <c r="K40" i="63" s="1"/>
  <c r="K24" i="63" a="1"/>
  <c r="K24" i="63" s="1"/>
  <c r="I81" i="62"/>
  <c r="J81" i="62" s="1"/>
  <c r="K53" i="62" a="1"/>
  <c r="K53" i="62" s="1"/>
  <c r="J41" i="62"/>
  <c r="K28" i="62" a="1"/>
  <c r="K28" i="62" s="1"/>
  <c r="I72" i="61"/>
  <c r="J72" i="61" s="1"/>
  <c r="J51" i="61"/>
  <c r="J41" i="61"/>
  <c r="J30" i="61"/>
  <c r="I75" i="60"/>
  <c r="J75" i="60" s="1"/>
  <c r="K53" i="60" a="1"/>
  <c r="K53" i="60" s="1"/>
  <c r="K42" i="60" a="1"/>
  <c r="K42" i="60" s="1"/>
  <c r="K31" i="60" a="1"/>
  <c r="K31" i="60" s="1"/>
  <c r="I84" i="59"/>
  <c r="J84" i="59" s="1"/>
  <c r="I64" i="59"/>
  <c r="J64" i="59" s="1"/>
  <c r="J47" i="59"/>
  <c r="J36" i="59"/>
  <c r="J26" i="59"/>
  <c r="I89" i="58"/>
  <c r="J89" i="58" s="1"/>
  <c r="I71" i="58"/>
  <c r="J71" i="58" s="1"/>
  <c r="K53" i="58" a="1"/>
  <c r="K53" i="58" s="1"/>
  <c r="J45" i="58"/>
  <c r="J39" i="58"/>
  <c r="J31" i="58"/>
  <c r="J24" i="58"/>
  <c r="I81" i="57"/>
  <c r="J81" i="57" s="1"/>
  <c r="I67" i="57"/>
  <c r="J67" i="57" s="1"/>
  <c r="J54" i="57"/>
  <c r="J47" i="57"/>
  <c r="K40" i="57" a="1"/>
  <c r="K40" i="57" s="1"/>
  <c r="J35" i="57"/>
  <c r="J30" i="57"/>
  <c r="J25" i="57"/>
  <c r="I86" i="56"/>
  <c r="J86" i="56" s="1"/>
  <c r="I77" i="56"/>
  <c r="J77" i="56" s="1"/>
  <c r="I68" i="56"/>
  <c r="J68" i="56" s="1"/>
  <c r="K55" i="56" a="1"/>
  <c r="K55" i="56" s="1"/>
  <c r="J51" i="56"/>
  <c r="K46" i="56" a="1"/>
  <c r="K46" i="56" s="1"/>
  <c r="K41" i="56" a="1"/>
  <c r="K41" i="56" s="1"/>
  <c r="J37" i="56"/>
  <c r="K32" i="56" a="1"/>
  <c r="K32" i="56" s="1"/>
  <c r="J28" i="56"/>
  <c r="K23" i="56" a="1"/>
  <c r="K23" i="56" s="1"/>
  <c r="J25" i="19"/>
  <c r="K25" i="19" s="1" a="1"/>
  <c r="K25" i="19" s="1"/>
  <c r="K33" i="19" a="1"/>
  <c r="K33" i="19" s="1"/>
  <c r="J38" i="19"/>
  <c r="J46" i="19"/>
  <c r="J54" i="19"/>
  <c r="I73" i="19"/>
  <c r="J73" i="19" s="1"/>
  <c r="I89" i="19"/>
  <c r="J89" i="19" s="1"/>
  <c r="J43" i="64"/>
  <c r="J53" i="63"/>
  <c r="J37" i="63"/>
  <c r="I79" i="62"/>
  <c r="J79" i="62" s="1"/>
  <c r="J53" i="62"/>
  <c r="K40" i="62" a="1"/>
  <c r="K40" i="62" s="1"/>
  <c r="K27" i="62" a="1"/>
  <c r="K27" i="62" s="1"/>
  <c r="I90" i="61"/>
  <c r="J90" i="61" s="1"/>
  <c r="I68" i="61"/>
  <c r="J68" i="61" s="1"/>
  <c r="K49" i="61" a="1"/>
  <c r="K49" i="61" s="1"/>
  <c r="K38" i="61" a="1"/>
  <c r="K38" i="61" s="1"/>
  <c r="J28" i="61"/>
  <c r="I74" i="60"/>
  <c r="J74" i="60" s="1"/>
  <c r="I64" i="64"/>
  <c r="J64" i="64" s="1"/>
  <c r="J42" i="64"/>
  <c r="J26" i="64"/>
  <c r="I80" i="63"/>
  <c r="J80" i="63" s="1"/>
  <c r="J50" i="63"/>
  <c r="J34" i="63"/>
  <c r="I78" i="62"/>
  <c r="J78" i="62" s="1"/>
  <c r="K52" i="62" a="1"/>
  <c r="K52" i="62" s="1"/>
  <c r="K39" i="62" a="1"/>
  <c r="K39" i="62" s="1"/>
  <c r="K26" i="62" a="1"/>
  <c r="K26" i="62" s="1"/>
  <c r="I86" i="61"/>
  <c r="J86" i="61" s="1"/>
  <c r="I64" i="61"/>
  <c r="J64" i="61" s="1"/>
  <c r="J47" i="61"/>
  <c r="J37" i="61"/>
  <c r="J26" i="61"/>
  <c r="I73" i="60"/>
  <c r="J73" i="60" s="1"/>
  <c r="K51" i="60" a="1"/>
  <c r="K51" i="60" s="1"/>
  <c r="K41" i="60" a="1"/>
  <c r="K41" i="60" s="1"/>
  <c r="K30" i="60" a="1"/>
  <c r="K30" i="60" s="1"/>
  <c r="I76" i="59"/>
  <c r="J76" i="59" s="1"/>
  <c r="J54" i="59"/>
  <c r="J43" i="59"/>
  <c r="J32" i="59"/>
  <c r="J22" i="59"/>
  <c r="I85" i="58"/>
  <c r="J85" i="58" s="1"/>
  <c r="I67" i="58"/>
  <c r="J67" i="58" s="1"/>
  <c r="J51" i="58"/>
  <c r="J44" i="58"/>
  <c r="J36" i="58"/>
  <c r="K29" i="58" a="1"/>
  <c r="K29" i="58" s="1"/>
  <c r="K22" i="58" a="1"/>
  <c r="K22" i="58" s="1"/>
  <c r="I90" i="57"/>
  <c r="J90" i="57" s="1"/>
  <c r="I77" i="57"/>
  <c r="J77" i="57" s="1"/>
  <c r="I65" i="57"/>
  <c r="J65" i="57" s="1"/>
  <c r="K51" i="57" a="1"/>
  <c r="K51" i="57" s="1"/>
  <c r="J46" i="57"/>
  <c r="J39" i="57"/>
  <c r="J34" i="57"/>
  <c r="K28" i="57" a="1"/>
  <c r="K28" i="57" s="1"/>
  <c r="J24" i="57"/>
  <c r="I84" i="56"/>
  <c r="J84" i="56" s="1"/>
  <c r="I75" i="56"/>
  <c r="J75" i="56" s="1"/>
  <c r="I66" i="56"/>
  <c r="J66" i="56" s="1"/>
  <c r="K54" i="56" a="1"/>
  <c r="K54" i="56" s="1"/>
  <c r="K49" i="56" a="1"/>
  <c r="K49" i="56" s="1"/>
  <c r="J45" i="56"/>
  <c r="K40" i="56" a="1"/>
  <c r="K40" i="56" s="1"/>
  <c r="J36" i="56"/>
  <c r="K31" i="56" a="1"/>
  <c r="K31" i="56" s="1"/>
  <c r="J27" i="56"/>
  <c r="K22" i="56" a="1"/>
  <c r="K22" i="56" s="1"/>
  <c r="J28" i="19"/>
  <c r="K28" i="19" s="1" a="1"/>
  <c r="K28" i="19" s="1"/>
  <c r="J35" i="19"/>
  <c r="J39" i="19"/>
  <c r="J43" i="19"/>
  <c r="J47" i="19"/>
  <c r="J51" i="19"/>
  <c r="J55" i="19"/>
  <c r="I67" i="19"/>
  <c r="J67" i="19" s="1"/>
  <c r="I75" i="19"/>
  <c r="J75" i="19" s="1"/>
  <c r="I83" i="19"/>
  <c r="J83" i="19" s="1"/>
  <c r="I91" i="19"/>
  <c r="J91" i="19" s="1"/>
  <c r="I68" i="19"/>
  <c r="J68" i="19" s="1"/>
  <c r="I84" i="19"/>
  <c r="J84" i="19" s="1"/>
  <c r="K36" i="64" a="1"/>
  <c r="K36" i="64" s="1"/>
  <c r="K48" i="63" a="1"/>
  <c r="K48" i="63" s="1"/>
  <c r="K32" i="63" a="1"/>
  <c r="K32" i="63" s="1"/>
  <c r="K47" i="62" a="1"/>
  <c r="K47" i="62" s="1"/>
  <c r="I82" i="61"/>
  <c r="J82" i="61" s="1"/>
  <c r="J46" i="61"/>
  <c r="J25" i="61"/>
  <c r="I87" i="60"/>
  <c r="J87" i="60" s="1"/>
  <c r="K47" i="60" a="1"/>
  <c r="K47" i="60" s="1"/>
  <c r="I74" i="59"/>
  <c r="J74" i="59" s="1"/>
  <c r="J42" i="59"/>
  <c r="J31" i="59"/>
  <c r="I65" i="58"/>
  <c r="J65" i="58" s="1"/>
  <c r="K41" i="58" a="1"/>
  <c r="K41" i="58" s="1"/>
  <c r="J35" i="58"/>
  <c r="J27" i="58"/>
  <c r="I88" i="57"/>
  <c r="J88" i="57" s="1"/>
  <c r="I74" i="57"/>
  <c r="J74" i="57" s="1"/>
  <c r="K56" i="57" a="1"/>
  <c r="K56" i="57" s="1"/>
  <c r="K50" i="57" a="1"/>
  <c r="K50" i="57" s="1"/>
  <c r="J38" i="57"/>
  <c r="J55" i="64"/>
  <c r="J39" i="64"/>
  <c r="J23" i="64"/>
  <c r="I78" i="63"/>
  <c r="J78" i="63" s="1"/>
  <c r="J49" i="63"/>
  <c r="J33" i="63"/>
  <c r="I73" i="62"/>
  <c r="J73" i="62" s="1"/>
  <c r="K49" i="62" a="1"/>
  <c r="K49" i="62" s="1"/>
  <c r="J37" i="62"/>
  <c r="K24" i="62" a="1"/>
  <c r="K24" i="62" s="1"/>
  <c r="I84" i="61"/>
  <c r="J84" i="61" s="1"/>
  <c r="K57" i="61" a="1"/>
  <c r="K57" i="61" s="1"/>
  <c r="K46" i="61" a="1"/>
  <c r="K46" i="61" s="1"/>
  <c r="J36" i="61"/>
  <c r="K25" i="61" a="1"/>
  <c r="K25" i="61" s="1"/>
  <c r="I90" i="60"/>
  <c r="J90" i="60" s="1"/>
  <c r="I69" i="60"/>
  <c r="J69" i="60" s="1"/>
  <c r="J50" i="60"/>
  <c r="J39" i="60"/>
  <c r="K28" i="60" a="1"/>
  <c r="K28" i="60" s="1"/>
  <c r="I75" i="59"/>
  <c r="J75" i="59" s="1"/>
  <c r="J53" i="59"/>
  <c r="K42" i="59" a="1"/>
  <c r="K42" i="59" s="1"/>
  <c r="K31" i="59" a="1"/>
  <c r="K31" i="59" s="1"/>
  <c r="I82" i="58"/>
  <c r="J82" i="58" s="1"/>
  <c r="I66" i="58"/>
  <c r="J66" i="58" s="1"/>
  <c r="K49" i="58" a="1"/>
  <c r="K49" i="58" s="1"/>
  <c r="K43" i="58" a="1"/>
  <c r="K43" i="58" s="1"/>
  <c r="K35" i="58" a="1"/>
  <c r="K35" i="58" s="1"/>
  <c r="J28" i="58"/>
  <c r="J22" i="58"/>
  <c r="I89" i="57"/>
  <c r="J89" i="57" s="1"/>
  <c r="I75" i="57"/>
  <c r="J75" i="57" s="1"/>
  <c r="I64" i="57"/>
  <c r="J64" i="57" s="1"/>
  <c r="J51" i="57"/>
  <c r="K44" i="57" a="1"/>
  <c r="K44" i="57" s="1"/>
  <c r="K38" i="57" a="1"/>
  <c r="K38" i="57" s="1"/>
  <c r="K32" i="57" a="1"/>
  <c r="K32" i="57" s="1"/>
  <c r="J28" i="57"/>
  <c r="K23" i="57" a="1"/>
  <c r="K23" i="57" s="1"/>
  <c r="I83" i="56"/>
  <c r="J83" i="56" s="1"/>
  <c r="I74" i="56"/>
  <c r="J74" i="56" s="1"/>
  <c r="I65" i="56"/>
  <c r="J65" i="56" s="1"/>
  <c r="K53" i="56" a="1"/>
  <c r="K53" i="56" s="1"/>
  <c r="J49" i="56"/>
  <c r="K44" i="56" a="1"/>
  <c r="K44" i="56" s="1"/>
  <c r="J40" i="56"/>
  <c r="K35" i="56" a="1"/>
  <c r="K35" i="56" s="1"/>
  <c r="J31" i="56"/>
  <c r="K26" i="56" a="1"/>
  <c r="K26" i="56" s="1"/>
  <c r="J29" i="19"/>
  <c r="K29" i="19" s="1" a="1"/>
  <c r="K29" i="19" s="1"/>
  <c r="K35" i="19" a="1"/>
  <c r="K35" i="19" s="1"/>
  <c r="K39" i="19" a="1"/>
  <c r="K39" i="19" s="1"/>
  <c r="K43" i="19" a="1"/>
  <c r="K43" i="19" s="1"/>
  <c r="K47" i="19" a="1"/>
  <c r="K47" i="19" s="1"/>
  <c r="K51" i="19" a="1"/>
  <c r="K51" i="19" s="1"/>
  <c r="K55" i="19" a="1"/>
  <c r="K55" i="19" s="1"/>
  <c r="I76" i="19"/>
  <c r="J76" i="19" s="1"/>
  <c r="K52" i="64" a="1"/>
  <c r="K52" i="64" s="1"/>
  <c r="I77" i="63"/>
  <c r="J77" i="63" s="1"/>
  <c r="I69" i="62"/>
  <c r="J69" i="62" s="1"/>
  <c r="K34" i="62" a="1"/>
  <c r="K34" i="62" s="1"/>
  <c r="J57" i="61"/>
  <c r="J35" i="61"/>
  <c r="I65" i="60"/>
  <c r="J65" i="60" s="1"/>
  <c r="K37" i="60" a="1"/>
  <c r="K37" i="60" s="1"/>
  <c r="K26" i="60" a="1"/>
  <c r="K26" i="60" s="1"/>
  <c r="J52" i="59"/>
  <c r="I79" i="58"/>
  <c r="J79" i="58" s="1"/>
  <c r="J49" i="58"/>
  <c r="K43" i="57" a="1"/>
  <c r="K43" i="57" s="1"/>
  <c r="J51" i="64"/>
  <c r="K45" i="62" a="1"/>
  <c r="K45" i="62" s="1"/>
  <c r="I79" i="61"/>
  <c r="J79" i="61" s="1"/>
  <c r="K22" i="61" a="1"/>
  <c r="K22" i="61" s="1"/>
  <c r="I64" i="60"/>
  <c r="J64" i="60" s="1"/>
  <c r="J31" i="60"/>
  <c r="I91" i="59"/>
  <c r="J91" i="59" s="1"/>
  <c r="J45" i="59"/>
  <c r="J56" i="58"/>
  <c r="J37" i="58"/>
  <c r="I73" i="57"/>
  <c r="J73" i="57" s="1"/>
  <c r="K46" i="57" a="1"/>
  <c r="K46" i="57" s="1"/>
  <c r="K31" i="57" a="1"/>
  <c r="K31" i="57" s="1"/>
  <c r="I90" i="56"/>
  <c r="J90" i="56" s="1"/>
  <c r="I71" i="56"/>
  <c r="J71" i="56" s="1"/>
  <c r="K52" i="56" a="1"/>
  <c r="K52" i="56" s="1"/>
  <c r="K43" i="56" a="1"/>
  <c r="K43" i="56" s="1"/>
  <c r="K34" i="56" a="1"/>
  <c r="K34" i="56" s="1"/>
  <c r="J25" i="56"/>
  <c r="J30" i="19"/>
  <c r="K30" i="19" s="1" a="1"/>
  <c r="K30" i="19" s="1"/>
  <c r="J40" i="19"/>
  <c r="J48" i="19"/>
  <c r="J56" i="19"/>
  <c r="I77" i="19"/>
  <c r="J77" i="19" s="1"/>
  <c r="I66" i="57"/>
  <c r="J66" i="57" s="1"/>
  <c r="K42" i="57" a="1"/>
  <c r="K42" i="57" s="1"/>
  <c r="J29" i="57"/>
  <c r="I85" i="56"/>
  <c r="J85" i="56" s="1"/>
  <c r="I67" i="56"/>
  <c r="J67" i="56" s="1"/>
  <c r="K50" i="56" a="1"/>
  <c r="K50" i="56" s="1"/>
  <c r="J41" i="56"/>
  <c r="J32" i="56"/>
  <c r="J23" i="56"/>
  <c r="J32" i="19"/>
  <c r="K32" i="19" s="1" a="1"/>
  <c r="K32" i="19" s="1"/>
  <c r="J41" i="19"/>
  <c r="J49" i="19"/>
  <c r="J57" i="19"/>
  <c r="I79" i="19"/>
  <c r="J79" i="19" s="1"/>
  <c r="J39" i="56"/>
  <c r="J44" i="19"/>
  <c r="J52" i="19"/>
  <c r="J29" i="63"/>
  <c r="J42" i="61"/>
  <c r="J27" i="59"/>
  <c r="K44" i="58" a="1"/>
  <c r="K44" i="58" s="1"/>
  <c r="I85" i="57"/>
  <c r="J85" i="57" s="1"/>
  <c r="K26" i="57" a="1"/>
  <c r="K26" i="57" s="1"/>
  <c r="I79" i="56"/>
  <c r="J79" i="56" s="1"/>
  <c r="J29" i="56"/>
  <c r="K36" i="19" a="1"/>
  <c r="K36" i="19" s="1"/>
  <c r="I70" i="19"/>
  <c r="J70" i="19" s="1"/>
  <c r="J26" i="63"/>
  <c r="I85" i="60"/>
  <c r="J85" i="60" s="1"/>
  <c r="K50" i="59" a="1"/>
  <c r="K50" i="59" s="1"/>
  <c r="K40" i="58" a="1"/>
  <c r="K40" i="58" s="1"/>
  <c r="J50" i="57"/>
  <c r="I76" i="56"/>
  <c r="J76" i="56" s="1"/>
  <c r="K36" i="56" a="1"/>
  <c r="K36" i="56" s="1"/>
  <c r="J37" i="19"/>
  <c r="J53" i="19"/>
  <c r="I87" i="19"/>
  <c r="J87" i="19" s="1"/>
  <c r="I80" i="64"/>
  <c r="J80" i="64" s="1"/>
  <c r="I83" i="60"/>
  <c r="J83" i="60" s="1"/>
  <c r="J48" i="59"/>
  <c r="I68" i="58"/>
  <c r="J68" i="58" s="1"/>
  <c r="J40" i="58"/>
  <c r="I80" i="57"/>
  <c r="J80" i="57" s="1"/>
  <c r="I73" i="56"/>
  <c r="J73" i="56" s="1"/>
  <c r="J35" i="56"/>
  <c r="J26" i="19"/>
  <c r="K26" i="19" s="1" a="1"/>
  <c r="K26" i="19" s="1"/>
  <c r="K46" i="19" a="1"/>
  <c r="K46" i="19" s="1"/>
  <c r="I74" i="19"/>
  <c r="J74" i="19" s="1"/>
  <c r="J50" i="64"/>
  <c r="I70" i="63"/>
  <c r="J70" i="63" s="1"/>
  <c r="K33" i="62" a="1"/>
  <c r="K33" i="62" s="1"/>
  <c r="I74" i="61"/>
  <c r="J74" i="61" s="1"/>
  <c r="K57" i="60" a="1"/>
  <c r="K57" i="60" s="1"/>
  <c r="J26" i="60"/>
  <c r="I88" i="59"/>
  <c r="J88" i="59" s="1"/>
  <c r="K39" i="59" a="1"/>
  <c r="K39" i="59" s="1"/>
  <c r="J55" i="58"/>
  <c r="K34" i="58" a="1"/>
  <c r="K34" i="58" s="1"/>
  <c r="I72" i="57"/>
  <c r="J72" i="57" s="1"/>
  <c r="J43" i="57"/>
  <c r="J31" i="57"/>
  <c r="J22" i="57"/>
  <c r="K22" i="57" s="1" a="1"/>
  <c r="K22" i="57" s="1"/>
  <c r="I89" i="56"/>
  <c r="J89" i="56" s="1"/>
  <c r="I70" i="56"/>
  <c r="J70" i="56" s="1"/>
  <c r="J52" i="56"/>
  <c r="J43" i="56"/>
  <c r="K33" i="56" a="1"/>
  <c r="K33" i="56" s="1"/>
  <c r="K24" i="56" a="1"/>
  <c r="K24" i="56" s="1"/>
  <c r="J31" i="19"/>
  <c r="K31" i="19" s="1" a="1"/>
  <c r="K31" i="19" s="1"/>
  <c r="K40" i="19" a="1"/>
  <c r="K40" i="19" s="1"/>
  <c r="K48" i="19" a="1"/>
  <c r="K48" i="19" s="1"/>
  <c r="K56" i="19" a="1"/>
  <c r="K56" i="19" s="1"/>
  <c r="I78" i="19"/>
  <c r="J78" i="19" s="1"/>
  <c r="J35" i="64"/>
  <c r="I64" i="63"/>
  <c r="J64" i="63" s="1"/>
  <c r="J33" i="62"/>
  <c r="K54" i="61" a="1"/>
  <c r="K54" i="61" s="1"/>
  <c r="K52" i="60" a="1"/>
  <c r="K52" i="60" s="1"/>
  <c r="K25" i="60" a="1"/>
  <c r="K25" i="60" s="1"/>
  <c r="I81" i="59"/>
  <c r="J81" i="59" s="1"/>
  <c r="J38" i="59"/>
  <c r="K52" i="58" a="1"/>
  <c r="K52" i="58" s="1"/>
  <c r="K32" i="58" a="1"/>
  <c r="K32" i="58" s="1"/>
  <c r="K52" i="57" a="1"/>
  <c r="K52" i="57" s="1"/>
  <c r="K47" i="56" a="1"/>
  <c r="K47" i="56" s="1"/>
  <c r="K44" i="19" a="1"/>
  <c r="K44" i="19" s="1"/>
  <c r="I86" i="19"/>
  <c r="J86" i="19" s="1"/>
  <c r="K33" i="61" a="1"/>
  <c r="K33" i="61" s="1"/>
  <c r="K23" i="59" a="1"/>
  <c r="K23" i="59" s="1"/>
  <c r="J23" i="58"/>
  <c r="K34" i="57" a="1"/>
  <c r="K34" i="57" s="1"/>
  <c r="J55" i="56"/>
  <c r="K27" i="56" a="1"/>
  <c r="K27" i="56" s="1"/>
  <c r="J45" i="19"/>
  <c r="I71" i="19"/>
  <c r="J71" i="19" s="1"/>
  <c r="K46" i="62" a="1"/>
  <c r="K46" i="62" s="1"/>
  <c r="J31" i="61"/>
  <c r="K35" i="60" a="1"/>
  <c r="K35" i="60" s="1"/>
  <c r="K48" i="57" a="1"/>
  <c r="K48" i="57" s="1"/>
  <c r="J32" i="57"/>
  <c r="J23" i="57"/>
  <c r="I91" i="56"/>
  <c r="J91" i="56" s="1"/>
  <c r="J53" i="56"/>
  <c r="J44" i="56"/>
  <c r="K25" i="56" a="1"/>
  <c r="K25" i="56" s="1"/>
  <c r="K38" i="19" a="1"/>
  <c r="K38" i="19" s="1"/>
  <c r="K54" i="19" a="1"/>
  <c r="K54" i="19" s="1"/>
  <c r="I90" i="19"/>
  <c r="J90" i="19" s="1"/>
  <c r="J34" i="64"/>
  <c r="J45" i="63"/>
  <c r="J53" i="61"/>
  <c r="J47" i="60"/>
  <c r="I70" i="59"/>
  <c r="J70" i="59" s="1"/>
  <c r="K34" i="59" a="1"/>
  <c r="K34" i="59" s="1"/>
  <c r="K48" i="58" a="1"/>
  <c r="K48" i="58" s="1"/>
  <c r="K30" i="58" a="1"/>
  <c r="K30" i="58" s="1"/>
  <c r="K55" i="57" a="1"/>
  <c r="K55" i="57" s="1"/>
  <c r="K39" i="57" a="1"/>
  <c r="K39" i="57" s="1"/>
  <c r="K27" i="57" a="1"/>
  <c r="K27" i="57" s="1"/>
  <c r="I82" i="56"/>
  <c r="J82" i="56" s="1"/>
  <c r="K57" i="56" a="1"/>
  <c r="K57" i="56" s="1"/>
  <c r="K48" i="56" a="1"/>
  <c r="K48" i="56" s="1"/>
  <c r="K39" i="56" a="1"/>
  <c r="K39" i="56" s="1"/>
  <c r="K30" i="56" a="1"/>
  <c r="K30" i="56" s="1"/>
  <c r="K34" i="19" a="1"/>
  <c r="K34" i="19" s="1"/>
  <c r="K42" i="19" a="1"/>
  <c r="K42" i="19" s="1"/>
  <c r="K50" i="19" a="1"/>
  <c r="K50" i="19" s="1"/>
  <c r="I66" i="19"/>
  <c r="J66" i="19" s="1"/>
  <c r="I82" i="19"/>
  <c r="J82" i="19" s="1"/>
  <c r="J42" i="63"/>
  <c r="I91" i="62"/>
  <c r="J91" i="62" s="1"/>
  <c r="J44" i="61"/>
  <c r="K46" i="60" a="1"/>
  <c r="K46" i="60" s="1"/>
  <c r="I66" i="59"/>
  <c r="J66" i="59" s="1"/>
  <c r="J29" i="59"/>
  <c r="I87" i="58"/>
  <c r="J87" i="58" s="1"/>
  <c r="J48" i="58"/>
  <c r="K26" i="58" a="1"/>
  <c r="K26" i="58" s="1"/>
  <c r="I91" i="57"/>
  <c r="J91" i="57" s="1"/>
  <c r="J55" i="57"/>
  <c r="K36" i="57" a="1"/>
  <c r="K36" i="57" s="1"/>
  <c r="J27" i="57"/>
  <c r="I81" i="56"/>
  <c r="J81" i="56" s="1"/>
  <c r="J57" i="56"/>
  <c r="J48" i="56"/>
  <c r="K29" i="56" a="1"/>
  <c r="K29" i="56" s="1"/>
  <c r="J36" i="19"/>
  <c r="I69" i="19"/>
  <c r="J69" i="19" s="1"/>
  <c r="I85" i="19"/>
  <c r="J85" i="19" s="1"/>
  <c r="I67" i="62"/>
  <c r="J67" i="62" s="1"/>
  <c r="J42" i="60"/>
  <c r="K55" i="59" a="1"/>
  <c r="K55" i="59" s="1"/>
  <c r="I77" i="58"/>
  <c r="J77" i="58" s="1"/>
  <c r="J26" i="58"/>
  <c r="J36" i="57"/>
  <c r="K56" i="56" a="1"/>
  <c r="K56" i="56" s="1"/>
  <c r="K38" i="56" a="1"/>
  <c r="K38" i="56" s="1"/>
  <c r="K52" i="19" a="1"/>
  <c r="K52" i="19" s="1"/>
  <c r="I82" i="64"/>
  <c r="J82" i="64" s="1"/>
  <c r="I65" i="62"/>
  <c r="J65" i="62" s="1"/>
  <c r="K36" i="60" a="1"/>
  <c r="K36" i="60" s="1"/>
  <c r="I76" i="58"/>
  <c r="J76" i="58" s="1"/>
  <c r="I83" i="57"/>
  <c r="J83" i="57" s="1"/>
  <c r="K24" i="57" a="1"/>
  <c r="K24" i="57" s="1"/>
  <c r="K45" i="56" a="1"/>
  <c r="K45" i="56" s="1"/>
  <c r="I64" i="19"/>
  <c r="J64" i="19" s="1"/>
  <c r="L18" i="3"/>
  <c r="L19" i="3"/>
  <c r="L20" i="3"/>
  <c r="L21" i="3"/>
  <c r="L22" i="3"/>
  <c r="L23" i="3"/>
  <c r="L24" i="3"/>
  <c r="L25" i="3"/>
  <c r="L26" i="3"/>
  <c r="L27" i="3"/>
  <c r="L28" i="3"/>
  <c r="L29" i="3"/>
  <c r="L30" i="3"/>
  <c r="L31" i="3"/>
  <c r="L32" i="3"/>
  <c r="L33" i="3"/>
  <c r="L34" i="3"/>
  <c r="L35" i="3"/>
  <c r="L36" i="3"/>
  <c r="L37" i="3"/>
  <c r="L38" i="3"/>
  <c r="L39" i="3"/>
  <c r="K18" i="3"/>
  <c r="K19" i="3"/>
  <c r="K20" i="3"/>
  <c r="K21" i="3"/>
  <c r="K22" i="3"/>
  <c r="K23" i="3"/>
  <c r="K24" i="3"/>
  <c r="K25" i="3"/>
  <c r="K26" i="3"/>
  <c r="K27" i="3"/>
  <c r="K28" i="3"/>
  <c r="K29" i="3"/>
  <c r="K30" i="3"/>
  <c r="K31" i="3"/>
  <c r="K32" i="3"/>
  <c r="K33" i="3"/>
  <c r="K34" i="3"/>
  <c r="K35" i="3"/>
  <c r="K36" i="3"/>
  <c r="K37" i="3"/>
  <c r="K38" i="3"/>
  <c r="K39" i="3"/>
  <c r="B11" i="60" l="1"/>
  <c r="D14" i="60" s="1"/>
  <c r="B11" i="56"/>
  <c r="D14" i="56" s="1"/>
  <c r="B11" i="57"/>
  <c r="D14" i="57" s="1"/>
  <c r="B11" i="62"/>
  <c r="D14" i="62" s="1"/>
  <c r="B11" i="61"/>
  <c r="D14" i="61" s="1"/>
  <c r="B11" i="58"/>
  <c r="D14" i="58" s="1"/>
  <c r="B11" i="59"/>
  <c r="D14" i="59" s="1"/>
  <c r="B11" i="64"/>
  <c r="D14" i="64" s="1"/>
  <c r="B11" i="63"/>
  <c r="D14" i="63" s="1"/>
  <c r="B11" i="19"/>
  <c r="G107" i="21"/>
  <c r="G104" i="21"/>
  <c r="G112" i="21"/>
  <c r="G106" i="21"/>
  <c r="G98" i="21"/>
  <c r="G114" i="21"/>
  <c r="G108" i="21"/>
  <c r="G102" i="21"/>
  <c r="G100" i="21"/>
  <c r="G96" i="21"/>
  <c r="G124" i="21"/>
  <c r="G120" i="21"/>
  <c r="G118" i="21"/>
  <c r="G110" i="21"/>
  <c r="G109" i="21"/>
  <c r="G105" i="21"/>
  <c r="G101" i="21"/>
  <c r="G99" i="21"/>
  <c r="G123" i="21"/>
  <c r="G121" i="21"/>
  <c r="G119" i="21"/>
  <c r="G113" i="21"/>
  <c r="G111" i="21"/>
  <c r="G103" i="21"/>
  <c r="G97" i="21"/>
  <c r="G122" i="21"/>
  <c r="G95" i="21"/>
  <c r="B13" i="29"/>
  <c r="O17" i="3"/>
  <c r="AO17" i="3" l="1"/>
  <c r="AR17" i="3"/>
  <c r="AC17" i="3"/>
  <c r="AL17" i="3"/>
  <c r="Z17" i="3"/>
  <c r="T17" i="3"/>
  <c r="AI17" i="3"/>
  <c r="W17" i="3"/>
  <c r="AF17" i="3"/>
  <c r="D20" i="29"/>
  <c r="D21" i="29"/>
  <c r="D22" i="29"/>
  <c r="D23" i="29"/>
  <c r="D24" i="29"/>
  <c r="D25" i="29"/>
  <c r="D26" i="29"/>
  <c r="D27" i="29"/>
  <c r="D28" i="29"/>
  <c r="D29" i="29"/>
  <c r="D30" i="29"/>
  <c r="D31" i="29"/>
  <c r="D32" i="29"/>
  <c r="D33" i="29"/>
  <c r="D34" i="29"/>
  <c r="D35" i="29"/>
  <c r="D36" i="29"/>
  <c r="D37" i="29"/>
  <c r="D38" i="29"/>
  <c r="D39" i="29"/>
  <c r="D40" i="29"/>
  <c r="B14" i="29" l="1"/>
  <c r="D9" i="29" s="1"/>
  <c r="N17" i="3" l="1"/>
  <c r="B12" i="29"/>
  <c r="B9" i="19"/>
  <c r="A17" i="3"/>
  <c r="B17" i="3" s="1"/>
  <c r="F11" i="3"/>
  <c r="F12" i="3"/>
  <c r="G117" i="21"/>
  <c r="G115" i="21"/>
  <c r="G77" i="21"/>
  <c r="G85" i="21"/>
  <c r="A16" i="3"/>
  <c r="B16" i="3" s="1"/>
  <c r="R17" i="3"/>
  <c r="G74" i="21"/>
  <c r="G73" i="21"/>
  <c r="G72" i="21"/>
  <c r="G71" i="21"/>
  <c r="G70" i="21"/>
  <c r="G69" i="21"/>
  <c r="G68" i="21"/>
  <c r="G67" i="21"/>
  <c r="G66" i="21"/>
  <c r="G65" i="21"/>
  <c r="G64" i="21"/>
  <c r="G63" i="21"/>
  <c r="G62" i="21"/>
  <c r="G61" i="21"/>
  <c r="G60" i="21"/>
  <c r="G59" i="21"/>
  <c r="G58" i="21"/>
  <c r="G57" i="21"/>
  <c r="G56" i="21"/>
  <c r="G55" i="21"/>
  <c r="G54" i="21"/>
  <c r="G53" i="21"/>
  <c r="G52" i="21"/>
  <c r="G51" i="21"/>
  <c r="G50" i="21"/>
  <c r="G49" i="21"/>
  <c r="G48" i="21"/>
  <c r="G47" i="21"/>
  <c r="G46" i="21"/>
  <c r="G45" i="21"/>
  <c r="G44" i="21"/>
  <c r="G43" i="21"/>
  <c r="G42" i="21"/>
  <c r="G41" i="21"/>
  <c r="G40" i="21"/>
  <c r="G39" i="21"/>
  <c r="G38" i="21"/>
  <c r="G37" i="21"/>
  <c r="G36" i="21"/>
  <c r="G35" i="21"/>
  <c r="G34" i="21"/>
  <c r="G33" i="21"/>
  <c r="G32" i="21"/>
  <c r="G31" i="21"/>
  <c r="G30" i="21"/>
  <c r="G29" i="21"/>
  <c r="G28" i="21"/>
  <c r="G27" i="21"/>
  <c r="G26" i="21"/>
  <c r="G25" i="21"/>
  <c r="G24" i="21"/>
  <c r="G23" i="21"/>
  <c r="G22" i="21"/>
  <c r="G21" i="21"/>
  <c r="G20" i="21"/>
  <c r="G19" i="21"/>
  <c r="G18" i="21"/>
  <c r="G17" i="21"/>
  <c r="G16" i="21"/>
  <c r="G15" i="21"/>
  <c r="G14" i="21"/>
  <c r="G13" i="21"/>
  <c r="G12" i="21"/>
  <c r="G11" i="21"/>
  <c r="G10" i="21"/>
  <c r="G9" i="21"/>
  <c r="G8" i="21"/>
  <c r="G7" i="21"/>
  <c r="G6" i="21"/>
  <c r="G5" i="21"/>
  <c r="G4" i="21"/>
  <c r="O5" i="18"/>
  <c r="F5" i="18" s="1"/>
  <c r="N8" i="18"/>
  <c r="F7" i="18"/>
  <c r="F6" i="18"/>
  <c r="C4" i="18"/>
  <c r="C5" i="18" s="1"/>
  <c r="C6" i="18" s="1"/>
  <c r="C7" i="18" s="1"/>
  <c r="C8" i="18" s="1"/>
  <c r="C9" i="18" s="1"/>
  <c r="C10" i="18" s="1"/>
  <c r="C11" i="18" s="1"/>
  <c r="C12" i="18" s="1"/>
  <c r="C13" i="18" s="1"/>
  <c r="C14" i="18" s="1"/>
  <c r="C15" i="18" s="1"/>
  <c r="C16" i="18" s="1"/>
  <c r="C17" i="18" s="1"/>
  <c r="C18" i="18" s="1"/>
  <c r="C19" i="18" s="1"/>
  <c r="C20" i="18" s="1"/>
  <c r="C21" i="18" s="1"/>
  <c r="C22" i="18" s="1"/>
  <c r="C23" i="18" s="1"/>
  <c r="C24" i="18" s="1"/>
  <c r="C25" i="18" s="1"/>
  <c r="C26" i="18" s="1"/>
  <c r="C27" i="18" s="1"/>
  <c r="C28" i="18" s="1"/>
  <c r="C29" i="18" s="1"/>
  <c r="C30" i="18" s="1"/>
  <c r="C31" i="18" s="1"/>
  <c r="L17" i="3" l="1"/>
  <c r="I17" i="3" s="1"/>
  <c r="G91" i="21"/>
  <c r="G83" i="21"/>
  <c r="G92" i="21"/>
  <c r="G84" i="21"/>
  <c r="G76" i="21"/>
  <c r="G93" i="21"/>
  <c r="G90" i="21"/>
  <c r="G88" i="21"/>
  <c r="G80" i="21"/>
  <c r="G94" i="21"/>
  <c r="G75" i="21"/>
  <c r="G86" i="21"/>
  <c r="G78" i="21"/>
  <c r="G89" i="21"/>
  <c r="G81" i="21"/>
  <c r="G87" i="21"/>
  <c r="G79" i="21"/>
  <c r="G82" i="21"/>
  <c r="G116" i="21"/>
  <c r="C17" i="3"/>
  <c r="N10" i="18"/>
  <c r="N9" i="18"/>
  <c r="N34" i="18"/>
  <c r="N31" i="18"/>
  <c r="N33" i="18"/>
  <c r="N25" i="18"/>
  <c r="N15" i="18"/>
  <c r="N23" i="18"/>
  <c r="I6" i="18"/>
  <c r="J6" i="18" s="1"/>
  <c r="N18" i="18"/>
  <c r="N17" i="18"/>
  <c r="N26" i="18"/>
  <c r="N7" i="18"/>
  <c r="N6" i="18"/>
  <c r="N30" i="18"/>
  <c r="N22" i="18"/>
  <c r="N14" i="18"/>
  <c r="I7" i="18"/>
  <c r="J7" i="18" s="1"/>
  <c r="N37" i="18"/>
  <c r="N29" i="18"/>
  <c r="N21" i="18"/>
  <c r="N13" i="18"/>
  <c r="N36" i="18"/>
  <c r="N28" i="18"/>
  <c r="N20" i="18"/>
  <c r="N12" i="18"/>
  <c r="N35" i="18"/>
  <c r="N27" i="18"/>
  <c r="N19" i="18"/>
  <c r="N11" i="18"/>
  <c r="N32" i="18"/>
  <c r="N24" i="18"/>
  <c r="N16" i="18"/>
  <c r="I5" i="18"/>
  <c r="J5" i="18" s="1"/>
  <c r="C16" i="3"/>
  <c r="G3" i="21"/>
  <c r="I18" i="3" l="1"/>
  <c r="P19" i="18"/>
  <c r="P27" i="18"/>
  <c r="P14" i="18"/>
  <c r="P13" i="18"/>
  <c r="P12" i="18"/>
  <c r="P18" i="18"/>
  <c r="P31" i="18"/>
  <c r="P11" i="18"/>
  <c r="P10" i="18"/>
  <c r="P9" i="18"/>
  <c r="P8" i="18"/>
  <c r="P24" i="18"/>
  <c r="P16" i="18"/>
  <c r="P7" i="18"/>
  <c r="P37" i="18"/>
  <c r="P36" i="18"/>
  <c r="P15" i="18"/>
  <c r="P34" i="18"/>
  <c r="P33" i="18"/>
  <c r="P32" i="18"/>
  <c r="P26" i="18"/>
  <c r="P30" i="18"/>
  <c r="P29" i="18"/>
  <c r="P28" i="18"/>
  <c r="P25" i="18"/>
  <c r="P17" i="18"/>
  <c r="P22" i="18"/>
  <c r="P21" i="18"/>
  <c r="P20" i="18"/>
  <c r="P35" i="18"/>
  <c r="K6" i="18"/>
  <c r="P23" i="18"/>
  <c r="P6" i="18"/>
  <c r="K7" i="18"/>
  <c r="Q21" i="18"/>
  <c r="Q33" i="18"/>
  <c r="Q7" i="18"/>
  <c r="Q10" i="18"/>
  <c r="Q23" i="18"/>
  <c r="Q14" i="18"/>
  <c r="Q36" i="18"/>
  <c r="Q34" i="18"/>
  <c r="Q27" i="18"/>
  <c r="Q30" i="18"/>
  <c r="Q17" i="18"/>
  <c r="Q6" i="18"/>
  <c r="Q20" i="18"/>
  <c r="Q32" i="18"/>
  <c r="Q31" i="18"/>
  <c r="Q16" i="18"/>
  <c r="Q25" i="18"/>
  <c r="Q9" i="18"/>
  <c r="Q29" i="18"/>
  <c r="Q12" i="18"/>
  <c r="Q28" i="18"/>
  <c r="Q24" i="18"/>
  <c r="Q22" i="18"/>
  <c r="Q37" i="18"/>
  <c r="Q26" i="18"/>
  <c r="Q18" i="18"/>
  <c r="Q15" i="18"/>
  <c r="Q19" i="18"/>
  <c r="Q11" i="18"/>
  <c r="Q8" i="18"/>
  <c r="Q13" i="18"/>
  <c r="Q35" i="18"/>
  <c r="K5" i="18"/>
  <c r="O37" i="18"/>
  <c r="O21" i="18"/>
  <c r="D18" i="18" s="1"/>
  <c r="O36" i="18"/>
  <c r="O7" i="18"/>
  <c r="O19" i="18"/>
  <c r="D16" i="18" s="1"/>
  <c r="O13" i="18"/>
  <c r="D10" i="18" s="1"/>
  <c r="O28" i="18"/>
  <c r="D25" i="18" s="1"/>
  <c r="O6" i="18"/>
  <c r="D3" i="18" s="1"/>
  <c r="O11" i="18"/>
  <c r="D8" i="18" s="1"/>
  <c r="O34" i="18"/>
  <c r="D31" i="18" s="1"/>
  <c r="O12" i="18"/>
  <c r="D9" i="18" s="1"/>
  <c r="O20" i="18"/>
  <c r="D17" i="18" s="1"/>
  <c r="O32" i="18"/>
  <c r="D29" i="18" s="1"/>
  <c r="O29" i="18"/>
  <c r="D26" i="18" s="1"/>
  <c r="O26" i="18"/>
  <c r="D23" i="18" s="1"/>
  <c r="O33" i="18"/>
  <c r="D30" i="18" s="1"/>
  <c r="O30" i="18"/>
  <c r="D27" i="18" s="1"/>
  <c r="O24" i="18"/>
  <c r="D21" i="18" s="1"/>
  <c r="O16" i="18"/>
  <c r="D13" i="18" s="1"/>
  <c r="O15" i="18"/>
  <c r="D12" i="18" s="1"/>
  <c r="O23" i="18"/>
  <c r="D20" i="18" s="1"/>
  <c r="O18" i="18"/>
  <c r="D15" i="18" s="1"/>
  <c r="O25" i="18"/>
  <c r="D22" i="18" s="1"/>
  <c r="O22" i="18"/>
  <c r="D19" i="18" s="1"/>
  <c r="O10" i="18"/>
  <c r="D7" i="18" s="1"/>
  <c r="O17" i="18"/>
  <c r="D14" i="18" s="1"/>
  <c r="O14" i="18"/>
  <c r="D11" i="18" s="1"/>
  <c r="O8" i="18"/>
  <c r="D5" i="18" s="1"/>
  <c r="O31" i="18"/>
  <c r="D28" i="18" s="1"/>
  <c r="O9" i="18"/>
  <c r="D6" i="18" s="1"/>
  <c r="O35" i="18"/>
  <c r="O27" i="18"/>
  <c r="D24" i="18" s="1"/>
  <c r="I19" i="3" l="1"/>
  <c r="X5" i="18"/>
  <c r="F13" i="3" s="1"/>
  <c r="D4" i="18"/>
  <c r="C18" i="3"/>
  <c r="C19" i="3" s="1"/>
  <c r="C20" i="3" s="1"/>
  <c r="C21" i="3" s="1"/>
  <c r="C22" i="3" s="1"/>
  <c r="C23" i="3" s="1"/>
  <c r="C24" i="3" s="1"/>
  <c r="C25" i="3" s="1"/>
  <c r="C26" i="3" s="1"/>
  <c r="C27" i="3" s="1"/>
  <c r="C28" i="3" s="1"/>
  <c r="C29" i="3" s="1"/>
  <c r="C30" i="3" s="1"/>
  <c r="C31" i="3" s="1"/>
  <c r="C32" i="3" s="1"/>
  <c r="C33" i="3" s="1"/>
  <c r="C34" i="3" s="1"/>
  <c r="C35" i="3" s="1"/>
  <c r="C36" i="3" s="1"/>
  <c r="C37" i="3" s="1"/>
  <c r="C38" i="3" s="1"/>
  <c r="C39" i="3" s="1"/>
  <c r="I20" i="3" l="1"/>
  <c r="M18" i="3"/>
  <c r="M19" i="3" s="1"/>
  <c r="M20" i="3" s="1"/>
  <c r="M21" i="3" s="1"/>
  <c r="M22" i="3" s="1"/>
  <c r="M23" i="3" s="1"/>
  <c r="M24" i="3" s="1"/>
  <c r="M25" i="3" s="1"/>
  <c r="M26" i="3" s="1"/>
  <c r="M27" i="3" s="1"/>
  <c r="M28" i="3" s="1"/>
  <c r="M29" i="3" s="1"/>
  <c r="M30" i="3" s="1"/>
  <c r="M31" i="3" s="1"/>
  <c r="M32" i="3" s="1"/>
  <c r="M33" i="3" s="1"/>
  <c r="M34" i="3" s="1"/>
  <c r="M35" i="3" s="1"/>
  <c r="M36" i="3" s="1"/>
  <c r="M37" i="3" s="1"/>
  <c r="M38" i="3" s="1"/>
  <c r="M39" i="3" s="1"/>
  <c r="AH18" i="3"/>
  <c r="AH19" i="3" s="1"/>
  <c r="AH20" i="3" s="1"/>
  <c r="AH21" i="3" s="1"/>
  <c r="AH22" i="3" s="1"/>
  <c r="AH23" i="3" s="1"/>
  <c r="AH24" i="3" s="1"/>
  <c r="AH25" i="3" s="1"/>
  <c r="AH26" i="3" s="1"/>
  <c r="AH27" i="3" s="1"/>
  <c r="AH28" i="3" s="1"/>
  <c r="AH29" i="3" s="1"/>
  <c r="AH30" i="3" s="1"/>
  <c r="AH31" i="3" s="1"/>
  <c r="AH32" i="3" s="1"/>
  <c r="AH33" i="3" s="1"/>
  <c r="AH34" i="3" s="1"/>
  <c r="AH35" i="3" s="1"/>
  <c r="AH36" i="3" s="1"/>
  <c r="AH37" i="3" s="1"/>
  <c r="AH38" i="3" s="1"/>
  <c r="AH39" i="3" s="1"/>
  <c r="AQ18" i="3"/>
  <c r="AQ19" i="3" s="1"/>
  <c r="AQ20" i="3" s="1"/>
  <c r="AQ21" i="3" s="1"/>
  <c r="AQ22" i="3" s="1"/>
  <c r="AQ23" i="3" s="1"/>
  <c r="AQ24" i="3" s="1"/>
  <c r="AQ25" i="3" s="1"/>
  <c r="AQ26" i="3" s="1"/>
  <c r="AQ27" i="3" s="1"/>
  <c r="AQ28" i="3" s="1"/>
  <c r="AQ29" i="3" s="1"/>
  <c r="AQ30" i="3" s="1"/>
  <c r="AQ31" i="3" s="1"/>
  <c r="AQ32" i="3" s="1"/>
  <c r="AQ33" i="3" s="1"/>
  <c r="AQ34" i="3" s="1"/>
  <c r="AQ35" i="3" s="1"/>
  <c r="AQ36" i="3" s="1"/>
  <c r="AQ37" i="3" s="1"/>
  <c r="AQ38" i="3" s="1"/>
  <c r="AQ39" i="3" s="1"/>
  <c r="AN18" i="3"/>
  <c r="AN19" i="3" s="1"/>
  <c r="AN20" i="3" s="1"/>
  <c r="AN21" i="3" s="1"/>
  <c r="AN22" i="3" s="1"/>
  <c r="AN23" i="3" s="1"/>
  <c r="AN24" i="3" s="1"/>
  <c r="AN25" i="3" s="1"/>
  <c r="AN26" i="3" s="1"/>
  <c r="AN27" i="3" s="1"/>
  <c r="AN28" i="3" s="1"/>
  <c r="AN29" i="3" s="1"/>
  <c r="AN30" i="3" s="1"/>
  <c r="AN31" i="3" s="1"/>
  <c r="AN32" i="3" s="1"/>
  <c r="AN33" i="3" s="1"/>
  <c r="AN34" i="3" s="1"/>
  <c r="AN35" i="3" s="1"/>
  <c r="AN36" i="3" s="1"/>
  <c r="AN37" i="3" s="1"/>
  <c r="AN38" i="3" s="1"/>
  <c r="AN39" i="3" s="1"/>
  <c r="AK18" i="3"/>
  <c r="AK19" i="3" s="1"/>
  <c r="AK20" i="3" s="1"/>
  <c r="AK21" i="3" s="1"/>
  <c r="AK22" i="3" s="1"/>
  <c r="AK23" i="3" s="1"/>
  <c r="AK24" i="3" s="1"/>
  <c r="AK25" i="3" s="1"/>
  <c r="AK26" i="3" s="1"/>
  <c r="AK27" i="3" s="1"/>
  <c r="AK28" i="3" s="1"/>
  <c r="AK29" i="3" s="1"/>
  <c r="AK30" i="3" s="1"/>
  <c r="AK31" i="3" s="1"/>
  <c r="AK32" i="3" s="1"/>
  <c r="AK33" i="3" s="1"/>
  <c r="AK34" i="3" s="1"/>
  <c r="AK35" i="3" s="1"/>
  <c r="AK36" i="3" s="1"/>
  <c r="AK37" i="3" s="1"/>
  <c r="AK38" i="3" s="1"/>
  <c r="AK39" i="3" s="1"/>
  <c r="AE18" i="3"/>
  <c r="AE19" i="3" s="1"/>
  <c r="AE20" i="3" s="1"/>
  <c r="AE21" i="3" s="1"/>
  <c r="AE22" i="3" s="1"/>
  <c r="AE23" i="3" s="1"/>
  <c r="AE24" i="3" s="1"/>
  <c r="AE25" i="3" s="1"/>
  <c r="AE26" i="3" s="1"/>
  <c r="AE27" i="3" s="1"/>
  <c r="AE28" i="3" s="1"/>
  <c r="AE29" i="3" s="1"/>
  <c r="AE30" i="3" s="1"/>
  <c r="AE31" i="3" s="1"/>
  <c r="AE32" i="3" s="1"/>
  <c r="AE33" i="3" s="1"/>
  <c r="AE34" i="3" s="1"/>
  <c r="AE35" i="3" s="1"/>
  <c r="AE36" i="3" s="1"/>
  <c r="AE37" i="3" s="1"/>
  <c r="AE38" i="3" s="1"/>
  <c r="AE39" i="3" s="1"/>
  <c r="Q17" i="3"/>
  <c r="K17" i="3" s="1"/>
  <c r="Y18" i="3"/>
  <c r="Y19" i="3" s="1"/>
  <c r="Y20" i="3" s="1"/>
  <c r="Y21" i="3" s="1"/>
  <c r="Y22" i="3" s="1"/>
  <c r="Y23" i="3" s="1"/>
  <c r="Y24" i="3" s="1"/>
  <c r="Y25" i="3" s="1"/>
  <c r="Y26" i="3" s="1"/>
  <c r="Y27" i="3" s="1"/>
  <c r="Y28" i="3" s="1"/>
  <c r="Y29" i="3" s="1"/>
  <c r="Y30" i="3" s="1"/>
  <c r="Y31" i="3" s="1"/>
  <c r="Y32" i="3" s="1"/>
  <c r="Y33" i="3" s="1"/>
  <c r="Y34" i="3" s="1"/>
  <c r="Y35" i="3" s="1"/>
  <c r="Y36" i="3" s="1"/>
  <c r="Y37" i="3" s="1"/>
  <c r="Y38" i="3" s="1"/>
  <c r="Y39" i="3" s="1"/>
  <c r="AB18" i="3"/>
  <c r="AB19" i="3" s="1"/>
  <c r="AB20" i="3" s="1"/>
  <c r="AB21" i="3" s="1"/>
  <c r="AB22" i="3" s="1"/>
  <c r="AB23" i="3" s="1"/>
  <c r="AB24" i="3" s="1"/>
  <c r="AB25" i="3" s="1"/>
  <c r="AB26" i="3" s="1"/>
  <c r="AB27" i="3" s="1"/>
  <c r="AB28" i="3" s="1"/>
  <c r="AB29" i="3" s="1"/>
  <c r="AB30" i="3" s="1"/>
  <c r="AB31" i="3" s="1"/>
  <c r="AB32" i="3" s="1"/>
  <c r="AB33" i="3" s="1"/>
  <c r="AB34" i="3" s="1"/>
  <c r="AB35" i="3" s="1"/>
  <c r="AB36" i="3" s="1"/>
  <c r="AB37" i="3" s="1"/>
  <c r="AB38" i="3" s="1"/>
  <c r="AB39" i="3" s="1"/>
  <c r="V18" i="3"/>
  <c r="V19" i="3" s="1"/>
  <c r="V20" i="3" s="1"/>
  <c r="V21" i="3" s="1"/>
  <c r="V22" i="3" s="1"/>
  <c r="V23" i="3" s="1"/>
  <c r="V24" i="3" s="1"/>
  <c r="V25" i="3" s="1"/>
  <c r="V26" i="3" s="1"/>
  <c r="V27" i="3" s="1"/>
  <c r="V28" i="3" s="1"/>
  <c r="V29" i="3" s="1"/>
  <c r="V30" i="3" s="1"/>
  <c r="V31" i="3" s="1"/>
  <c r="V32" i="3" s="1"/>
  <c r="V33" i="3" s="1"/>
  <c r="V34" i="3" s="1"/>
  <c r="V35" i="3" s="1"/>
  <c r="V36" i="3" s="1"/>
  <c r="V37" i="3" s="1"/>
  <c r="V38" i="3" s="1"/>
  <c r="V39" i="3" s="1"/>
  <c r="S18" i="3"/>
  <c r="S19" i="3" s="1"/>
  <c r="S20" i="3" s="1"/>
  <c r="S21" i="3" s="1"/>
  <c r="S22" i="3" s="1"/>
  <c r="S23" i="3" s="1"/>
  <c r="S24" i="3" s="1"/>
  <c r="S25" i="3" s="1"/>
  <c r="S26" i="3" s="1"/>
  <c r="S27" i="3" s="1"/>
  <c r="S28" i="3" s="1"/>
  <c r="S29" i="3" s="1"/>
  <c r="S30" i="3" s="1"/>
  <c r="S31" i="3" s="1"/>
  <c r="S32" i="3" s="1"/>
  <c r="S33" i="3" s="1"/>
  <c r="S34" i="3" s="1"/>
  <c r="S35" i="3" s="1"/>
  <c r="S36" i="3" s="1"/>
  <c r="S37" i="3" s="1"/>
  <c r="S38" i="3" s="1"/>
  <c r="S39" i="3" s="1"/>
  <c r="P18" i="3"/>
  <c r="P19" i="3" s="1"/>
  <c r="P20" i="3" s="1"/>
  <c r="P21" i="3" s="1"/>
  <c r="P22" i="3" s="1"/>
  <c r="P23" i="3" s="1"/>
  <c r="P24" i="3" s="1"/>
  <c r="P25" i="3" s="1"/>
  <c r="P26" i="3" s="1"/>
  <c r="P27" i="3" s="1"/>
  <c r="P28" i="3" s="1"/>
  <c r="P29" i="3" s="1"/>
  <c r="P30" i="3" s="1"/>
  <c r="P31" i="3" s="1"/>
  <c r="P32" i="3" s="1"/>
  <c r="P33" i="3" s="1"/>
  <c r="P34" i="3" s="1"/>
  <c r="P35" i="3" s="1"/>
  <c r="P36" i="3" s="1"/>
  <c r="P37" i="3" s="1"/>
  <c r="P38" i="3" s="1"/>
  <c r="P39" i="3" s="1"/>
  <c r="I21" i="3" l="1"/>
  <c r="L5" i="3"/>
  <c r="B18" i="3"/>
  <c r="E17" i="3"/>
  <c r="F17" i="3" s="1"/>
  <c r="G17" i="3" l="1"/>
  <c r="I11" i="3"/>
  <c r="I22" i="3"/>
  <c r="H17" i="3"/>
  <c r="E18" i="3"/>
  <c r="F18" i="3" s="1"/>
  <c r="B19" i="3"/>
  <c r="G18" i="3" l="1"/>
  <c r="J17" i="3"/>
  <c r="I23" i="3"/>
  <c r="H18" i="3"/>
  <c r="E19" i="3"/>
  <c r="F19" i="3" s="1"/>
  <c r="B20" i="3"/>
  <c r="G19" i="3" l="1"/>
  <c r="H19" i="3"/>
  <c r="J18" i="3"/>
  <c r="I24" i="3"/>
  <c r="E20" i="3"/>
  <c r="F20" i="3" s="1"/>
  <c r="B21" i="3"/>
  <c r="G20" i="3" l="1"/>
  <c r="J19" i="3"/>
  <c r="H20" i="3"/>
  <c r="I25" i="3"/>
  <c r="B22" i="3"/>
  <c r="E21" i="3"/>
  <c r="F21" i="3" s="1"/>
  <c r="G21" i="3" l="1"/>
  <c r="J20" i="3"/>
  <c r="H21" i="3"/>
  <c r="I26" i="3"/>
  <c r="B23" i="3"/>
  <c r="E22" i="3"/>
  <c r="F22" i="3" s="1"/>
  <c r="G22" i="3" l="1"/>
  <c r="J21" i="3"/>
  <c r="H22" i="3"/>
  <c r="I27" i="3"/>
  <c r="B24" i="3"/>
  <c r="E23" i="3"/>
  <c r="F23" i="3" s="1"/>
  <c r="J22" i="3" l="1"/>
  <c r="G23" i="3"/>
  <c r="H23" i="3"/>
  <c r="I28" i="3"/>
  <c r="B25" i="3"/>
  <c r="E24" i="3"/>
  <c r="F24" i="3" s="1"/>
  <c r="G24" i="3" l="1"/>
  <c r="J23" i="3"/>
  <c r="H24" i="3"/>
  <c r="I29" i="3"/>
  <c r="B26" i="3"/>
  <c r="E25" i="3"/>
  <c r="F25" i="3" s="1"/>
  <c r="J24" i="3" l="1"/>
  <c r="G25" i="3"/>
  <c r="H25" i="3"/>
  <c r="I30" i="3"/>
  <c r="B10" i="19"/>
  <c r="D14" i="19" s="1"/>
  <c r="B27" i="3"/>
  <c r="E26" i="3"/>
  <c r="F26" i="3" s="1"/>
  <c r="J25" i="3" l="1"/>
  <c r="G26" i="3"/>
  <c r="H26" i="3"/>
  <c r="H27" i="3" s="1"/>
  <c r="I31" i="3"/>
  <c r="B28" i="3"/>
  <c r="E27" i="3"/>
  <c r="F27" i="3" s="1"/>
  <c r="G27" i="3" l="1"/>
  <c r="J27" i="3" s="1"/>
  <c r="J26" i="3"/>
  <c r="I32" i="3"/>
  <c r="H28" i="3"/>
  <c r="B29" i="3"/>
  <c r="E28" i="3"/>
  <c r="F28" i="3" s="1"/>
  <c r="G28" i="3" l="1"/>
  <c r="J28" i="3" s="1"/>
  <c r="I33" i="3"/>
  <c r="H29" i="3"/>
  <c r="B30" i="3"/>
  <c r="E29" i="3"/>
  <c r="F29" i="3" s="1"/>
  <c r="G29" i="3" l="1"/>
  <c r="J29" i="3" s="1"/>
  <c r="I34" i="3"/>
  <c r="H30" i="3"/>
  <c r="B31" i="3"/>
  <c r="E30" i="3"/>
  <c r="F30" i="3" s="1"/>
  <c r="G30" i="3" l="1"/>
  <c r="J30" i="3" s="1"/>
  <c r="I35" i="3"/>
  <c r="H31" i="3"/>
  <c r="B32" i="3"/>
  <c r="E31" i="3"/>
  <c r="F31" i="3" s="1"/>
  <c r="G31" i="3" l="1"/>
  <c r="I36" i="3"/>
  <c r="H32" i="3"/>
  <c r="E32" i="3"/>
  <c r="F32" i="3" s="1"/>
  <c r="B33" i="3"/>
  <c r="G32" i="3" l="1"/>
  <c r="J31" i="3"/>
  <c r="I37" i="3"/>
  <c r="H33" i="3"/>
  <c r="B34" i="3"/>
  <c r="E33" i="3"/>
  <c r="F33" i="3" s="1"/>
  <c r="G33" i="3" l="1"/>
  <c r="J33" i="3" s="1"/>
  <c r="J32" i="3"/>
  <c r="I38" i="3"/>
  <c r="H34" i="3"/>
  <c r="B35" i="3"/>
  <c r="E34" i="3"/>
  <c r="F34" i="3" s="1"/>
  <c r="G34" i="3" l="1"/>
  <c r="I39" i="3"/>
  <c r="H35" i="3"/>
  <c r="B36" i="3"/>
  <c r="E35" i="3"/>
  <c r="F35" i="3" s="1"/>
  <c r="G35" i="3" l="1"/>
  <c r="J34" i="3"/>
  <c r="H36" i="3"/>
  <c r="E36" i="3"/>
  <c r="F36" i="3" s="1"/>
  <c r="B37" i="3"/>
  <c r="G36" i="3" l="1"/>
  <c r="J36" i="3" s="1"/>
  <c r="J35" i="3"/>
  <c r="H37" i="3"/>
  <c r="B38" i="3"/>
  <c r="E37" i="3"/>
  <c r="F37" i="3" s="1"/>
  <c r="G37" i="3" s="1"/>
  <c r="J37" i="3" l="1"/>
  <c r="H38" i="3"/>
  <c r="E38" i="3"/>
  <c r="F38" i="3" s="1"/>
  <c r="G38" i="3" s="1"/>
  <c r="B39" i="3"/>
  <c r="E39" i="3" s="1"/>
  <c r="F39" i="3" s="1"/>
  <c r="G39" i="3" l="1"/>
  <c r="J38" i="3"/>
  <c r="H39" i="3"/>
  <c r="J39" i="3" l="1"/>
  <c r="L2"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Matthew Belsey</author>
  </authors>
  <commentList>
    <comment ref="R2" authorId="0" shapeId="0" xr:uid="{10768C09-DBEF-4582-AF10-3180C5060C87}">
      <text>
        <r>
          <rPr>
            <sz val="11"/>
            <color indexed="81"/>
            <rFont val="Calibri"/>
            <family val="2"/>
            <scheme val="minor"/>
          </rPr>
          <t>If you wish to account for variation in activities year on year (i.e. a busy year followed by a quiet year) you can transfer emission budget with this table. It will alter the figures in column F.
Be aware that more budget one year will be less budget for another year.</t>
        </r>
      </text>
    </comment>
    <comment ref="J14" authorId="0" shapeId="0" xr:uid="{390ED4C7-16E0-4FEC-AF0F-2E408D1FB737}">
      <text>
        <r>
          <rPr>
            <sz val="11"/>
            <color indexed="81"/>
            <rFont val="Calibri"/>
            <family val="2"/>
            <scheme val="minor"/>
          </rPr>
          <t>Change this to view the overshoot/undershoot based on projected emissions (column K) or actual emissions (column L).</t>
        </r>
      </text>
    </comment>
    <comment ref="G15" authorId="0" shapeId="0" xr:uid="{3A4F2A46-64F0-4775-9DDE-A85A3A19060D}">
      <text>
        <r>
          <rPr>
            <sz val="11"/>
            <color indexed="81"/>
            <rFont val="Calibri"/>
            <family val="2"/>
            <scheme val="minor"/>
          </rPr>
          <t>This column sums up your total budgets until your net zero target.</t>
        </r>
      </text>
    </comment>
    <comment ref="J15" authorId="0" shapeId="0" xr:uid="{AEF776A2-E2E8-4C30-BF96-CAA8D7CF55AE}">
      <text>
        <r>
          <rPr>
            <sz val="11"/>
            <color indexed="81"/>
            <rFont val="Calibri"/>
            <family val="2"/>
            <scheme val="minor"/>
          </rPr>
          <t>A positive number here means you have budget left while a negative number means you have overspent you carbon.
If you overshoot multiple years this year, this will show.</t>
        </r>
      </text>
    </comment>
    <comment ref="K15" authorId="0" shapeId="0" xr:uid="{4F2C2F11-7B18-423E-817B-FA056A23F4BF}">
      <text>
        <r>
          <rPr>
            <sz val="11"/>
            <color indexed="81"/>
            <rFont val="Calibri"/>
            <family val="2"/>
            <scheme val="minor"/>
          </rPr>
          <t>Total of all the projected emissions you have estimated across all the planning sheets.</t>
        </r>
      </text>
    </comment>
    <comment ref="L15" authorId="0" shapeId="0" xr:uid="{0C999073-2D9C-47DB-AC42-F8A8CDB701FD}">
      <text>
        <r>
          <rPr>
            <sz val="11"/>
            <color indexed="81"/>
            <rFont val="Calibri"/>
            <family val="2"/>
            <scheme val="minor"/>
          </rPr>
          <t>Total of all the actual emissions you record when the activity happens across all planning sheets.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Matthew Belsey</author>
  </authors>
  <commentList>
    <comment ref="H2" authorId="0" shapeId="0" xr:uid="{C9482DDF-5F13-4051-A432-3986DFBE926E}">
      <text>
        <r>
          <rPr>
            <sz val="11"/>
            <color indexed="81"/>
            <rFont val="Calibri"/>
            <family val="2"/>
            <scheme val="minor"/>
          </rPr>
          <t>Space to record your thought process, decisions that were made, or justifications for inclusion/removal of actions.</t>
        </r>
      </text>
    </comment>
    <comment ref="B10" authorId="0" shapeId="0" xr:uid="{6466B040-5FF5-4791-80F1-1CA8D052E471}">
      <text>
        <r>
          <rPr>
            <sz val="11"/>
            <color indexed="81"/>
            <rFont val="Calibri"/>
            <family val="2"/>
            <scheme val="minor"/>
          </rPr>
          <t>Carried through from what you entered in the master budget sheet.</t>
        </r>
      </text>
    </comment>
    <comment ref="B11" authorId="0" shapeId="0" xr:uid="{E32A337B-4EFB-466D-9363-0921DA67A8DC}">
      <text>
        <r>
          <rPr>
            <sz val="11"/>
            <color indexed="81"/>
            <rFont val="Calibri"/>
            <family val="2"/>
            <scheme val="minor"/>
          </rPr>
          <t>Sum of all estimated emissions recorded in this tab.</t>
        </r>
      </text>
    </comment>
    <comment ref="B12" authorId="0" shapeId="0" xr:uid="{B9B8F29E-38AC-494C-A2DA-5D28AB7D5322}">
      <text>
        <r>
          <rPr>
            <sz val="11"/>
            <color indexed="81"/>
            <rFont val="Calibri"/>
            <family val="2"/>
            <scheme val="minor"/>
          </rPr>
          <t>Sum of all actual emissions recorded in this tab.</t>
        </r>
        <r>
          <rPr>
            <sz val="12"/>
            <color indexed="81"/>
            <rFont val="Calibri"/>
            <family val="2"/>
            <scheme val="minor"/>
          </rPr>
          <t xml:space="preserve">
</t>
        </r>
      </text>
    </comment>
    <comment ref="B14" authorId="0" shapeId="0" xr:uid="{3F4F1BDB-577C-43BD-9DA7-335D1972458B}">
      <text>
        <r>
          <rPr>
            <sz val="11"/>
            <color indexed="81"/>
            <rFont val="Calibri"/>
            <family val="2"/>
            <scheme val="minor"/>
          </rPr>
          <t>Write the name of your project or department here.</t>
        </r>
        <r>
          <rPr>
            <sz val="9"/>
            <color indexed="81"/>
            <rFont val="Tahoma"/>
            <family val="2"/>
          </rPr>
          <t xml:space="preserve">
</t>
        </r>
      </text>
    </comment>
    <comment ref="C21" authorId="0" shapeId="0" xr:uid="{37F823CE-A405-472C-B7AE-CC650766BE26}">
      <text>
        <r>
          <rPr>
            <sz val="11"/>
            <color indexed="81"/>
            <rFont val="Calibri"/>
            <family val="2"/>
            <scheme val="minor"/>
          </rPr>
          <t>Find the location in the list. If you want to add additional locations, type them in the additional locations tab.</t>
        </r>
      </text>
    </comment>
    <comment ref="D21" authorId="0" shapeId="0" xr:uid="{E1A477C9-DE32-4522-9923-3AD5FE565A02}">
      <text>
        <r>
          <rPr>
            <sz val="11"/>
            <color indexed="81"/>
            <rFont val="Calibri"/>
            <family val="2"/>
            <scheme val="minor"/>
          </rPr>
          <t>Find the location in the list. If you want to add additional locations, type them in the additional locations tab.</t>
        </r>
      </text>
    </comment>
    <comment ref="F21" authorId="0" shapeId="0" xr:uid="{E4F2E5F4-F7B0-4E29-97FC-34D81301C9AE}">
      <text>
        <r>
          <rPr>
            <sz val="11"/>
            <color indexed="81"/>
            <rFont val="Calibri"/>
            <family val="2"/>
            <scheme val="minor"/>
          </rPr>
          <t>If for a car or taxi, type the number of vehicles in this column, not the number of people.</t>
        </r>
      </text>
    </comment>
    <comment ref="G21" authorId="0" shapeId="0" xr:uid="{5FC2D0B2-47E6-4640-83B0-97E52CD5225F}">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H21" authorId="0" shapeId="0" xr:uid="{17384E8E-8A3F-4696-AD18-BE1429BB943E}">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J21" authorId="0" shapeId="0" xr:uid="{53A7E56C-B0E7-4525-A4DF-021A97606309}">
      <text>
        <r>
          <rPr>
            <sz val="11"/>
            <color indexed="81"/>
            <rFont val="Calibri"/>
            <family val="2"/>
            <scheme val="minor"/>
          </rPr>
          <t>As the crow flies distance based on the start and end locations</t>
        </r>
      </text>
    </comment>
    <comment ref="L21" authorId="0" shapeId="0" xr:uid="{AC74FAEE-0713-49F6-8D07-08C8A2DBB9F4}">
      <text>
        <r>
          <rPr>
            <sz val="11"/>
            <color indexed="81"/>
            <rFont val="Calibri"/>
            <family val="2"/>
            <scheme val="minor"/>
          </rPr>
          <t>Fill this out once the activity has happened so you have a record of the actual emissions that were generated.</t>
        </r>
      </text>
    </comment>
    <comment ref="B63" authorId="0" shapeId="0" xr:uid="{D0EC2960-0327-4170-9685-45AB40A6F415}">
      <text>
        <r>
          <rPr>
            <sz val="11"/>
            <color indexed="81"/>
            <rFont val="Calibri"/>
            <family val="2"/>
            <scheme val="minor"/>
          </rPr>
          <t>Find the location in the list. If you want to add additional locations, type them in the additional locations tab.</t>
        </r>
      </text>
    </comment>
    <comment ref="C63" authorId="0" shapeId="0" xr:uid="{63718E14-5802-4269-9ECE-61FD7270A76D}">
      <text>
        <r>
          <rPr>
            <sz val="11"/>
            <color indexed="81"/>
            <rFont val="Calibri"/>
            <family val="2"/>
            <scheme val="minor"/>
          </rPr>
          <t>Find the location in the list. If you want to add additional locations, type them in the additional locations tab.</t>
        </r>
      </text>
    </comment>
    <comment ref="E63" authorId="0" shapeId="0" xr:uid="{11A36F4D-B937-4138-9717-065AE6F17E71}">
      <text>
        <r>
          <rPr>
            <sz val="11"/>
            <color indexed="81"/>
            <rFont val="Calibri"/>
            <family val="2"/>
            <scheme val="minor"/>
          </rPr>
          <t>If you know the weight of the goods, add the figure here. If not, it will use an average emission conversion factor.</t>
        </r>
      </text>
    </comment>
    <comment ref="F63" authorId="0" shapeId="0" xr:uid="{BE87F183-EE9E-4B82-A0DF-F837C8566F1E}">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G63" authorId="0" shapeId="0" xr:uid="{CAD82DDE-924C-4066-BD81-232D03568475}">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I63" authorId="0" shapeId="0" xr:uid="{2EF78CFD-8656-4A78-A8C9-EE5893131C9C}">
      <text>
        <r>
          <rPr>
            <sz val="11"/>
            <color indexed="81"/>
            <rFont val="Calibri"/>
            <family val="2"/>
            <scheme val="minor"/>
          </rPr>
          <t>As the crow flies distance based on the start and end locations</t>
        </r>
      </text>
    </comment>
    <comment ref="K63" authorId="0" shapeId="0" xr:uid="{12C818FC-85B9-4532-8E49-4F0FAF108074}">
      <text>
        <r>
          <rPr>
            <sz val="11"/>
            <color indexed="81"/>
            <rFont val="Calibri"/>
            <family val="2"/>
            <scheme val="minor"/>
          </rPr>
          <t>Fill this out once the activity has happened so you have a record of the actual emissions that were generated.</t>
        </r>
      </text>
    </comment>
    <comment ref="D97" authorId="0" shapeId="0" xr:uid="{95399C96-0ED2-4095-B44F-259308E5BBE4}">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F97" authorId="0" shapeId="0" xr:uid="{D72AE189-AE75-48EA-91CE-4B1542156B9F}">
      <text>
        <r>
          <rPr>
            <sz val="11"/>
            <color indexed="81"/>
            <rFont val="Calibri"/>
            <family val="2"/>
            <scheme val="minor"/>
          </rPr>
          <t>Fill this out once the activity has happened so you have a record of the actual emissions that were generated.</t>
        </r>
      </text>
    </comment>
    <comment ref="D111" authorId="0" shapeId="0" xr:uid="{28DFE439-7CCC-4618-BEC9-3574E35DE59C}">
      <text>
        <r>
          <rPr>
            <sz val="11"/>
            <color indexed="81"/>
            <rFont val="Calibri"/>
            <family val="2"/>
            <scheme val="minor"/>
          </rPr>
          <t>If for a car, taxi, or freight, type the number of vehicles in this column, not the number of people.</t>
        </r>
      </text>
    </comment>
    <comment ref="E111" authorId="0" shapeId="0" xr:uid="{6836A816-C3D7-4A34-9DD7-B0A01438F87D}">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11" authorId="0" shapeId="0" xr:uid="{94A5FA48-881D-4A9D-BA38-69D0C6443CA6}">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11" authorId="0" shapeId="0" xr:uid="{A206496F-3657-472E-960C-5603DF17E34C}">
      <text>
        <r>
          <rPr>
            <sz val="11"/>
            <color indexed="81"/>
            <rFont val="Calibri"/>
            <family val="2"/>
            <scheme val="minor"/>
          </rPr>
          <t>Fill this out once the activity has happened so you have a record of the actual emissions that were generated.</t>
        </r>
      </text>
    </comment>
    <comment ref="D143" authorId="0" shapeId="0" xr:uid="{B6459785-1762-4A7A-8A7B-5F30FFE29B36}">
      <text>
        <r>
          <rPr>
            <sz val="11"/>
            <color indexed="81"/>
            <rFont val="Calibri"/>
            <family val="2"/>
            <scheme val="minor"/>
          </rPr>
          <t>If you know the weight of the goods, add the figure here. If not, it will use an average emission conversion factor.</t>
        </r>
      </text>
    </comment>
    <comment ref="E143" authorId="0" shapeId="0" xr:uid="{6852D052-726D-4A7A-B9DC-2198F2B213B4}">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43" authorId="0" shapeId="0" xr:uid="{40DB3479-3F74-4EC1-8FAE-9906EF328443}">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43" authorId="0" shapeId="0" xr:uid="{72D872FB-5D91-4C4E-A4DD-E7CFE8B3C559}">
      <text>
        <r>
          <rPr>
            <sz val="11"/>
            <color indexed="81"/>
            <rFont val="Calibri"/>
            <family val="2"/>
            <scheme val="minor"/>
          </rPr>
          <t>Fill this out once the activity has happened so you have a record of the actual emissions that were generated.</t>
        </r>
      </text>
    </comment>
    <comment ref="E176" authorId="0" shapeId="0" xr:uid="{BDEF9EAE-737D-410F-B41C-B7B9E6ADD6AA}">
      <text>
        <r>
          <rPr>
            <sz val="11"/>
            <color indexed="81"/>
            <rFont val="Calibri"/>
            <family val="2"/>
            <scheme val="minor"/>
          </rPr>
          <t>If you share the cost of an overnight stay with another organisation, you can share the carbon impact - put a percentage of ownership here.
This is defaulted to 100% but you can edit this.</t>
        </r>
      </text>
    </comment>
    <comment ref="G176" authorId="0" shapeId="0" xr:uid="{9A432DA8-A505-425C-A828-5A62A8603BD0}">
      <text>
        <r>
          <rPr>
            <sz val="11"/>
            <color indexed="81"/>
            <rFont val="Calibri"/>
            <family val="2"/>
            <scheme val="minor"/>
          </rPr>
          <t>Fill this out once the activity has happened so you have a record of the actual emissions that were generated.</t>
        </r>
      </text>
    </comment>
    <comment ref="D205" authorId="0" shapeId="0" xr:uid="{D11C191C-3E63-49E5-A28E-72407BD636BD}">
      <text>
        <r>
          <rPr>
            <sz val="11"/>
            <color indexed="81"/>
            <rFont val="Calibri"/>
            <family val="2"/>
            <scheme val="minor"/>
          </rPr>
          <t>If you share the cost of utilities with another organisation, you can share the carbon impact - put a percentage of ownership here.
This is defaulted to 100% but you can edit this.</t>
        </r>
      </text>
    </comment>
    <comment ref="F205" authorId="0" shapeId="0" xr:uid="{5CC14CE7-7A86-4C97-B26E-16F17B3AF587}">
      <text>
        <r>
          <rPr>
            <sz val="11"/>
            <color indexed="81"/>
            <rFont val="Calibri"/>
            <family val="2"/>
            <scheme val="minor"/>
          </rPr>
          <t>Fill this out once the activity has happened so you have a record of the actual emissions that were generated.</t>
        </r>
      </text>
    </comment>
    <comment ref="D232" authorId="0" shapeId="0" xr:uid="{30902A27-750E-43ED-9B73-65FD8477DA23}">
      <text>
        <r>
          <rPr>
            <sz val="11"/>
            <color indexed="81"/>
            <rFont val="Calibri"/>
            <family val="2"/>
            <scheme val="minor"/>
          </rPr>
          <t>If you share the cost a material/item with another organisation, you can share the carbon impact - put a percentage of ownership here.
This is defaulted to 100% but you can edit this.</t>
        </r>
      </text>
    </comment>
    <comment ref="F232" authorId="0" shapeId="0" xr:uid="{BCEE5705-916F-4D5B-B9A9-4EDC059E6970}">
      <text>
        <r>
          <rPr>
            <sz val="11"/>
            <color indexed="81"/>
            <rFont val="Calibri"/>
            <family val="2"/>
            <scheme val="minor"/>
          </rPr>
          <t>Fill this out once the activity has happened so you have a record of the actual emissions that were generated.</t>
        </r>
      </text>
    </comment>
    <comment ref="B258" authorId="0" shapeId="0" xr:uid="{CBCD5C7D-91BA-49E4-9A5B-221A881581AD}">
      <text>
        <r>
          <rPr>
            <sz val="11"/>
            <color indexed="81"/>
            <rFont val="Calibri"/>
            <family val="2"/>
            <scheme val="minor"/>
          </rPr>
          <t>Calcualte this estimate outside this tool and input the value here.</t>
        </r>
      </text>
    </comment>
    <comment ref="C258" authorId="0" shapeId="0" xr:uid="{AD96994C-42E3-491F-9293-C9794A363D43}">
      <text>
        <r>
          <rPr>
            <sz val="11"/>
            <color indexed="81"/>
            <rFont val="Calibri"/>
            <family val="2"/>
            <scheme val="minor"/>
          </rPr>
          <t>Fill this out once the activity has happened so you have a record of the actual emissions that were generated.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Matthew Belsey</author>
  </authors>
  <commentList>
    <comment ref="H2" authorId="0" shapeId="0" xr:uid="{13630784-6272-4519-97AF-5BD3E78E784D}">
      <text>
        <r>
          <rPr>
            <sz val="11"/>
            <color indexed="81"/>
            <rFont val="Calibri"/>
            <family val="2"/>
            <scheme val="minor"/>
          </rPr>
          <t>Space to record your thought process, decisions that were made, or justifications for inclusion/removal of actions.</t>
        </r>
      </text>
    </comment>
    <comment ref="B10" authorId="0" shapeId="0" xr:uid="{2071464E-EBAD-4A59-83EF-E1DA45546F65}">
      <text>
        <r>
          <rPr>
            <sz val="11"/>
            <color indexed="81"/>
            <rFont val="Calibri"/>
            <family val="2"/>
            <scheme val="minor"/>
          </rPr>
          <t>Carried through from what you entered in the master budget sheet.</t>
        </r>
      </text>
    </comment>
    <comment ref="B11" authorId="0" shapeId="0" xr:uid="{481AB488-AC9B-4CFF-8B92-60A79DD37D35}">
      <text>
        <r>
          <rPr>
            <sz val="11"/>
            <color indexed="81"/>
            <rFont val="Calibri"/>
            <family val="2"/>
            <scheme val="minor"/>
          </rPr>
          <t>Sum of all estimated emissions recorded in this tab.</t>
        </r>
      </text>
    </comment>
    <comment ref="B12" authorId="0" shapeId="0" xr:uid="{D42F725E-60CF-4EEB-A55A-EBBB8583F703}">
      <text>
        <r>
          <rPr>
            <sz val="11"/>
            <color indexed="81"/>
            <rFont val="Calibri"/>
            <family val="2"/>
            <scheme val="minor"/>
          </rPr>
          <t>Sum of all actual emissions recorded in this tab.</t>
        </r>
        <r>
          <rPr>
            <sz val="12"/>
            <color indexed="81"/>
            <rFont val="Calibri"/>
            <family val="2"/>
            <scheme val="minor"/>
          </rPr>
          <t xml:space="preserve">
</t>
        </r>
      </text>
    </comment>
    <comment ref="B14" authorId="0" shapeId="0" xr:uid="{CC279C17-CE57-4187-8A69-0EF1220ACC58}">
      <text>
        <r>
          <rPr>
            <sz val="11"/>
            <color indexed="81"/>
            <rFont val="Calibri"/>
            <family val="2"/>
            <scheme val="minor"/>
          </rPr>
          <t>Write the name of your project or department here.</t>
        </r>
        <r>
          <rPr>
            <sz val="9"/>
            <color indexed="81"/>
            <rFont val="Tahoma"/>
            <family val="2"/>
          </rPr>
          <t xml:space="preserve">
</t>
        </r>
      </text>
    </comment>
    <comment ref="C21" authorId="0" shapeId="0" xr:uid="{C5B0BC54-8796-431F-ABBD-AA29B562CFDB}">
      <text>
        <r>
          <rPr>
            <sz val="11"/>
            <color indexed="81"/>
            <rFont val="Calibri"/>
            <family val="2"/>
            <scheme val="minor"/>
          </rPr>
          <t>Find the location in the list. If you want to add additional locations, type them in the additional locations tab.</t>
        </r>
      </text>
    </comment>
    <comment ref="D21" authorId="0" shapeId="0" xr:uid="{89BD9DDB-7103-4175-ACF8-B054708AE1D9}">
      <text>
        <r>
          <rPr>
            <sz val="11"/>
            <color indexed="81"/>
            <rFont val="Calibri"/>
            <family val="2"/>
            <scheme val="minor"/>
          </rPr>
          <t>Find the location in the list. If you want to add additional locations, type them in the additional locations tab.</t>
        </r>
      </text>
    </comment>
    <comment ref="F21" authorId="0" shapeId="0" xr:uid="{4B2A9809-6A3B-40B2-9849-CD6778F68D09}">
      <text>
        <r>
          <rPr>
            <sz val="11"/>
            <color indexed="81"/>
            <rFont val="Calibri"/>
            <family val="2"/>
            <scheme val="minor"/>
          </rPr>
          <t>If for a car or taxi, type the number of vehicles in this column, not the number of people.</t>
        </r>
      </text>
    </comment>
    <comment ref="G21" authorId="0" shapeId="0" xr:uid="{B15AB2D7-3B81-4FAF-9455-8F112080A885}">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H21" authorId="0" shapeId="0" xr:uid="{EC6967AE-2F59-491D-BF17-8C13A11A02EC}">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J21" authorId="0" shapeId="0" xr:uid="{FB60739D-8C19-45D1-947D-C4AFC44F24FE}">
      <text>
        <r>
          <rPr>
            <sz val="11"/>
            <color indexed="81"/>
            <rFont val="Calibri"/>
            <family val="2"/>
            <scheme val="minor"/>
          </rPr>
          <t>As the crow flies distance based on the start and end locations</t>
        </r>
      </text>
    </comment>
    <comment ref="L21" authorId="0" shapeId="0" xr:uid="{B0B7290C-9C05-4C08-A4FA-19F184333A84}">
      <text>
        <r>
          <rPr>
            <sz val="11"/>
            <color indexed="81"/>
            <rFont val="Calibri"/>
            <family val="2"/>
            <scheme val="minor"/>
          </rPr>
          <t>Fill this out once the activity has happened so you have a record of the actual emissions that were generated.</t>
        </r>
      </text>
    </comment>
    <comment ref="B63" authorId="0" shapeId="0" xr:uid="{8A6AF93D-B1AF-4F5A-A43F-9573781705DF}">
      <text>
        <r>
          <rPr>
            <sz val="11"/>
            <color indexed="81"/>
            <rFont val="Calibri"/>
            <family val="2"/>
            <scheme val="minor"/>
          </rPr>
          <t>Find the location in the list. If you want to add additional locations, type them in the additional locations tab.</t>
        </r>
      </text>
    </comment>
    <comment ref="C63" authorId="0" shapeId="0" xr:uid="{E59EED15-E50F-4471-B898-3F48E731036F}">
      <text>
        <r>
          <rPr>
            <sz val="11"/>
            <color indexed="81"/>
            <rFont val="Calibri"/>
            <family val="2"/>
            <scheme val="minor"/>
          </rPr>
          <t>Find the location in the list. If you want to add additional locations, type them in the additional locations tab.</t>
        </r>
      </text>
    </comment>
    <comment ref="E63" authorId="0" shapeId="0" xr:uid="{766947F4-FAD4-4D11-8A12-0B73FAD8C3E4}">
      <text>
        <r>
          <rPr>
            <sz val="11"/>
            <color indexed="81"/>
            <rFont val="Calibri"/>
            <family val="2"/>
            <scheme val="minor"/>
          </rPr>
          <t>If you know the weight of the goods, add the figure here. If not, it will use an average emission conversion factor.</t>
        </r>
      </text>
    </comment>
    <comment ref="F63" authorId="0" shapeId="0" xr:uid="{26BA9BBE-D6E8-44D9-B179-ACFA5573876A}">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G63" authorId="0" shapeId="0" xr:uid="{BDE9C984-7070-40F3-A6D4-BAB08A5ED786}">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I63" authorId="0" shapeId="0" xr:uid="{B37A4660-7E03-44FA-B293-E2D60B801FD1}">
      <text>
        <r>
          <rPr>
            <sz val="11"/>
            <color indexed="81"/>
            <rFont val="Calibri"/>
            <family val="2"/>
            <scheme val="minor"/>
          </rPr>
          <t>As the crow flies distance based on the start and end locations</t>
        </r>
      </text>
    </comment>
    <comment ref="K63" authorId="0" shapeId="0" xr:uid="{F3711687-CCC4-4790-B0E3-1EC26558EA07}">
      <text>
        <r>
          <rPr>
            <sz val="11"/>
            <color indexed="81"/>
            <rFont val="Calibri"/>
            <family val="2"/>
            <scheme val="minor"/>
          </rPr>
          <t>Fill this out once the activity has happened so you have a record of the actual emissions that were generated.</t>
        </r>
      </text>
    </comment>
    <comment ref="D97" authorId="0" shapeId="0" xr:uid="{7BD7EE77-080D-4F00-BC57-892E01CB6D3A}">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F97" authorId="0" shapeId="0" xr:uid="{5C2BE678-CB94-4402-9659-02C06105CDFD}">
      <text>
        <r>
          <rPr>
            <sz val="11"/>
            <color indexed="81"/>
            <rFont val="Calibri"/>
            <family val="2"/>
            <scheme val="minor"/>
          </rPr>
          <t>Fill this out once the activity has happened so you have a record of the actual emissions that were generated.</t>
        </r>
      </text>
    </comment>
    <comment ref="D111" authorId="0" shapeId="0" xr:uid="{238E6B13-F98B-473F-AFB3-5C12E9F2D0FD}">
      <text>
        <r>
          <rPr>
            <sz val="11"/>
            <color indexed="81"/>
            <rFont val="Calibri"/>
            <family val="2"/>
            <scheme val="minor"/>
          </rPr>
          <t>If for a car, taxi, or freight, type the number of vehicles in this column, not the number of people.</t>
        </r>
      </text>
    </comment>
    <comment ref="E111" authorId="0" shapeId="0" xr:uid="{4B001891-03C9-43BC-8FD2-F1BFF0333F5F}">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11" authorId="0" shapeId="0" xr:uid="{939C3883-7443-4796-BFB8-C595CEAC3EC6}">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11" authorId="0" shapeId="0" xr:uid="{E1DA0370-C988-48BD-942A-DD5160349BB3}">
      <text>
        <r>
          <rPr>
            <sz val="11"/>
            <color indexed="81"/>
            <rFont val="Calibri"/>
            <family val="2"/>
            <scheme val="minor"/>
          </rPr>
          <t>Fill this out once the activity has happened so you have a record of the actual emissions that were generated.</t>
        </r>
      </text>
    </comment>
    <comment ref="D143" authorId="0" shapeId="0" xr:uid="{85AABB1B-C166-4B0C-89F3-C3C5CA8C244D}">
      <text>
        <r>
          <rPr>
            <sz val="11"/>
            <color indexed="81"/>
            <rFont val="Calibri"/>
            <family val="2"/>
            <scheme val="minor"/>
          </rPr>
          <t>If you know the weight of the goods, add the figure here. If not, it will use an average emission conversion factor.</t>
        </r>
      </text>
    </comment>
    <comment ref="E143" authorId="0" shapeId="0" xr:uid="{3427955E-9CB9-46FE-9C79-C076371B2930}">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43" authorId="0" shapeId="0" xr:uid="{02D537A4-0981-4559-8B81-065E05682DC2}">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43" authorId="0" shapeId="0" xr:uid="{837EA618-1B7B-4CA8-9F9A-3D6284CF481A}">
      <text>
        <r>
          <rPr>
            <sz val="11"/>
            <color indexed="81"/>
            <rFont val="Calibri"/>
            <family val="2"/>
            <scheme val="minor"/>
          </rPr>
          <t>Fill this out once the activity has happened so you have a record of the actual emissions that were generated.</t>
        </r>
      </text>
    </comment>
    <comment ref="E176" authorId="0" shapeId="0" xr:uid="{5DEA1E7D-28F4-467B-AECF-782D6F6157DE}">
      <text>
        <r>
          <rPr>
            <sz val="11"/>
            <color indexed="81"/>
            <rFont val="Calibri"/>
            <family val="2"/>
            <scheme val="minor"/>
          </rPr>
          <t>If you share the cost of an overnight stay with another organisation, you can share the carbon impact - put a percentage of ownership here.
This is defaulted to 100% but you can edit this.</t>
        </r>
      </text>
    </comment>
    <comment ref="G176" authorId="0" shapeId="0" xr:uid="{0E8F13FE-58B3-4164-8358-A6E5DAFAB903}">
      <text>
        <r>
          <rPr>
            <sz val="11"/>
            <color indexed="81"/>
            <rFont val="Calibri"/>
            <family val="2"/>
            <scheme val="minor"/>
          </rPr>
          <t>Fill this out once the activity has happened so you have a record of the actual emissions that were generated.</t>
        </r>
      </text>
    </comment>
    <comment ref="D205" authorId="0" shapeId="0" xr:uid="{E6B63749-580E-42F0-AC99-5C576F14CCD7}">
      <text>
        <r>
          <rPr>
            <sz val="11"/>
            <color indexed="81"/>
            <rFont val="Calibri"/>
            <family val="2"/>
            <scheme val="minor"/>
          </rPr>
          <t>If you share the cost of utilities with another organisation, you can share the carbon impact - put a percentage of ownership here.
This is defaulted to 100% but you can edit this.</t>
        </r>
      </text>
    </comment>
    <comment ref="F205" authorId="0" shapeId="0" xr:uid="{EF5BFA46-1F27-46D9-ACB2-F478703D3100}">
      <text>
        <r>
          <rPr>
            <sz val="11"/>
            <color indexed="81"/>
            <rFont val="Calibri"/>
            <family val="2"/>
            <scheme val="minor"/>
          </rPr>
          <t>Fill this out once the activity has happened so you have a record of the actual emissions that were generated.</t>
        </r>
      </text>
    </comment>
    <comment ref="D232" authorId="0" shapeId="0" xr:uid="{A213D9D9-430B-4233-B2AA-8BFFBDA91E67}">
      <text>
        <r>
          <rPr>
            <sz val="11"/>
            <color indexed="81"/>
            <rFont val="Calibri"/>
            <family val="2"/>
            <scheme val="minor"/>
          </rPr>
          <t>If you share the cost a material/item with another organisation, you can share the carbon impact - put a percentage of ownership here.
This is defaulted to 100% but you can edit this.</t>
        </r>
      </text>
    </comment>
    <comment ref="F232" authorId="0" shapeId="0" xr:uid="{0AC37612-5120-4A9E-80FB-3A5CA3580A86}">
      <text>
        <r>
          <rPr>
            <sz val="11"/>
            <color indexed="81"/>
            <rFont val="Calibri"/>
            <family val="2"/>
            <scheme val="minor"/>
          </rPr>
          <t>Fill this out once the activity has happened so you have a record of the actual emissions that were generated.</t>
        </r>
      </text>
    </comment>
    <comment ref="B258" authorId="0" shapeId="0" xr:uid="{26080E63-BD8D-4742-AFC4-6FD77048BB4A}">
      <text>
        <r>
          <rPr>
            <sz val="11"/>
            <color indexed="81"/>
            <rFont val="Calibri"/>
            <family val="2"/>
            <scheme val="minor"/>
          </rPr>
          <t>Calcualte this estimate outside this tool and input the value here.</t>
        </r>
      </text>
    </comment>
    <comment ref="C258" authorId="0" shapeId="0" xr:uid="{5F4A8B8F-F65C-4966-9CCB-E80CF79753B7}">
      <text>
        <r>
          <rPr>
            <sz val="11"/>
            <color indexed="81"/>
            <rFont val="Calibri"/>
            <family val="2"/>
            <scheme val="minor"/>
          </rPr>
          <t>Fill this out once the activity has happened so you have a record of the actual emissions that were generated.</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Matthew Belsey</author>
  </authors>
  <commentList>
    <comment ref="H2" authorId="0" shapeId="0" xr:uid="{53E99A0F-ACAD-4CC5-96F1-017745B59FAF}">
      <text>
        <r>
          <rPr>
            <sz val="11"/>
            <color indexed="81"/>
            <rFont val="Calibri"/>
            <family val="2"/>
            <scheme val="minor"/>
          </rPr>
          <t>Space to record your thought process, decisions that were made, or justifications for inclusion/removal of actions.</t>
        </r>
      </text>
    </comment>
    <comment ref="B10" authorId="0" shapeId="0" xr:uid="{8FF58E4B-B04A-4CC6-B668-12E15233FD09}">
      <text>
        <r>
          <rPr>
            <sz val="11"/>
            <color indexed="81"/>
            <rFont val="Calibri"/>
            <family val="2"/>
            <scheme val="minor"/>
          </rPr>
          <t>Carried through from what you entered in the master budget sheet.</t>
        </r>
      </text>
    </comment>
    <comment ref="B11" authorId="0" shapeId="0" xr:uid="{019077D7-66E2-4241-ACDB-4CB33F017AC3}">
      <text>
        <r>
          <rPr>
            <sz val="11"/>
            <color indexed="81"/>
            <rFont val="Calibri"/>
            <family val="2"/>
            <scheme val="minor"/>
          </rPr>
          <t>Sum of all estimated emissions recorded in this tab.</t>
        </r>
      </text>
    </comment>
    <comment ref="B12" authorId="0" shapeId="0" xr:uid="{BC0427FF-7C4F-43C4-BDBD-FC6B80AFEBD7}">
      <text>
        <r>
          <rPr>
            <sz val="11"/>
            <color indexed="81"/>
            <rFont val="Calibri"/>
            <family val="2"/>
            <scheme val="minor"/>
          </rPr>
          <t>Sum of all actual emissions recorded in this tab.</t>
        </r>
        <r>
          <rPr>
            <sz val="12"/>
            <color indexed="81"/>
            <rFont val="Calibri"/>
            <family val="2"/>
            <scheme val="minor"/>
          </rPr>
          <t xml:space="preserve">
</t>
        </r>
      </text>
    </comment>
    <comment ref="B14" authorId="0" shapeId="0" xr:uid="{A06F5828-C975-4B22-9C9D-BD12A2BF3F2F}">
      <text>
        <r>
          <rPr>
            <sz val="11"/>
            <color indexed="81"/>
            <rFont val="Calibri"/>
            <family val="2"/>
            <scheme val="minor"/>
          </rPr>
          <t>Write the name of your project or department here.</t>
        </r>
        <r>
          <rPr>
            <sz val="9"/>
            <color indexed="81"/>
            <rFont val="Tahoma"/>
            <family val="2"/>
          </rPr>
          <t xml:space="preserve">
</t>
        </r>
      </text>
    </comment>
    <comment ref="C21" authorId="0" shapeId="0" xr:uid="{C6739602-518E-4DE8-BA10-C739C6116541}">
      <text>
        <r>
          <rPr>
            <sz val="11"/>
            <color indexed="81"/>
            <rFont val="Calibri"/>
            <family val="2"/>
            <scheme val="minor"/>
          </rPr>
          <t>Find the location in the list. If you want to add additional locations, type them in the additional locations tab.</t>
        </r>
      </text>
    </comment>
    <comment ref="D21" authorId="0" shapeId="0" xr:uid="{B28BE4B8-6CDE-4EAC-A5CC-513F8E67A5E7}">
      <text>
        <r>
          <rPr>
            <sz val="11"/>
            <color indexed="81"/>
            <rFont val="Calibri"/>
            <family val="2"/>
            <scheme val="minor"/>
          </rPr>
          <t>Find the location in the list. If you want to add additional locations, type them in the additional locations tab.</t>
        </r>
      </text>
    </comment>
    <comment ref="F21" authorId="0" shapeId="0" xr:uid="{9C4D32B8-859F-47C4-956E-8FA37C11AFC6}">
      <text>
        <r>
          <rPr>
            <sz val="11"/>
            <color indexed="81"/>
            <rFont val="Calibri"/>
            <family val="2"/>
            <scheme val="minor"/>
          </rPr>
          <t>If for a car or taxi, type the number of vehicles in this column, not the number of people.</t>
        </r>
      </text>
    </comment>
    <comment ref="G21" authorId="0" shapeId="0" xr:uid="{3CAF7269-2665-480E-97EC-E34BE0CD3BC4}">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H21" authorId="0" shapeId="0" xr:uid="{6165801A-F534-4969-93E8-9585253494C7}">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J21" authorId="0" shapeId="0" xr:uid="{1F62AFC2-9DCC-49BA-AEB1-C28A286D1EB2}">
      <text>
        <r>
          <rPr>
            <sz val="11"/>
            <color indexed="81"/>
            <rFont val="Calibri"/>
            <family val="2"/>
            <scheme val="minor"/>
          </rPr>
          <t>As the crow flies distance based on the start and end locations</t>
        </r>
      </text>
    </comment>
    <comment ref="L21" authorId="0" shapeId="0" xr:uid="{7CCABDBE-CE28-4F0B-8FC0-779EA3244AB7}">
      <text>
        <r>
          <rPr>
            <sz val="11"/>
            <color indexed="81"/>
            <rFont val="Calibri"/>
            <family val="2"/>
            <scheme val="minor"/>
          </rPr>
          <t>Fill this out once the activity has happened so you have a record of the actual emissions that were generated.</t>
        </r>
      </text>
    </comment>
    <comment ref="B63" authorId="0" shapeId="0" xr:uid="{BF2DF4BE-1782-47C4-8473-F6B98289B93D}">
      <text>
        <r>
          <rPr>
            <sz val="11"/>
            <color indexed="81"/>
            <rFont val="Calibri"/>
            <family val="2"/>
            <scheme val="minor"/>
          </rPr>
          <t>Find the location in the list. If you want to add additional locations, type them in the additional locations tab.</t>
        </r>
      </text>
    </comment>
    <comment ref="C63" authorId="0" shapeId="0" xr:uid="{15AA61F6-7277-4782-8326-4FD48B945C51}">
      <text>
        <r>
          <rPr>
            <sz val="11"/>
            <color indexed="81"/>
            <rFont val="Calibri"/>
            <family val="2"/>
            <scheme val="minor"/>
          </rPr>
          <t>Find the location in the list. If you want to add additional locations, type them in the additional locations tab.</t>
        </r>
      </text>
    </comment>
    <comment ref="E63" authorId="0" shapeId="0" xr:uid="{A00127F1-EB57-4B87-8CDB-418C08F7C667}">
      <text>
        <r>
          <rPr>
            <sz val="11"/>
            <color indexed="81"/>
            <rFont val="Calibri"/>
            <family val="2"/>
            <scheme val="minor"/>
          </rPr>
          <t>If you know the weight of the goods, add the figure here. If not, it will use an average emission conversion factor.</t>
        </r>
      </text>
    </comment>
    <comment ref="F63" authorId="0" shapeId="0" xr:uid="{2786A53E-820C-4B5A-901E-CB89A8BC7B9E}">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G63" authorId="0" shapeId="0" xr:uid="{FABDB0D4-3D44-4727-AB41-B66D85478D7E}">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I63" authorId="0" shapeId="0" xr:uid="{F9DA5394-211B-4229-ADEC-DEE981A0A3CD}">
      <text>
        <r>
          <rPr>
            <sz val="11"/>
            <color indexed="81"/>
            <rFont val="Calibri"/>
            <family val="2"/>
            <scheme val="minor"/>
          </rPr>
          <t>As the crow flies distance based on the start and end locations</t>
        </r>
      </text>
    </comment>
    <comment ref="K63" authorId="0" shapeId="0" xr:uid="{D6F3EBE9-E7A0-4C8C-A007-8F56D3975E1E}">
      <text>
        <r>
          <rPr>
            <sz val="11"/>
            <color indexed="81"/>
            <rFont val="Calibri"/>
            <family val="2"/>
            <scheme val="minor"/>
          </rPr>
          <t>Fill this out once the activity has happened so you have a record of the actual emissions that were generated.</t>
        </r>
      </text>
    </comment>
    <comment ref="D97" authorId="0" shapeId="0" xr:uid="{70E6086C-AB68-49DC-995D-511E0188CCF2}">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F97" authorId="0" shapeId="0" xr:uid="{818E9DD1-C418-4498-99E1-5526043C6B22}">
      <text>
        <r>
          <rPr>
            <sz val="11"/>
            <color indexed="81"/>
            <rFont val="Calibri"/>
            <family val="2"/>
            <scheme val="minor"/>
          </rPr>
          <t>Fill this out once the activity has happened so you have a record of the actual emissions that were generated.</t>
        </r>
      </text>
    </comment>
    <comment ref="D111" authorId="0" shapeId="0" xr:uid="{492E3034-062E-4283-9D1C-EA6E4424C2B3}">
      <text>
        <r>
          <rPr>
            <sz val="11"/>
            <color indexed="81"/>
            <rFont val="Calibri"/>
            <family val="2"/>
            <scheme val="minor"/>
          </rPr>
          <t>If for a car, taxi, or freight, type the number of vehicles in this column, not the number of people.</t>
        </r>
      </text>
    </comment>
    <comment ref="E111" authorId="0" shapeId="0" xr:uid="{DF0FDE5E-9114-4406-AA74-1EE8C8D0B15B}">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11" authorId="0" shapeId="0" xr:uid="{448291A5-9715-447E-A027-F0AE6510DD01}">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11" authorId="0" shapeId="0" xr:uid="{0CF37F70-75BB-4D36-BEC7-A97FF1566AA0}">
      <text>
        <r>
          <rPr>
            <sz val="11"/>
            <color indexed="81"/>
            <rFont val="Calibri"/>
            <family val="2"/>
            <scheme val="minor"/>
          </rPr>
          <t>Fill this out once the activity has happened so you have a record of the actual emissions that were generated.</t>
        </r>
      </text>
    </comment>
    <comment ref="D143" authorId="0" shapeId="0" xr:uid="{FB440666-415F-4F01-BC8B-B87EBCD62617}">
      <text>
        <r>
          <rPr>
            <sz val="11"/>
            <color indexed="81"/>
            <rFont val="Calibri"/>
            <family val="2"/>
            <scheme val="minor"/>
          </rPr>
          <t>If you know the weight of the goods, add the figure here. If not, it will use an average emission conversion factor.</t>
        </r>
      </text>
    </comment>
    <comment ref="E143" authorId="0" shapeId="0" xr:uid="{6DFA4566-75E0-43B2-B745-8CB852AD709C}">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43" authorId="0" shapeId="0" xr:uid="{333430E4-62DC-4C53-9FD1-1B14E356B8DE}">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43" authorId="0" shapeId="0" xr:uid="{B86C4938-486B-45FF-928B-92033083E683}">
      <text>
        <r>
          <rPr>
            <sz val="11"/>
            <color indexed="81"/>
            <rFont val="Calibri"/>
            <family val="2"/>
            <scheme val="minor"/>
          </rPr>
          <t>Fill this out once the activity has happened so you have a record of the actual emissions that were generated.</t>
        </r>
      </text>
    </comment>
    <comment ref="E176" authorId="0" shapeId="0" xr:uid="{69D96B93-7E74-49F5-A893-A4A87FEA4106}">
      <text>
        <r>
          <rPr>
            <sz val="11"/>
            <color indexed="81"/>
            <rFont val="Calibri"/>
            <family val="2"/>
            <scheme val="minor"/>
          </rPr>
          <t>If you share the cost of an overnight stay with another organisation, you can share the carbon impact - put a percentage of ownership here.
This is defaulted to 100% but you can edit this.</t>
        </r>
      </text>
    </comment>
    <comment ref="G176" authorId="0" shapeId="0" xr:uid="{3A36C4FC-D8BA-4E45-AF06-5CEE78B23A83}">
      <text>
        <r>
          <rPr>
            <sz val="11"/>
            <color indexed="81"/>
            <rFont val="Calibri"/>
            <family val="2"/>
            <scheme val="minor"/>
          </rPr>
          <t>Fill this out once the activity has happened so you have a record of the actual emissions that were generated.</t>
        </r>
      </text>
    </comment>
    <comment ref="D205" authorId="0" shapeId="0" xr:uid="{8CE82DB1-7248-426E-A8CB-607019FCC97B}">
      <text>
        <r>
          <rPr>
            <sz val="11"/>
            <color indexed="81"/>
            <rFont val="Calibri"/>
            <family val="2"/>
            <scheme val="minor"/>
          </rPr>
          <t>If you share the cost of utilities with another organisation, you can share the carbon impact - put a percentage of ownership here.
This is defaulted to 100% but you can edit this.</t>
        </r>
      </text>
    </comment>
    <comment ref="F205" authorId="0" shapeId="0" xr:uid="{88E90157-1F7C-4278-B08C-5DDEF163A0F4}">
      <text>
        <r>
          <rPr>
            <sz val="11"/>
            <color indexed="81"/>
            <rFont val="Calibri"/>
            <family val="2"/>
            <scheme val="minor"/>
          </rPr>
          <t>Fill this out once the activity has happened so you have a record of the actual emissions that were generated.</t>
        </r>
      </text>
    </comment>
    <comment ref="D232" authorId="0" shapeId="0" xr:uid="{3E9DD027-8622-4785-AA47-FD0816AC687C}">
      <text>
        <r>
          <rPr>
            <sz val="11"/>
            <color indexed="81"/>
            <rFont val="Calibri"/>
            <family val="2"/>
            <scheme val="minor"/>
          </rPr>
          <t>If you share the cost a material/item with another organisation, you can share the carbon impact - put a percentage of ownership here.
This is defaulted to 100% but you can edit this.</t>
        </r>
      </text>
    </comment>
    <comment ref="F232" authorId="0" shapeId="0" xr:uid="{1CDADDD2-D3CA-4FAB-9410-E92838334259}">
      <text>
        <r>
          <rPr>
            <sz val="11"/>
            <color indexed="81"/>
            <rFont val="Calibri"/>
            <family val="2"/>
            <scheme val="minor"/>
          </rPr>
          <t>Fill this out once the activity has happened so you have a record of the actual emissions that were generated.</t>
        </r>
      </text>
    </comment>
    <comment ref="B258" authorId="0" shapeId="0" xr:uid="{91B18BBC-B530-436C-A520-97B70CC0AE07}">
      <text>
        <r>
          <rPr>
            <sz val="11"/>
            <color indexed="81"/>
            <rFont val="Calibri"/>
            <family val="2"/>
            <scheme val="minor"/>
          </rPr>
          <t>Calcualte this estimate outside this tool and input the value here.</t>
        </r>
      </text>
    </comment>
    <comment ref="C258" authorId="0" shapeId="0" xr:uid="{ABBE0DC6-94B1-409D-95A0-28BFA53B9BFD}">
      <text>
        <r>
          <rPr>
            <sz val="11"/>
            <color indexed="81"/>
            <rFont val="Calibri"/>
            <family val="2"/>
            <scheme val="minor"/>
          </rPr>
          <t>Fill this out once the activity has happened so you have a record of the actual emissions that were generated.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Matthew Belsey</author>
  </authors>
  <commentList>
    <comment ref="C2" authorId="0" shapeId="0" xr:uid="{6FA0A782-B4B3-4DAD-85E3-EE0957A2F3E9}">
      <text>
        <r>
          <rPr>
            <sz val="11"/>
            <color indexed="81"/>
            <rFont val="Calibri"/>
            <family val="2"/>
            <scheme val="minor"/>
          </rPr>
          <t>Space to record your thought process, decisions that were made, or justifications for inclusion/removal of actions.</t>
        </r>
      </text>
    </comment>
    <comment ref="B18" authorId="0" shapeId="0" xr:uid="{5C8F9204-88E5-4F63-B5B4-F177A4CAB4F6}">
      <text>
        <r>
          <rPr>
            <sz val="11"/>
            <color indexed="81"/>
            <rFont val="Calibri"/>
            <family val="2"/>
            <scheme val="minor"/>
          </rPr>
          <t>Energy, water, and waste values are shown in this list. Select your source to see the units you should provide the amount in.</t>
        </r>
      </text>
    </comment>
    <comment ref="C18" authorId="0" shapeId="0" xr:uid="{B546AB94-050F-40A0-9789-F6C5F2A17F0F}">
      <text>
        <r>
          <rPr>
            <sz val="11"/>
            <color indexed="81"/>
            <rFont val="Calibri"/>
            <family val="2"/>
            <scheme val="minor"/>
          </rPr>
          <t>The units to use will be in brackets after the emissions source you select in coluimn C.</t>
        </r>
      </text>
    </comment>
    <comment ref="E18" authorId="0" shapeId="0" xr:uid="{6861F554-7A4C-4204-83B2-431BE1C4AFAD}">
      <text>
        <r>
          <rPr>
            <sz val="11"/>
            <color indexed="81"/>
            <rFont val="Calibri"/>
            <family val="2"/>
            <scheme val="minor"/>
          </rPr>
          <t>Fill this out once the activity has happened so you have a record of the actual emissions that were generated.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Matthew Belsey</author>
  </authors>
  <commentList>
    <comment ref="H2" authorId="0" shapeId="0" xr:uid="{C7739742-E2D3-4D71-BF16-6C79622EB51C}">
      <text>
        <r>
          <rPr>
            <sz val="11"/>
            <color indexed="81"/>
            <rFont val="Calibri"/>
            <family val="2"/>
            <scheme val="minor"/>
          </rPr>
          <t>Space to record your thought process, decisions that were made, or justifications for inclusion/removal of actions.</t>
        </r>
      </text>
    </comment>
    <comment ref="B10" authorId="0" shapeId="0" xr:uid="{AB588E0A-9ECB-4907-8F43-4681FE0B1A50}">
      <text>
        <r>
          <rPr>
            <sz val="11"/>
            <color indexed="81"/>
            <rFont val="Calibri"/>
            <family val="2"/>
            <scheme val="minor"/>
          </rPr>
          <t>Carried through from what you entered in the master budget sheet.</t>
        </r>
      </text>
    </comment>
    <comment ref="B11" authorId="0" shapeId="0" xr:uid="{F10616A3-BD14-4A0E-9A4D-9D075A27D145}">
      <text>
        <r>
          <rPr>
            <sz val="11"/>
            <color indexed="81"/>
            <rFont val="Calibri"/>
            <family val="2"/>
            <scheme val="minor"/>
          </rPr>
          <t>Sum of all estimated emissions recorded in this tab.</t>
        </r>
      </text>
    </comment>
    <comment ref="B12" authorId="0" shapeId="0" xr:uid="{61099B87-933F-4D0F-B93B-BE5E835D37E6}">
      <text>
        <r>
          <rPr>
            <sz val="11"/>
            <color indexed="81"/>
            <rFont val="Calibri"/>
            <family val="2"/>
            <scheme val="minor"/>
          </rPr>
          <t>Sum of all actual emissions recorded in this tab.</t>
        </r>
        <r>
          <rPr>
            <sz val="12"/>
            <color indexed="81"/>
            <rFont val="Calibri"/>
            <family val="2"/>
            <scheme val="minor"/>
          </rPr>
          <t xml:space="preserve">
</t>
        </r>
      </text>
    </comment>
    <comment ref="B14" authorId="0" shapeId="0" xr:uid="{7F0DA218-B460-43E8-9D48-69096ED4971B}">
      <text>
        <r>
          <rPr>
            <sz val="11"/>
            <color indexed="81"/>
            <rFont val="Calibri"/>
            <family val="2"/>
            <scheme val="minor"/>
          </rPr>
          <t>Write the name of your project or department here.</t>
        </r>
        <r>
          <rPr>
            <sz val="9"/>
            <color indexed="81"/>
            <rFont val="Tahoma"/>
            <family val="2"/>
          </rPr>
          <t xml:space="preserve">
</t>
        </r>
      </text>
    </comment>
    <comment ref="C21" authorId="0" shapeId="0" xr:uid="{42A5EBE5-E4DE-4AA3-A6D1-399BE310B52F}">
      <text>
        <r>
          <rPr>
            <sz val="11"/>
            <color indexed="81"/>
            <rFont val="Calibri"/>
            <family val="2"/>
            <scheme val="minor"/>
          </rPr>
          <t>Find the location in the list. If you want to add additional locations, type them in the additional locations tab.</t>
        </r>
      </text>
    </comment>
    <comment ref="D21" authorId="0" shapeId="0" xr:uid="{CE4291F0-2288-428D-8285-C4082AE99276}">
      <text>
        <r>
          <rPr>
            <sz val="11"/>
            <color indexed="81"/>
            <rFont val="Calibri"/>
            <family val="2"/>
            <scheme val="minor"/>
          </rPr>
          <t>Find the location in the list. If you want to add additional locations, type them in the additional locations tab.</t>
        </r>
      </text>
    </comment>
    <comment ref="F21" authorId="0" shapeId="0" xr:uid="{E44D6CE6-AD3F-48DE-97CE-C3B6634C2232}">
      <text>
        <r>
          <rPr>
            <sz val="11"/>
            <color indexed="81"/>
            <rFont val="Calibri"/>
            <family val="2"/>
            <scheme val="minor"/>
          </rPr>
          <t>If for a car or taxi, type the number of vehicles in this column, not the number of people.</t>
        </r>
      </text>
    </comment>
    <comment ref="G21" authorId="0" shapeId="0" xr:uid="{0120FBA6-756B-4009-AF87-47761C6AB728}">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H21" authorId="0" shapeId="0" xr:uid="{7AEB87C7-E219-41A4-BC25-82F9F1EE9509}">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J21" authorId="0" shapeId="0" xr:uid="{65B91804-5246-4B10-A091-C3F6287DF9C8}">
      <text>
        <r>
          <rPr>
            <sz val="11"/>
            <color indexed="81"/>
            <rFont val="Calibri"/>
            <family val="2"/>
            <scheme val="minor"/>
          </rPr>
          <t>As the crow flies distance based on the start and end locations</t>
        </r>
      </text>
    </comment>
    <comment ref="L21" authorId="0" shapeId="0" xr:uid="{E3B9149A-F7AA-43ED-8B0F-69CAE1B8B119}">
      <text>
        <r>
          <rPr>
            <sz val="11"/>
            <color indexed="81"/>
            <rFont val="Calibri"/>
            <family val="2"/>
            <scheme val="minor"/>
          </rPr>
          <t>Fill this out once the activity has happened so you have a record of the actual emissions that were generated.</t>
        </r>
      </text>
    </comment>
    <comment ref="B63" authorId="0" shapeId="0" xr:uid="{2F633D54-2301-4256-AD6A-F6642E37FB31}">
      <text>
        <r>
          <rPr>
            <sz val="11"/>
            <color indexed="81"/>
            <rFont val="Calibri"/>
            <family val="2"/>
            <scheme val="minor"/>
          </rPr>
          <t>Find the location in the list. If you want to add additional locations, type them in the additional locations tab.</t>
        </r>
      </text>
    </comment>
    <comment ref="C63" authorId="0" shapeId="0" xr:uid="{9853119F-75D6-47A2-A68C-B691BD25BC2A}">
      <text>
        <r>
          <rPr>
            <sz val="11"/>
            <color indexed="81"/>
            <rFont val="Calibri"/>
            <family val="2"/>
            <scheme val="minor"/>
          </rPr>
          <t>Find the location in the list. If you want to add additional locations, type them in the additional locations tab.</t>
        </r>
      </text>
    </comment>
    <comment ref="E63" authorId="0" shapeId="0" xr:uid="{23C4302B-03F2-4B38-B174-D7DF674BCA63}">
      <text>
        <r>
          <rPr>
            <sz val="11"/>
            <color indexed="81"/>
            <rFont val="Calibri"/>
            <family val="2"/>
            <scheme val="minor"/>
          </rPr>
          <t>If you know the weight of the goods, add the figure here. If not, it will use an average emission conversion factor.</t>
        </r>
      </text>
    </comment>
    <comment ref="F63" authorId="0" shapeId="0" xr:uid="{26D5A23E-B82E-410B-9C09-AA106E4A3FB2}">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G63" authorId="0" shapeId="0" xr:uid="{8A7A4710-D9EA-477A-AF08-D43AA510BE17}">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I63" authorId="0" shapeId="0" xr:uid="{B9B0A890-D28A-4323-84AA-7E6A61F18344}">
      <text>
        <r>
          <rPr>
            <sz val="11"/>
            <color indexed="81"/>
            <rFont val="Calibri"/>
            <family val="2"/>
            <scheme val="minor"/>
          </rPr>
          <t>As the crow flies distance based on the start and end locations</t>
        </r>
      </text>
    </comment>
    <comment ref="K63" authorId="0" shapeId="0" xr:uid="{9C1E48C5-2CB2-43A3-AB6F-A629E0F3CD63}">
      <text>
        <r>
          <rPr>
            <sz val="11"/>
            <color indexed="81"/>
            <rFont val="Calibri"/>
            <family val="2"/>
            <scheme val="minor"/>
          </rPr>
          <t>Fill this out once the activity has happened so you have a record of the actual emissions that were generated.</t>
        </r>
      </text>
    </comment>
    <comment ref="D97" authorId="0" shapeId="0" xr:uid="{2BE4557C-A050-471A-9DAA-B09C9B3E17AA}">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F97" authorId="0" shapeId="0" xr:uid="{AAF7239E-5B50-467A-9033-60A74B793003}">
      <text>
        <r>
          <rPr>
            <sz val="11"/>
            <color indexed="81"/>
            <rFont val="Calibri"/>
            <family val="2"/>
            <scheme val="minor"/>
          </rPr>
          <t>Fill this out once the activity has happened so you have a record of the actual emissions that were generated.</t>
        </r>
      </text>
    </comment>
    <comment ref="D111" authorId="0" shapeId="0" xr:uid="{C39A1235-D8FB-43EB-8C71-6A5C5FEDC760}">
      <text>
        <r>
          <rPr>
            <sz val="11"/>
            <color indexed="81"/>
            <rFont val="Calibri"/>
            <family val="2"/>
            <scheme val="minor"/>
          </rPr>
          <t>If for a car, taxi, or freight, type the number of vehicles in this column, not the number of people.</t>
        </r>
      </text>
    </comment>
    <comment ref="E111" authorId="0" shapeId="0" xr:uid="{8DFB0383-947D-4A9E-9A93-FD8313C1F29A}">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11" authorId="0" shapeId="0" xr:uid="{78B85D2C-43B3-4111-9C19-D321AB505C47}">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11" authorId="0" shapeId="0" xr:uid="{B948F220-82E4-4347-8F82-922125A103AD}">
      <text>
        <r>
          <rPr>
            <sz val="11"/>
            <color indexed="81"/>
            <rFont val="Calibri"/>
            <family val="2"/>
            <scheme val="minor"/>
          </rPr>
          <t>Fill this out once the activity has happened so you have a record of the actual emissions that were generated.</t>
        </r>
      </text>
    </comment>
    <comment ref="D143" authorId="0" shapeId="0" xr:uid="{60F2E816-D58A-474E-AA60-80D2F7ECAFB1}">
      <text>
        <r>
          <rPr>
            <sz val="11"/>
            <color indexed="81"/>
            <rFont val="Calibri"/>
            <family val="2"/>
            <scheme val="minor"/>
          </rPr>
          <t>If you know the weight of the goods, add the figure here. If not, it will use an average emission conversion factor.</t>
        </r>
      </text>
    </comment>
    <comment ref="E143" authorId="0" shapeId="0" xr:uid="{A8DB25DB-AEC4-41F9-B45E-4D1C78B7062F}">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43" authorId="0" shapeId="0" xr:uid="{E1CB945C-4904-44D8-A20C-0D1FE599EB37}">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43" authorId="0" shapeId="0" xr:uid="{A8057953-0E2D-464C-B44C-12E8C5D07946}">
      <text>
        <r>
          <rPr>
            <sz val="11"/>
            <color indexed="81"/>
            <rFont val="Calibri"/>
            <family val="2"/>
            <scheme val="minor"/>
          </rPr>
          <t>Fill this out once the activity has happened so you have a record of the actual emissions that were generated.</t>
        </r>
      </text>
    </comment>
    <comment ref="E176" authorId="0" shapeId="0" xr:uid="{7832A5AD-DE8A-4310-83E6-E14AC6885E51}">
      <text>
        <r>
          <rPr>
            <sz val="11"/>
            <color indexed="81"/>
            <rFont val="Calibri"/>
            <family val="2"/>
            <scheme val="minor"/>
          </rPr>
          <t>If you share the cost of an overnight stay with another organisation, you can share the carbon impact - put a percentage of ownership here.
This is defaulted to 100% but you can edit this.</t>
        </r>
      </text>
    </comment>
    <comment ref="G176" authorId="0" shapeId="0" xr:uid="{56512D20-C368-4192-952E-6EA708E05E06}">
      <text>
        <r>
          <rPr>
            <sz val="11"/>
            <color indexed="81"/>
            <rFont val="Calibri"/>
            <family val="2"/>
            <scheme val="minor"/>
          </rPr>
          <t>Fill this out once the activity has happened so you have a record of the actual emissions that were generated.</t>
        </r>
      </text>
    </comment>
    <comment ref="D205" authorId="0" shapeId="0" xr:uid="{CA3ADC5C-946F-4A1C-BA08-96FD5478B702}">
      <text>
        <r>
          <rPr>
            <sz val="11"/>
            <color indexed="81"/>
            <rFont val="Calibri"/>
            <family val="2"/>
            <scheme val="minor"/>
          </rPr>
          <t>If you share the cost of utilities with another organisation, you can share the carbon impact - put a percentage of ownership here.
This is defaulted to 100% but you can edit this.</t>
        </r>
      </text>
    </comment>
    <comment ref="F205" authorId="0" shapeId="0" xr:uid="{DF437598-CD83-4379-A892-F055193FC2B3}">
      <text>
        <r>
          <rPr>
            <sz val="11"/>
            <color indexed="81"/>
            <rFont val="Calibri"/>
            <family val="2"/>
            <scheme val="minor"/>
          </rPr>
          <t>Fill this out once the activity has happened so you have a record of the actual emissions that were generated.</t>
        </r>
      </text>
    </comment>
    <comment ref="D232" authorId="0" shapeId="0" xr:uid="{1A9D7907-F54D-4833-B4D5-9163AAA5B535}">
      <text>
        <r>
          <rPr>
            <sz val="11"/>
            <color indexed="81"/>
            <rFont val="Calibri"/>
            <family val="2"/>
            <scheme val="minor"/>
          </rPr>
          <t>If you share the cost a material/item with another organisation, you can share the carbon impact - put a percentage of ownership here.
This is defaulted to 100% but you can edit this.</t>
        </r>
      </text>
    </comment>
    <comment ref="F232" authorId="0" shapeId="0" xr:uid="{88B58C67-C047-44D8-8C44-E659AB9681B8}">
      <text>
        <r>
          <rPr>
            <sz val="11"/>
            <color indexed="81"/>
            <rFont val="Calibri"/>
            <family val="2"/>
            <scheme val="minor"/>
          </rPr>
          <t>Fill this out once the activity has happened so you have a record of the actual emissions that were generated.</t>
        </r>
      </text>
    </comment>
    <comment ref="B258" authorId="0" shapeId="0" xr:uid="{A57522DA-AFD3-4354-8623-EE1C9ED0ECC4}">
      <text>
        <r>
          <rPr>
            <sz val="11"/>
            <color indexed="81"/>
            <rFont val="Calibri"/>
            <family val="2"/>
            <scheme val="minor"/>
          </rPr>
          <t>Calcualte this estimate outside this tool and input the value here.</t>
        </r>
      </text>
    </comment>
    <comment ref="C258" authorId="0" shapeId="0" xr:uid="{59385C1B-A1C7-44E8-8BCF-E0C8FFC25C61}">
      <text>
        <r>
          <rPr>
            <sz val="11"/>
            <color indexed="81"/>
            <rFont val="Calibri"/>
            <family val="2"/>
            <scheme val="minor"/>
          </rPr>
          <t>Fill this out once the activity has happened so you have a record of the actual emissions that were generated.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Matthew Belsey</author>
  </authors>
  <commentList>
    <comment ref="E1" authorId="0" shapeId="0" xr:uid="{7F5A47C6-D667-4105-85D9-A306DD6C49AA}">
      <text>
        <r>
          <rPr>
            <sz val="11"/>
            <color indexed="81"/>
            <rFont val="Calibri"/>
            <family val="2"/>
            <scheme val="minor"/>
          </rPr>
          <t>Space to record your thought process, decisions that were made, or justifications for inclusion/removal of actions.</t>
        </r>
      </text>
    </comment>
    <comment ref="H2" authorId="0" shapeId="0" xr:uid="{7865BDD4-4567-4019-8A83-DDB7C55FF768}">
      <text>
        <r>
          <rPr>
            <sz val="11"/>
            <color indexed="81"/>
            <rFont val="Calibri"/>
            <family val="2"/>
            <scheme val="minor"/>
          </rPr>
          <t>Space to record your thought process, decisions that were made, or justifications for inclusion/removal of actions.</t>
        </r>
      </text>
    </comment>
    <comment ref="B10" authorId="0" shapeId="0" xr:uid="{0B86F951-BD6F-48D3-839C-750CA9EBC9AC}">
      <text>
        <r>
          <rPr>
            <sz val="11"/>
            <color indexed="81"/>
            <rFont val="Calibri"/>
            <family val="2"/>
            <scheme val="minor"/>
          </rPr>
          <t>Carried through from what you entered in the master budget sheet.</t>
        </r>
      </text>
    </comment>
    <comment ref="B11" authorId="0" shapeId="0" xr:uid="{D5EB86C8-13B4-40DD-A85F-100879807846}">
      <text>
        <r>
          <rPr>
            <sz val="11"/>
            <color indexed="81"/>
            <rFont val="Calibri"/>
            <family val="2"/>
            <scheme val="minor"/>
          </rPr>
          <t>Sum of all estimated emissions recorded in this tab.</t>
        </r>
      </text>
    </comment>
    <comment ref="B12" authorId="0" shapeId="0" xr:uid="{F70BCB83-2995-419B-B924-CC27BF5E3799}">
      <text>
        <r>
          <rPr>
            <sz val="11"/>
            <color indexed="81"/>
            <rFont val="Calibri"/>
            <family val="2"/>
            <scheme val="minor"/>
          </rPr>
          <t>Sum of all actual emissions recorded in this tab.</t>
        </r>
        <r>
          <rPr>
            <sz val="12"/>
            <color indexed="81"/>
            <rFont val="Calibri"/>
            <family val="2"/>
            <scheme val="minor"/>
          </rPr>
          <t xml:space="preserve">
</t>
        </r>
      </text>
    </comment>
    <comment ref="B14" authorId="0" shapeId="0" xr:uid="{891478C5-C134-4610-87EB-384683184A5F}">
      <text>
        <r>
          <rPr>
            <sz val="11"/>
            <color indexed="81"/>
            <rFont val="Calibri"/>
            <family val="2"/>
            <scheme val="minor"/>
          </rPr>
          <t>Write the name of your project or department here.</t>
        </r>
        <r>
          <rPr>
            <sz val="9"/>
            <color indexed="81"/>
            <rFont val="Tahoma"/>
            <family val="2"/>
          </rPr>
          <t xml:space="preserve">
</t>
        </r>
      </text>
    </comment>
    <comment ref="C21" authorId="0" shapeId="0" xr:uid="{5662C4D5-AA59-4D77-9A23-8C40451C36FE}">
      <text>
        <r>
          <rPr>
            <sz val="11"/>
            <color indexed="81"/>
            <rFont val="Calibri"/>
            <family val="2"/>
            <scheme val="minor"/>
          </rPr>
          <t>Find the location in the list. If you want to add additional locations, type them in the additional locations tab.</t>
        </r>
      </text>
    </comment>
    <comment ref="D21" authorId="0" shapeId="0" xr:uid="{08C5A047-9BD4-424E-AB5A-4E9A3951AA31}">
      <text>
        <r>
          <rPr>
            <sz val="11"/>
            <color indexed="81"/>
            <rFont val="Calibri"/>
            <family val="2"/>
            <scheme val="minor"/>
          </rPr>
          <t>Find the location in the list. If you want to add additional locations, type them in the additional locations tab.</t>
        </r>
      </text>
    </comment>
    <comment ref="F21" authorId="0" shapeId="0" xr:uid="{E25ABA32-428E-4A90-8F98-8AB30F54AD64}">
      <text>
        <r>
          <rPr>
            <sz val="11"/>
            <color indexed="81"/>
            <rFont val="Calibri"/>
            <family val="2"/>
            <scheme val="minor"/>
          </rPr>
          <t>If for a car or taxi, type the number of vehicles in this column, not the number of people.</t>
        </r>
      </text>
    </comment>
    <comment ref="G21" authorId="0" shapeId="0" xr:uid="{7D484A55-F2FF-4F6F-A2B1-D0CC0BCEB4AF}">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H21" authorId="0" shapeId="0" xr:uid="{AF10FE23-C639-4D9B-9B4A-746A4EBE0F43}">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J21" authorId="0" shapeId="0" xr:uid="{C5D85027-5FFC-4526-BC84-081B32DC8CB9}">
      <text>
        <r>
          <rPr>
            <sz val="11"/>
            <color indexed="81"/>
            <rFont val="Calibri"/>
            <family val="2"/>
            <scheme val="minor"/>
          </rPr>
          <t>As the crow flies distance based on the start and end locations</t>
        </r>
      </text>
    </comment>
    <comment ref="L21" authorId="0" shapeId="0" xr:uid="{99C704C0-28C5-4954-B09B-4D83BD5C99A6}">
      <text>
        <r>
          <rPr>
            <sz val="11"/>
            <color indexed="81"/>
            <rFont val="Calibri"/>
            <family val="2"/>
            <scheme val="minor"/>
          </rPr>
          <t>Fill this out once the activity has happened so you have a record of the actual emissions that were generated.</t>
        </r>
      </text>
    </comment>
    <comment ref="B63" authorId="0" shapeId="0" xr:uid="{32464BD3-7306-4804-B019-71B032230958}">
      <text>
        <r>
          <rPr>
            <sz val="11"/>
            <color indexed="81"/>
            <rFont val="Calibri"/>
            <family val="2"/>
            <scheme val="minor"/>
          </rPr>
          <t>Find the location in the list. If you want to add additional locations, type them in the additional locations tab.</t>
        </r>
      </text>
    </comment>
    <comment ref="C63" authorId="0" shapeId="0" xr:uid="{DB0D2FA6-9853-420F-9E17-C625BCF26FB0}">
      <text>
        <r>
          <rPr>
            <sz val="11"/>
            <color indexed="81"/>
            <rFont val="Calibri"/>
            <family val="2"/>
            <scheme val="minor"/>
          </rPr>
          <t>Find the location in the list. If you want to add additional locations, type them in the additional locations tab.</t>
        </r>
      </text>
    </comment>
    <comment ref="E63" authorId="0" shapeId="0" xr:uid="{9FF0E72E-7BB6-4A09-917F-2E9C04BBB51E}">
      <text>
        <r>
          <rPr>
            <sz val="11"/>
            <color indexed="81"/>
            <rFont val="Calibri"/>
            <family val="2"/>
            <scheme val="minor"/>
          </rPr>
          <t>If you know the weight of the goods, add the figure here. If not, it will use an average emission conversion factor.</t>
        </r>
      </text>
    </comment>
    <comment ref="F63" authorId="0" shapeId="0" xr:uid="{200E2AB8-0109-4F6F-A1AC-C84F8D882991}">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G63" authorId="0" shapeId="0" xr:uid="{FB962A76-9734-4751-AA5B-FDED0CDB1B19}">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I63" authorId="0" shapeId="0" xr:uid="{9EAEA83F-49A4-4397-BEA7-90AAA31AC01B}">
      <text>
        <r>
          <rPr>
            <sz val="11"/>
            <color indexed="81"/>
            <rFont val="Calibri"/>
            <family val="2"/>
            <scheme val="minor"/>
          </rPr>
          <t>As the crow flies distance based on the start and end locations</t>
        </r>
      </text>
    </comment>
    <comment ref="K63" authorId="0" shapeId="0" xr:uid="{ED63C426-C5E4-4613-A04B-0DBBB9D1E35F}">
      <text>
        <r>
          <rPr>
            <sz val="11"/>
            <color indexed="81"/>
            <rFont val="Calibri"/>
            <family val="2"/>
            <scheme val="minor"/>
          </rPr>
          <t>Fill this out once the activity has happened so you have a record of the actual emissions that were generated.</t>
        </r>
      </text>
    </comment>
    <comment ref="D97" authorId="0" shapeId="0" xr:uid="{E709ACF2-D75B-4FE7-A913-86B544387AD4}">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F97" authorId="0" shapeId="0" xr:uid="{AA220FAA-A43B-4EEC-8398-90F7EBFE8875}">
      <text>
        <r>
          <rPr>
            <sz val="11"/>
            <color indexed="81"/>
            <rFont val="Calibri"/>
            <family val="2"/>
            <scheme val="minor"/>
          </rPr>
          <t>Fill this out once the activity has happened so you have a record of the actual emissions that were generated.</t>
        </r>
      </text>
    </comment>
    <comment ref="D111" authorId="0" shapeId="0" xr:uid="{E13E43F5-C22D-4F87-8ABD-E9CBF2540259}">
      <text>
        <r>
          <rPr>
            <sz val="11"/>
            <color indexed="81"/>
            <rFont val="Calibri"/>
            <family val="2"/>
            <scheme val="minor"/>
          </rPr>
          <t>If for a car, taxi, or freight, type the number of vehicles in this column, not the number of people.</t>
        </r>
      </text>
    </comment>
    <comment ref="E111" authorId="0" shapeId="0" xr:uid="{596C881E-AE8E-471F-8100-82EA920ED618}">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11" authorId="0" shapeId="0" xr:uid="{DFF8ED77-3B46-4B8B-B789-BF0D29272882}">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11" authorId="0" shapeId="0" xr:uid="{A36F5AF4-24FB-4A72-9773-FB4AA4F16905}">
      <text>
        <r>
          <rPr>
            <sz val="11"/>
            <color indexed="81"/>
            <rFont val="Calibri"/>
            <family val="2"/>
            <scheme val="minor"/>
          </rPr>
          <t>Fill this out once the activity has happened so you have a record of the actual emissions that were generated.</t>
        </r>
      </text>
    </comment>
    <comment ref="D143" authorId="0" shapeId="0" xr:uid="{20A009F8-4F38-4F42-8E96-04B4B052E690}">
      <text>
        <r>
          <rPr>
            <sz val="11"/>
            <color indexed="81"/>
            <rFont val="Calibri"/>
            <family val="2"/>
            <scheme val="minor"/>
          </rPr>
          <t>If you know the weight of the goods, add the figure here. If not, it will use an average emission conversion factor.</t>
        </r>
      </text>
    </comment>
    <comment ref="E143" authorId="0" shapeId="0" xr:uid="{95EE9C89-4F26-47D1-BFCF-397AF1F62F33}">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43" authorId="0" shapeId="0" xr:uid="{0926F8F7-DE22-4E7F-BE6E-CE1C25937368}">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43" authorId="0" shapeId="0" xr:uid="{1BE41627-2359-49B9-9492-A37427BF7E91}">
      <text>
        <r>
          <rPr>
            <sz val="11"/>
            <color indexed="81"/>
            <rFont val="Calibri"/>
            <family val="2"/>
            <scheme val="minor"/>
          </rPr>
          <t>Fill this out once the activity has happened so you have a record of the actual emissions that were generated.</t>
        </r>
      </text>
    </comment>
    <comment ref="E176" authorId="0" shapeId="0" xr:uid="{54427878-88AB-45A2-A754-B92579400390}">
      <text>
        <r>
          <rPr>
            <sz val="11"/>
            <color indexed="81"/>
            <rFont val="Calibri"/>
            <family val="2"/>
            <scheme val="minor"/>
          </rPr>
          <t>If you share the cost of an overnight stay with another organisation, you can share the carbon impact - put a percentage of ownership here.
This is defaulted to 100% but you can edit this.</t>
        </r>
      </text>
    </comment>
    <comment ref="G176" authorId="0" shapeId="0" xr:uid="{6B16F4FA-BBED-4366-8CDB-F170CFFDFD79}">
      <text>
        <r>
          <rPr>
            <sz val="11"/>
            <color indexed="81"/>
            <rFont val="Calibri"/>
            <family val="2"/>
            <scheme val="minor"/>
          </rPr>
          <t>Fill this out once the activity has happened so you have a record of the actual emissions that were generated.</t>
        </r>
      </text>
    </comment>
    <comment ref="D205" authorId="0" shapeId="0" xr:uid="{2954C4D6-E142-458C-8563-798DD2DC59F8}">
      <text>
        <r>
          <rPr>
            <sz val="11"/>
            <color indexed="81"/>
            <rFont val="Calibri"/>
            <family val="2"/>
            <scheme val="minor"/>
          </rPr>
          <t>If you share the cost of utilities with another organisation, you can share the carbon impact - put a percentage of ownership here.
This is defaulted to 100% but you can edit this.</t>
        </r>
      </text>
    </comment>
    <comment ref="F205" authorId="0" shapeId="0" xr:uid="{2E693EB9-4AFD-4596-9241-BEA847F29B85}">
      <text>
        <r>
          <rPr>
            <sz val="11"/>
            <color indexed="81"/>
            <rFont val="Calibri"/>
            <family val="2"/>
            <scheme val="minor"/>
          </rPr>
          <t>Fill this out once the activity has happened so you have a record of the actual emissions that were generated.</t>
        </r>
      </text>
    </comment>
    <comment ref="D232" authorId="0" shapeId="0" xr:uid="{EA598E28-6582-45D5-8F02-B766B210CE4C}">
      <text>
        <r>
          <rPr>
            <sz val="11"/>
            <color indexed="81"/>
            <rFont val="Calibri"/>
            <family val="2"/>
            <scheme val="minor"/>
          </rPr>
          <t>If you share the cost a material/item with another organisation, you can share the carbon impact - put a percentage of ownership here.
This is defaulted to 100% but you can edit this.</t>
        </r>
      </text>
    </comment>
    <comment ref="F232" authorId="0" shapeId="0" xr:uid="{A57CE2AE-696C-4441-BF7F-87C9B665CBE1}">
      <text>
        <r>
          <rPr>
            <sz val="11"/>
            <color indexed="81"/>
            <rFont val="Calibri"/>
            <family val="2"/>
            <scheme val="minor"/>
          </rPr>
          <t>Fill this out once the activity has happened so you have a record of the actual emissions that were generated.</t>
        </r>
      </text>
    </comment>
    <comment ref="B258" authorId="0" shapeId="0" xr:uid="{DB0AE348-FABB-41FE-87B3-D6CAD54A1208}">
      <text>
        <r>
          <rPr>
            <sz val="11"/>
            <color indexed="81"/>
            <rFont val="Calibri"/>
            <family val="2"/>
            <scheme val="minor"/>
          </rPr>
          <t>Calcualte this estimate outside this tool and input the value here.</t>
        </r>
      </text>
    </comment>
    <comment ref="C258" authorId="0" shapeId="0" xr:uid="{97324029-7506-4130-A49A-00408A38BD90}">
      <text>
        <r>
          <rPr>
            <sz val="11"/>
            <color indexed="81"/>
            <rFont val="Calibri"/>
            <family val="2"/>
            <scheme val="minor"/>
          </rPr>
          <t>Fill this out once the activity has happened so you have a record of the actual emissions that were generated.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Matthew Belsey</author>
  </authors>
  <commentList>
    <comment ref="H2" authorId="0" shapeId="0" xr:uid="{C4610E89-4D7C-40A8-9D76-34D3E01A257C}">
      <text>
        <r>
          <rPr>
            <sz val="11"/>
            <color indexed="81"/>
            <rFont val="Calibri"/>
            <family val="2"/>
            <scheme val="minor"/>
          </rPr>
          <t>Space to record your thought process, decisions that were made, or justifications for inclusion/removal of actions.</t>
        </r>
      </text>
    </comment>
    <comment ref="B10" authorId="0" shapeId="0" xr:uid="{E78A5414-E4C7-41F8-96BE-3907D32B665F}">
      <text>
        <r>
          <rPr>
            <sz val="11"/>
            <color indexed="81"/>
            <rFont val="Calibri"/>
            <family val="2"/>
            <scheme val="minor"/>
          </rPr>
          <t>Carried through from what you entered in the master budget sheet.</t>
        </r>
      </text>
    </comment>
    <comment ref="B11" authorId="0" shapeId="0" xr:uid="{582625EB-800D-4D41-8B7A-0B3556F89300}">
      <text>
        <r>
          <rPr>
            <sz val="11"/>
            <color indexed="81"/>
            <rFont val="Calibri"/>
            <family val="2"/>
            <scheme val="minor"/>
          </rPr>
          <t>Sum of all estimated emissions recorded in this tab.</t>
        </r>
      </text>
    </comment>
    <comment ref="B12" authorId="0" shapeId="0" xr:uid="{143C876F-A0EA-4B4C-A6EF-47699079759A}">
      <text>
        <r>
          <rPr>
            <sz val="11"/>
            <color indexed="81"/>
            <rFont val="Calibri"/>
            <family val="2"/>
            <scheme val="minor"/>
          </rPr>
          <t>Sum of all actual emissions recorded in this tab.</t>
        </r>
        <r>
          <rPr>
            <sz val="12"/>
            <color indexed="81"/>
            <rFont val="Calibri"/>
            <family val="2"/>
            <scheme val="minor"/>
          </rPr>
          <t xml:space="preserve">
</t>
        </r>
      </text>
    </comment>
    <comment ref="B14" authorId="0" shapeId="0" xr:uid="{B1234909-02EE-4E7F-9FD1-2D20FF295C37}">
      <text>
        <r>
          <rPr>
            <sz val="11"/>
            <color indexed="81"/>
            <rFont val="Calibri"/>
            <family val="2"/>
            <scheme val="minor"/>
          </rPr>
          <t>Write the name of your project or department here.</t>
        </r>
        <r>
          <rPr>
            <sz val="9"/>
            <color indexed="81"/>
            <rFont val="Tahoma"/>
            <family val="2"/>
          </rPr>
          <t xml:space="preserve">
</t>
        </r>
      </text>
    </comment>
    <comment ref="C21" authorId="0" shapeId="0" xr:uid="{E1177B5F-3409-4353-9775-081E25139DB2}">
      <text>
        <r>
          <rPr>
            <sz val="11"/>
            <color indexed="81"/>
            <rFont val="Calibri"/>
            <family val="2"/>
            <scheme val="minor"/>
          </rPr>
          <t>Find the location in the list. If you want to add additional locations, type them in the additional locations tab.</t>
        </r>
      </text>
    </comment>
    <comment ref="D21" authorId="0" shapeId="0" xr:uid="{AAA034A4-55C4-4290-9607-14A5A5E301CC}">
      <text>
        <r>
          <rPr>
            <sz val="11"/>
            <color indexed="81"/>
            <rFont val="Calibri"/>
            <family val="2"/>
            <scheme val="minor"/>
          </rPr>
          <t>Find the location in the list. If you want to add additional locations, type them in the additional locations tab.</t>
        </r>
      </text>
    </comment>
    <comment ref="F21" authorId="0" shapeId="0" xr:uid="{3594EDBE-A730-4834-9DC4-C6D96C28BB1B}">
      <text>
        <r>
          <rPr>
            <sz val="11"/>
            <color indexed="81"/>
            <rFont val="Calibri"/>
            <family val="2"/>
            <scheme val="minor"/>
          </rPr>
          <t>If for a car or taxi, type the number of vehicles in this column, not the number of people.</t>
        </r>
      </text>
    </comment>
    <comment ref="G21" authorId="0" shapeId="0" xr:uid="{2462D68D-BE77-4E71-ADCC-6C82729F1E9B}">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H21" authorId="0" shapeId="0" xr:uid="{CF77316B-AA02-441C-968E-3A01C4713C0C}">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J21" authorId="0" shapeId="0" xr:uid="{32652D59-A7F9-4429-8084-7D9381575386}">
      <text>
        <r>
          <rPr>
            <sz val="11"/>
            <color indexed="81"/>
            <rFont val="Calibri"/>
            <family val="2"/>
            <scheme val="minor"/>
          </rPr>
          <t>As the crow flies distance based on the start and end locations</t>
        </r>
      </text>
    </comment>
    <comment ref="L21" authorId="0" shapeId="0" xr:uid="{21729D07-265B-43B4-B233-B2DEA92A52FE}">
      <text>
        <r>
          <rPr>
            <sz val="11"/>
            <color indexed="81"/>
            <rFont val="Calibri"/>
            <family val="2"/>
            <scheme val="minor"/>
          </rPr>
          <t>Fill this out once the activity has happened so you have a record of the actual emissions that were generated.</t>
        </r>
      </text>
    </comment>
    <comment ref="B63" authorId="0" shapeId="0" xr:uid="{A897812C-787E-4F07-814E-D2D4FEE0F50A}">
      <text>
        <r>
          <rPr>
            <sz val="11"/>
            <color indexed="81"/>
            <rFont val="Calibri"/>
            <family val="2"/>
            <scheme val="minor"/>
          </rPr>
          <t>Find the location in the list. If you want to add additional locations, type them in the additional locations tab.</t>
        </r>
      </text>
    </comment>
    <comment ref="C63" authorId="0" shapeId="0" xr:uid="{33F680B4-0A39-4212-928C-FB0DFC3E5B45}">
      <text>
        <r>
          <rPr>
            <sz val="11"/>
            <color indexed="81"/>
            <rFont val="Calibri"/>
            <family val="2"/>
            <scheme val="minor"/>
          </rPr>
          <t>Find the location in the list. If you want to add additional locations, type them in the additional locations tab.</t>
        </r>
      </text>
    </comment>
    <comment ref="E63" authorId="0" shapeId="0" xr:uid="{C83D2A3A-0D6C-4E38-88D5-C6B14C97AF82}">
      <text>
        <r>
          <rPr>
            <sz val="11"/>
            <color indexed="81"/>
            <rFont val="Calibri"/>
            <family val="2"/>
            <scheme val="minor"/>
          </rPr>
          <t>If you know the weight of the goods, add the figure here. If not, it will use an average emission conversion factor.</t>
        </r>
      </text>
    </comment>
    <comment ref="F63" authorId="0" shapeId="0" xr:uid="{7AA26FB7-2458-4B6E-8FC5-0A271C6AC792}">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G63" authorId="0" shapeId="0" xr:uid="{1DF2569E-E0D2-4A24-8649-EC0C1122DF18}">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I63" authorId="0" shapeId="0" xr:uid="{7AE840BC-69D0-45EB-83BB-28040B8258EB}">
      <text>
        <r>
          <rPr>
            <sz val="11"/>
            <color indexed="81"/>
            <rFont val="Calibri"/>
            <family val="2"/>
            <scheme val="minor"/>
          </rPr>
          <t>As the crow flies distance based on the start and end locations</t>
        </r>
      </text>
    </comment>
    <comment ref="K63" authorId="0" shapeId="0" xr:uid="{2FE138D2-CD2F-404A-97E6-CD82A4D9F104}">
      <text>
        <r>
          <rPr>
            <sz val="11"/>
            <color indexed="81"/>
            <rFont val="Calibri"/>
            <family val="2"/>
            <scheme val="minor"/>
          </rPr>
          <t>Fill this out once the activity has happened so you have a record of the actual emissions that were generated.</t>
        </r>
      </text>
    </comment>
    <comment ref="D97" authorId="0" shapeId="0" xr:uid="{9C1FFE0F-9D8E-454C-BC51-BFC5F54CB680}">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F97" authorId="0" shapeId="0" xr:uid="{A61E8CC3-26BD-478D-93AB-B939FE91CEB9}">
      <text>
        <r>
          <rPr>
            <sz val="11"/>
            <color indexed="81"/>
            <rFont val="Calibri"/>
            <family val="2"/>
            <scheme val="minor"/>
          </rPr>
          <t>Fill this out once the activity has happened so you have a record of the actual emissions that were generated.</t>
        </r>
      </text>
    </comment>
    <comment ref="D111" authorId="0" shapeId="0" xr:uid="{0C15F8C0-F8AE-474D-AD79-46A8FAB4BCE0}">
      <text>
        <r>
          <rPr>
            <sz val="11"/>
            <color indexed="81"/>
            <rFont val="Calibri"/>
            <family val="2"/>
            <scheme val="minor"/>
          </rPr>
          <t>If for a car, taxi, or freight, type the number of vehicles in this column, not the number of people.</t>
        </r>
      </text>
    </comment>
    <comment ref="E111" authorId="0" shapeId="0" xr:uid="{E6ABF9CC-F920-49FB-85C9-07D2176ADCDB}">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11" authorId="0" shapeId="0" xr:uid="{7F648E14-94E2-45DE-B7F8-53DE5448D040}">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11" authorId="0" shapeId="0" xr:uid="{05CC6D91-D9FA-4A8A-A605-CC46E6750BA8}">
      <text>
        <r>
          <rPr>
            <sz val="11"/>
            <color indexed="81"/>
            <rFont val="Calibri"/>
            <family val="2"/>
            <scheme val="minor"/>
          </rPr>
          <t>Fill this out once the activity has happened so you have a record of the actual emissions that were generated.</t>
        </r>
      </text>
    </comment>
    <comment ref="D143" authorId="0" shapeId="0" xr:uid="{20DB99CD-C400-4360-8F0D-E26B35DC58EE}">
      <text>
        <r>
          <rPr>
            <sz val="11"/>
            <color indexed="81"/>
            <rFont val="Calibri"/>
            <family val="2"/>
            <scheme val="minor"/>
          </rPr>
          <t>If you know the weight of the goods, add the figure here. If not, it will use an average emission conversion factor.</t>
        </r>
      </text>
    </comment>
    <comment ref="E143" authorId="0" shapeId="0" xr:uid="{0204296A-A279-4A41-AC10-78F1FDE8716E}">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43" authorId="0" shapeId="0" xr:uid="{C6B2DC87-12A5-490A-8E8B-017C8D1D1DBE}">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43" authorId="0" shapeId="0" xr:uid="{2EE42400-42EF-4A92-ABA9-8B98B38A742C}">
      <text>
        <r>
          <rPr>
            <sz val="11"/>
            <color indexed="81"/>
            <rFont val="Calibri"/>
            <family val="2"/>
            <scheme val="minor"/>
          </rPr>
          <t>Fill this out once the activity has happened so you have a record of the actual emissions that were generated.</t>
        </r>
      </text>
    </comment>
    <comment ref="E176" authorId="0" shapeId="0" xr:uid="{DDB2F620-97E8-4E89-A747-BE5FE14E9ABA}">
      <text>
        <r>
          <rPr>
            <sz val="11"/>
            <color indexed="81"/>
            <rFont val="Calibri"/>
            <family val="2"/>
            <scheme val="minor"/>
          </rPr>
          <t>If you share the cost of an overnight stay with another organisation, you can share the carbon impact - put a percentage of ownership here.
This is defaulted to 100% but you can edit this.</t>
        </r>
      </text>
    </comment>
    <comment ref="G176" authorId="0" shapeId="0" xr:uid="{C38AE269-AEA8-46A3-BB45-BA2195F905D0}">
      <text>
        <r>
          <rPr>
            <sz val="11"/>
            <color indexed="81"/>
            <rFont val="Calibri"/>
            <family val="2"/>
            <scheme val="minor"/>
          </rPr>
          <t>Fill this out once the activity has happened so you have a record of the actual emissions that were generated.</t>
        </r>
      </text>
    </comment>
    <comment ref="D205" authorId="0" shapeId="0" xr:uid="{05C9DABF-6763-4D1D-9F18-4A95E7F1B8D5}">
      <text>
        <r>
          <rPr>
            <sz val="11"/>
            <color indexed="81"/>
            <rFont val="Calibri"/>
            <family val="2"/>
            <scheme val="minor"/>
          </rPr>
          <t>If you share the cost of utilities with another organisation, you can share the carbon impact - put a percentage of ownership here.
This is defaulted to 100% but you can edit this.</t>
        </r>
      </text>
    </comment>
    <comment ref="F205" authorId="0" shapeId="0" xr:uid="{8E42CB01-6204-4B34-89D3-833CDCA8CB92}">
      <text>
        <r>
          <rPr>
            <sz val="11"/>
            <color indexed="81"/>
            <rFont val="Calibri"/>
            <family val="2"/>
            <scheme val="minor"/>
          </rPr>
          <t>Fill this out once the activity has happened so you have a record of the actual emissions that were generated.</t>
        </r>
      </text>
    </comment>
    <comment ref="D232" authorId="0" shapeId="0" xr:uid="{FA7BCE46-5F04-41D8-89D6-E34086E3B440}">
      <text>
        <r>
          <rPr>
            <sz val="11"/>
            <color indexed="81"/>
            <rFont val="Calibri"/>
            <family val="2"/>
            <scheme val="minor"/>
          </rPr>
          <t>If you share the cost a material/item with another organisation, you can share the carbon impact - put a percentage of ownership here.
This is defaulted to 100% but you can edit this.</t>
        </r>
      </text>
    </comment>
    <comment ref="F232" authorId="0" shapeId="0" xr:uid="{551AF1B8-1E27-4354-ADDE-87BD27C6B67E}">
      <text>
        <r>
          <rPr>
            <sz val="11"/>
            <color indexed="81"/>
            <rFont val="Calibri"/>
            <family val="2"/>
            <scheme val="minor"/>
          </rPr>
          <t>Fill this out once the activity has happened so you have a record of the actual emissions that were generated.</t>
        </r>
      </text>
    </comment>
    <comment ref="B258" authorId="0" shapeId="0" xr:uid="{FECE1769-E01A-486A-8F27-0AF66FCBC1F5}">
      <text>
        <r>
          <rPr>
            <sz val="11"/>
            <color indexed="81"/>
            <rFont val="Calibri"/>
            <family val="2"/>
            <scheme val="minor"/>
          </rPr>
          <t>Calcualte this estimate outside this tool and input the value here.</t>
        </r>
      </text>
    </comment>
    <comment ref="C258" authorId="0" shapeId="0" xr:uid="{EA53263F-07A0-4853-BFF5-65A9466459AD}">
      <text>
        <r>
          <rPr>
            <sz val="11"/>
            <color indexed="81"/>
            <rFont val="Calibri"/>
            <family val="2"/>
            <scheme val="minor"/>
          </rPr>
          <t>Fill this out once the activity has happened so you have a record of the actual emissions that were generated.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Matthew Belsey</author>
  </authors>
  <commentList>
    <comment ref="H2" authorId="0" shapeId="0" xr:uid="{A8B77B47-58C9-4672-A6B4-D3312F13BBC3}">
      <text>
        <r>
          <rPr>
            <sz val="11"/>
            <color indexed="81"/>
            <rFont val="Calibri"/>
            <family val="2"/>
            <scheme val="minor"/>
          </rPr>
          <t>Space to record your thought process, decisions that were made, or justifications for inclusion/removal of actions.</t>
        </r>
      </text>
    </comment>
    <comment ref="B10" authorId="0" shapeId="0" xr:uid="{A00D2FFA-9338-494B-8246-4D1B219BAFCE}">
      <text>
        <r>
          <rPr>
            <sz val="11"/>
            <color indexed="81"/>
            <rFont val="Calibri"/>
            <family val="2"/>
            <scheme val="minor"/>
          </rPr>
          <t>Carried through from what you entered in the master budget sheet.</t>
        </r>
      </text>
    </comment>
    <comment ref="B11" authorId="0" shapeId="0" xr:uid="{8A479D85-7254-4DCA-884A-7BAF1E85A4E0}">
      <text>
        <r>
          <rPr>
            <sz val="11"/>
            <color indexed="81"/>
            <rFont val="Calibri"/>
            <family val="2"/>
            <scheme val="minor"/>
          </rPr>
          <t>Sum of all estimated emissions recorded in this tab.</t>
        </r>
      </text>
    </comment>
    <comment ref="B12" authorId="0" shapeId="0" xr:uid="{EA3AA55D-C7CA-4B82-A5BD-980496874197}">
      <text>
        <r>
          <rPr>
            <sz val="11"/>
            <color indexed="81"/>
            <rFont val="Calibri"/>
            <family val="2"/>
            <scheme val="minor"/>
          </rPr>
          <t>Sum of all actual emissions recorded in this tab.</t>
        </r>
        <r>
          <rPr>
            <sz val="12"/>
            <color indexed="81"/>
            <rFont val="Calibri"/>
            <family val="2"/>
            <scheme val="minor"/>
          </rPr>
          <t xml:space="preserve">
</t>
        </r>
      </text>
    </comment>
    <comment ref="B14" authorId="0" shapeId="0" xr:uid="{772A5769-541B-4F16-8BBC-527BBB128169}">
      <text>
        <r>
          <rPr>
            <sz val="11"/>
            <color indexed="81"/>
            <rFont val="Calibri"/>
            <family val="2"/>
            <scheme val="minor"/>
          </rPr>
          <t>Write the name of your project or department here.</t>
        </r>
        <r>
          <rPr>
            <sz val="9"/>
            <color indexed="81"/>
            <rFont val="Tahoma"/>
            <family val="2"/>
          </rPr>
          <t xml:space="preserve">
</t>
        </r>
      </text>
    </comment>
    <comment ref="C21" authorId="0" shapeId="0" xr:uid="{4094DD40-778F-49BD-9AFF-F1B22494E60D}">
      <text>
        <r>
          <rPr>
            <sz val="11"/>
            <color indexed="81"/>
            <rFont val="Calibri"/>
            <family val="2"/>
            <scheme val="minor"/>
          </rPr>
          <t>Find the location in the list. If you want to add additional locations, type them in the additional locations tab.</t>
        </r>
      </text>
    </comment>
    <comment ref="D21" authorId="0" shapeId="0" xr:uid="{50E78111-BA2D-4E3C-8DF3-0D712AE6AAD1}">
      <text>
        <r>
          <rPr>
            <sz val="11"/>
            <color indexed="81"/>
            <rFont val="Calibri"/>
            <family val="2"/>
            <scheme val="minor"/>
          </rPr>
          <t>Find the location in the list. If you want to add additional locations, type them in the additional locations tab.</t>
        </r>
      </text>
    </comment>
    <comment ref="F21" authorId="0" shapeId="0" xr:uid="{B4801F08-4641-41F8-BF02-46F8B120489A}">
      <text>
        <r>
          <rPr>
            <sz val="11"/>
            <color indexed="81"/>
            <rFont val="Calibri"/>
            <family val="2"/>
            <scheme val="minor"/>
          </rPr>
          <t>If for a car or taxi, type the number of vehicles in this column, not the number of people.</t>
        </r>
      </text>
    </comment>
    <comment ref="G21" authorId="0" shapeId="0" xr:uid="{31A51EA7-B789-4E28-8084-9065383557EA}">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H21" authorId="0" shapeId="0" xr:uid="{1DA29A24-465F-4BB1-90B0-7333310E5B67}">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J21" authorId="0" shapeId="0" xr:uid="{98711CD2-D62C-4C33-AE2D-36D105676CCC}">
      <text>
        <r>
          <rPr>
            <sz val="11"/>
            <color indexed="81"/>
            <rFont val="Calibri"/>
            <family val="2"/>
            <scheme val="minor"/>
          </rPr>
          <t>As the crow flies distance based on the start and end locations</t>
        </r>
      </text>
    </comment>
    <comment ref="L21" authorId="0" shapeId="0" xr:uid="{7F266054-9324-48AF-B5B7-89BA95FE4DCF}">
      <text>
        <r>
          <rPr>
            <sz val="11"/>
            <color indexed="81"/>
            <rFont val="Calibri"/>
            <family val="2"/>
            <scheme val="minor"/>
          </rPr>
          <t>Fill this out once the activity has happened so you have a record of the actual emissions that were generated.</t>
        </r>
      </text>
    </comment>
    <comment ref="B63" authorId="0" shapeId="0" xr:uid="{C65927A6-7625-46F5-979B-39F0EDB2E6D9}">
      <text>
        <r>
          <rPr>
            <sz val="11"/>
            <color indexed="81"/>
            <rFont val="Calibri"/>
            <family val="2"/>
            <scheme val="minor"/>
          </rPr>
          <t>Find the location in the list. If you want to add additional locations, type them in the additional locations tab.</t>
        </r>
      </text>
    </comment>
    <comment ref="C63" authorId="0" shapeId="0" xr:uid="{56260DD7-197D-4E14-A471-372ECA12D7EE}">
      <text>
        <r>
          <rPr>
            <sz val="11"/>
            <color indexed="81"/>
            <rFont val="Calibri"/>
            <family val="2"/>
            <scheme val="minor"/>
          </rPr>
          <t>Find the location in the list. If you want to add additional locations, type them in the additional locations tab.</t>
        </r>
      </text>
    </comment>
    <comment ref="E63" authorId="0" shapeId="0" xr:uid="{25D48860-9A92-4AAC-8A6B-770CA09E8E41}">
      <text>
        <r>
          <rPr>
            <sz val="11"/>
            <color indexed="81"/>
            <rFont val="Calibri"/>
            <family val="2"/>
            <scheme val="minor"/>
          </rPr>
          <t>If you know the weight of the goods, add the figure here. If not, it will use an average emission conversion factor.</t>
        </r>
      </text>
    </comment>
    <comment ref="F63" authorId="0" shapeId="0" xr:uid="{492413C8-362F-4C2A-BE50-74D1A7EC8183}">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G63" authorId="0" shapeId="0" xr:uid="{4F5BC846-C021-49CE-A185-03C3D64DF13B}">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I63" authorId="0" shapeId="0" xr:uid="{FC1335D5-7E07-4D53-AD7C-A03A341B3624}">
      <text>
        <r>
          <rPr>
            <sz val="11"/>
            <color indexed="81"/>
            <rFont val="Calibri"/>
            <family val="2"/>
            <scheme val="minor"/>
          </rPr>
          <t>As the crow flies distance based on the start and end locations</t>
        </r>
      </text>
    </comment>
    <comment ref="K63" authorId="0" shapeId="0" xr:uid="{2104C0B2-C138-4FFD-8993-16DF70DC9ED1}">
      <text>
        <r>
          <rPr>
            <sz val="11"/>
            <color indexed="81"/>
            <rFont val="Calibri"/>
            <family val="2"/>
            <scheme val="minor"/>
          </rPr>
          <t>Fill this out once the activity has happened so you have a record of the actual emissions that were generated.</t>
        </r>
      </text>
    </comment>
    <comment ref="D97" authorId="0" shapeId="0" xr:uid="{874B0605-B716-467A-A535-3CFEE63C3390}">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F97" authorId="0" shapeId="0" xr:uid="{488EA8D0-CBAB-43C1-997F-4510CEC2D2CF}">
      <text>
        <r>
          <rPr>
            <sz val="11"/>
            <color indexed="81"/>
            <rFont val="Calibri"/>
            <family val="2"/>
            <scheme val="minor"/>
          </rPr>
          <t>Fill this out once the activity has happened so you have a record of the actual emissions that were generated.</t>
        </r>
      </text>
    </comment>
    <comment ref="D111" authorId="0" shapeId="0" xr:uid="{E376A557-C8A1-46CE-98FB-8FBD51E10776}">
      <text>
        <r>
          <rPr>
            <sz val="11"/>
            <color indexed="81"/>
            <rFont val="Calibri"/>
            <family val="2"/>
            <scheme val="minor"/>
          </rPr>
          <t>If for a car, taxi, or freight, type the number of vehicles in this column, not the number of people.</t>
        </r>
      </text>
    </comment>
    <comment ref="E111" authorId="0" shapeId="0" xr:uid="{46E3190E-D20C-4E48-9BAC-7D2245A3FFB2}">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11" authorId="0" shapeId="0" xr:uid="{BF7B11C3-5870-4E81-B47A-7733E62DCECF}">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11" authorId="0" shapeId="0" xr:uid="{C893689A-97D3-4575-9C30-66CC0BAF7744}">
      <text>
        <r>
          <rPr>
            <sz val="11"/>
            <color indexed="81"/>
            <rFont val="Calibri"/>
            <family val="2"/>
            <scheme val="minor"/>
          </rPr>
          <t>Fill this out once the activity has happened so you have a record of the actual emissions that were generated.</t>
        </r>
      </text>
    </comment>
    <comment ref="D143" authorId="0" shapeId="0" xr:uid="{C9271BA9-BDFC-4A3F-B770-6D958E4CCDF1}">
      <text>
        <r>
          <rPr>
            <sz val="11"/>
            <color indexed="81"/>
            <rFont val="Calibri"/>
            <family val="2"/>
            <scheme val="minor"/>
          </rPr>
          <t>If you know the weight of the goods, add the figure here. If not, it will use an average emission conversion factor.</t>
        </r>
      </text>
    </comment>
    <comment ref="E143" authorId="0" shapeId="0" xr:uid="{E656E6EA-F350-4527-A808-DA8EC976042F}">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43" authorId="0" shapeId="0" xr:uid="{072052EC-0375-4C7D-A052-978479A3B913}">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43" authorId="0" shapeId="0" xr:uid="{0340E993-70D6-4107-99CC-B742B3F81CEB}">
      <text>
        <r>
          <rPr>
            <sz val="11"/>
            <color indexed="81"/>
            <rFont val="Calibri"/>
            <family val="2"/>
            <scheme val="minor"/>
          </rPr>
          <t>Fill this out once the activity has happened so you have a record of the actual emissions that were generated.</t>
        </r>
      </text>
    </comment>
    <comment ref="E176" authorId="0" shapeId="0" xr:uid="{D7C25C9C-B666-4D95-9ADC-26D70C929529}">
      <text>
        <r>
          <rPr>
            <sz val="11"/>
            <color indexed="81"/>
            <rFont val="Calibri"/>
            <family val="2"/>
            <scheme val="minor"/>
          </rPr>
          <t>If you share the cost of an overnight stay with another organisation, you can share the carbon impact - put a percentage of ownership here.
This is defaulted to 100% but you can edit this.</t>
        </r>
      </text>
    </comment>
    <comment ref="G176" authorId="0" shapeId="0" xr:uid="{7DA22FF4-FA0B-420B-91EE-DC5D536C6BBA}">
      <text>
        <r>
          <rPr>
            <sz val="11"/>
            <color indexed="81"/>
            <rFont val="Calibri"/>
            <family val="2"/>
            <scheme val="minor"/>
          </rPr>
          <t>Fill this out once the activity has happened so you have a record of the actual emissions that were generated.</t>
        </r>
      </text>
    </comment>
    <comment ref="D205" authorId="0" shapeId="0" xr:uid="{3E44D36C-A62C-480E-BC8D-74F55BACD29B}">
      <text>
        <r>
          <rPr>
            <sz val="11"/>
            <color indexed="81"/>
            <rFont val="Calibri"/>
            <family val="2"/>
            <scheme val="minor"/>
          </rPr>
          <t>If you share the cost of utilities with another organisation, you can share the carbon impact - put a percentage of ownership here.
This is defaulted to 100% but you can edit this.</t>
        </r>
      </text>
    </comment>
    <comment ref="F205" authorId="0" shapeId="0" xr:uid="{4714F170-8E5C-48B1-9B0F-5429AC270A39}">
      <text>
        <r>
          <rPr>
            <sz val="11"/>
            <color indexed="81"/>
            <rFont val="Calibri"/>
            <family val="2"/>
            <scheme val="minor"/>
          </rPr>
          <t>Fill this out once the activity has happened so you have a record of the actual emissions that were generated.</t>
        </r>
      </text>
    </comment>
    <comment ref="D232" authorId="0" shapeId="0" xr:uid="{E78CE826-F58E-42A8-AFA1-2331B5C38F84}">
      <text>
        <r>
          <rPr>
            <sz val="11"/>
            <color indexed="81"/>
            <rFont val="Calibri"/>
            <family val="2"/>
            <scheme val="minor"/>
          </rPr>
          <t>If you share the cost a material/item with another organisation, you can share the carbon impact - put a percentage of ownership here.
This is defaulted to 100% but you can edit this.</t>
        </r>
      </text>
    </comment>
    <comment ref="F232" authorId="0" shapeId="0" xr:uid="{ED64F66D-A027-4A20-9DDE-CB1746078818}">
      <text>
        <r>
          <rPr>
            <sz val="11"/>
            <color indexed="81"/>
            <rFont val="Calibri"/>
            <family val="2"/>
            <scheme val="minor"/>
          </rPr>
          <t>Fill this out once the activity has happened so you have a record of the actual emissions that were generated.</t>
        </r>
      </text>
    </comment>
    <comment ref="B258" authorId="0" shapeId="0" xr:uid="{568E8F62-8C8F-4662-A8B8-2B0265FA7224}">
      <text>
        <r>
          <rPr>
            <sz val="11"/>
            <color indexed="81"/>
            <rFont val="Calibri"/>
            <family val="2"/>
            <scheme val="minor"/>
          </rPr>
          <t>Calcualte this estimate outside this tool and input the value here.</t>
        </r>
      </text>
    </comment>
    <comment ref="C258" authorId="0" shapeId="0" xr:uid="{C8FC5E62-E49E-4E1F-84C3-7B62038156BE}">
      <text>
        <r>
          <rPr>
            <sz val="11"/>
            <color indexed="81"/>
            <rFont val="Calibri"/>
            <family val="2"/>
            <scheme val="minor"/>
          </rPr>
          <t>Fill this out once the activity has happened so you have a record of the actual emissions that were generated.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Matthew Belsey</author>
  </authors>
  <commentList>
    <comment ref="H2" authorId="0" shapeId="0" xr:uid="{372C6EF1-6259-4F2A-AFDE-C81F96FF71DD}">
      <text>
        <r>
          <rPr>
            <sz val="11"/>
            <color indexed="81"/>
            <rFont val="Calibri"/>
            <family val="2"/>
            <scheme val="minor"/>
          </rPr>
          <t>Space to record your thought process, decisions that were made, or justifications for inclusion/removal of actions.</t>
        </r>
      </text>
    </comment>
    <comment ref="B10" authorId="0" shapeId="0" xr:uid="{ADB45B71-099B-4FAF-81BE-1D2A5A622D26}">
      <text>
        <r>
          <rPr>
            <sz val="11"/>
            <color indexed="81"/>
            <rFont val="Calibri"/>
            <family val="2"/>
            <scheme val="minor"/>
          </rPr>
          <t>Carried through from what you entered in the master budget sheet.</t>
        </r>
      </text>
    </comment>
    <comment ref="B11" authorId="0" shapeId="0" xr:uid="{717CB2EE-9F9E-4F12-98B5-826DDE1C943E}">
      <text>
        <r>
          <rPr>
            <sz val="11"/>
            <color indexed="81"/>
            <rFont val="Calibri"/>
            <family val="2"/>
            <scheme val="minor"/>
          </rPr>
          <t>Sum of all estimated emissions recorded in this tab.</t>
        </r>
      </text>
    </comment>
    <comment ref="B12" authorId="0" shapeId="0" xr:uid="{6190D239-D2FD-4D64-8818-CDAC18846A81}">
      <text>
        <r>
          <rPr>
            <sz val="11"/>
            <color indexed="81"/>
            <rFont val="Calibri"/>
            <family val="2"/>
            <scheme val="minor"/>
          </rPr>
          <t>Sum of all actual emissions recorded in this tab.</t>
        </r>
        <r>
          <rPr>
            <sz val="12"/>
            <color indexed="81"/>
            <rFont val="Calibri"/>
            <family val="2"/>
            <scheme val="minor"/>
          </rPr>
          <t xml:space="preserve">
</t>
        </r>
      </text>
    </comment>
    <comment ref="B14" authorId="0" shapeId="0" xr:uid="{D50F011E-B571-4B6C-9999-09DE27F6BEFB}">
      <text>
        <r>
          <rPr>
            <sz val="11"/>
            <color indexed="81"/>
            <rFont val="Calibri"/>
            <family val="2"/>
            <scheme val="minor"/>
          </rPr>
          <t>Write the name of your project or department here.</t>
        </r>
        <r>
          <rPr>
            <sz val="9"/>
            <color indexed="81"/>
            <rFont val="Tahoma"/>
            <family val="2"/>
          </rPr>
          <t xml:space="preserve">
</t>
        </r>
      </text>
    </comment>
    <comment ref="C21" authorId="0" shapeId="0" xr:uid="{82E94098-FD6F-435E-9E55-92EDFDB3ADCF}">
      <text>
        <r>
          <rPr>
            <sz val="11"/>
            <color indexed="81"/>
            <rFont val="Calibri"/>
            <family val="2"/>
            <scheme val="minor"/>
          </rPr>
          <t>Find the location in the list. If you want to add additional locations, type them in the additional locations tab.</t>
        </r>
      </text>
    </comment>
    <comment ref="D21" authorId="0" shapeId="0" xr:uid="{2D609341-E42B-4B46-84D8-AE31474123F4}">
      <text>
        <r>
          <rPr>
            <sz val="11"/>
            <color indexed="81"/>
            <rFont val="Calibri"/>
            <family val="2"/>
            <scheme val="minor"/>
          </rPr>
          <t>Find the location in the list. If you want to add additional locations, type them in the additional locations tab.</t>
        </r>
      </text>
    </comment>
    <comment ref="F21" authorId="0" shapeId="0" xr:uid="{B301072E-C522-4E1F-B41B-22191140C2EC}">
      <text>
        <r>
          <rPr>
            <sz val="11"/>
            <color indexed="81"/>
            <rFont val="Calibri"/>
            <family val="2"/>
            <scheme val="minor"/>
          </rPr>
          <t>If for a car or taxi, type the number of vehicles in this column, not the number of people.</t>
        </r>
      </text>
    </comment>
    <comment ref="G21" authorId="0" shapeId="0" xr:uid="{AFA71DD9-7FF4-40BF-93A1-E2F160636025}">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H21" authorId="0" shapeId="0" xr:uid="{7B754398-4862-44ED-8857-72EE2D6E1946}">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J21" authorId="0" shapeId="0" xr:uid="{91D0B72A-A361-4411-B28F-5723073F4F2D}">
      <text>
        <r>
          <rPr>
            <sz val="11"/>
            <color indexed="81"/>
            <rFont val="Calibri"/>
            <family val="2"/>
            <scheme val="minor"/>
          </rPr>
          <t>As the crow flies distance based on the start and end locations</t>
        </r>
      </text>
    </comment>
    <comment ref="L21" authorId="0" shapeId="0" xr:uid="{8B3A030D-D42C-4462-830D-86535D82E500}">
      <text>
        <r>
          <rPr>
            <sz val="11"/>
            <color indexed="81"/>
            <rFont val="Calibri"/>
            <family val="2"/>
            <scheme val="minor"/>
          </rPr>
          <t>Fill this out once the activity has happened so you have a record of the actual emissions that were generated.</t>
        </r>
      </text>
    </comment>
    <comment ref="B63" authorId="0" shapeId="0" xr:uid="{6134D830-BEC4-4BFC-8F04-F25433D1E608}">
      <text>
        <r>
          <rPr>
            <sz val="11"/>
            <color indexed="81"/>
            <rFont val="Calibri"/>
            <family val="2"/>
            <scheme val="minor"/>
          </rPr>
          <t>Find the location in the list. If you want to add additional locations, type them in the additional locations tab.</t>
        </r>
      </text>
    </comment>
    <comment ref="C63" authorId="0" shapeId="0" xr:uid="{CF2A119C-EB69-4EC5-97C7-C61DFB4F063B}">
      <text>
        <r>
          <rPr>
            <sz val="11"/>
            <color indexed="81"/>
            <rFont val="Calibri"/>
            <family val="2"/>
            <scheme val="minor"/>
          </rPr>
          <t>Find the location in the list. If you want to add additional locations, type them in the additional locations tab.</t>
        </r>
      </text>
    </comment>
    <comment ref="E63" authorId="0" shapeId="0" xr:uid="{99F8A3B3-59A9-4F2B-B866-096C30063445}">
      <text>
        <r>
          <rPr>
            <sz val="11"/>
            <color indexed="81"/>
            <rFont val="Calibri"/>
            <family val="2"/>
            <scheme val="minor"/>
          </rPr>
          <t>If you know the weight of the goods, add the figure here. If not, it will use an average emission conversion factor.</t>
        </r>
      </text>
    </comment>
    <comment ref="F63" authorId="0" shapeId="0" xr:uid="{A6669352-F82D-471D-A0E5-CD41CC4D348A}">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G63" authorId="0" shapeId="0" xr:uid="{16054DCD-816D-4383-AE4E-96A376F7DFDB}">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I63" authorId="0" shapeId="0" xr:uid="{D1EFF3CF-4E12-446A-884A-F80DD81E1D09}">
      <text>
        <r>
          <rPr>
            <sz val="11"/>
            <color indexed="81"/>
            <rFont val="Calibri"/>
            <family val="2"/>
            <scheme val="minor"/>
          </rPr>
          <t>As the crow flies distance based on the start and end locations</t>
        </r>
      </text>
    </comment>
    <comment ref="K63" authorId="0" shapeId="0" xr:uid="{FD3B33FC-DE3A-4D82-B840-202878063554}">
      <text>
        <r>
          <rPr>
            <sz val="11"/>
            <color indexed="81"/>
            <rFont val="Calibri"/>
            <family val="2"/>
            <scheme val="minor"/>
          </rPr>
          <t>Fill this out once the activity has happened so you have a record of the actual emissions that were generated.</t>
        </r>
      </text>
    </comment>
    <comment ref="D97" authorId="0" shapeId="0" xr:uid="{58397899-2A71-4C99-99E8-DC2A41E68B31}">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F97" authorId="0" shapeId="0" xr:uid="{7DF88AAB-8A17-4BA0-A46B-7414D531ED8F}">
      <text>
        <r>
          <rPr>
            <sz val="11"/>
            <color indexed="81"/>
            <rFont val="Calibri"/>
            <family val="2"/>
            <scheme val="minor"/>
          </rPr>
          <t>Fill this out once the activity has happened so you have a record of the actual emissions that were generated.</t>
        </r>
      </text>
    </comment>
    <comment ref="D111" authorId="0" shapeId="0" xr:uid="{48E97CE7-6D69-4D37-AFFA-0B9B896D97CD}">
      <text>
        <r>
          <rPr>
            <sz val="11"/>
            <color indexed="81"/>
            <rFont val="Calibri"/>
            <family val="2"/>
            <scheme val="minor"/>
          </rPr>
          <t>If for a car, taxi, or freight, type the number of vehicles in this column, not the number of people.</t>
        </r>
      </text>
    </comment>
    <comment ref="E111" authorId="0" shapeId="0" xr:uid="{2E5FE325-3714-4164-9764-537D2117C291}">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11" authorId="0" shapeId="0" xr:uid="{D43E6940-BA25-4AC6-BF9C-A2C8AB69DF37}">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11" authorId="0" shapeId="0" xr:uid="{A92D73CA-E445-46AE-89B2-2F6D26239BA0}">
      <text>
        <r>
          <rPr>
            <sz val="11"/>
            <color indexed="81"/>
            <rFont val="Calibri"/>
            <family val="2"/>
            <scheme val="minor"/>
          </rPr>
          <t>Fill this out once the activity has happened so you have a record of the actual emissions that were generated.</t>
        </r>
      </text>
    </comment>
    <comment ref="D143" authorId="0" shapeId="0" xr:uid="{21010024-7AB7-48A6-86F5-B67A3B85B08A}">
      <text>
        <r>
          <rPr>
            <sz val="11"/>
            <color indexed="81"/>
            <rFont val="Calibri"/>
            <family val="2"/>
            <scheme val="minor"/>
          </rPr>
          <t>If you know the weight of the goods, add the figure here. If not, it will use an average emission conversion factor.</t>
        </r>
      </text>
    </comment>
    <comment ref="E143" authorId="0" shapeId="0" xr:uid="{3EE50925-3106-4037-B11A-0686D4BACDB4}">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43" authorId="0" shapeId="0" xr:uid="{2F8BBD24-E073-4304-BB18-452C233CE061}">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43" authorId="0" shapeId="0" xr:uid="{75EC709A-3D11-4E7B-AB07-C105F1598FC4}">
      <text>
        <r>
          <rPr>
            <sz val="11"/>
            <color indexed="81"/>
            <rFont val="Calibri"/>
            <family val="2"/>
            <scheme val="minor"/>
          </rPr>
          <t>Fill this out once the activity has happened so you have a record of the actual emissions that were generated.</t>
        </r>
      </text>
    </comment>
    <comment ref="E176" authorId="0" shapeId="0" xr:uid="{A6AA01D0-C6EA-4324-87C9-2644AEA50BEE}">
      <text>
        <r>
          <rPr>
            <sz val="11"/>
            <color indexed="81"/>
            <rFont val="Calibri"/>
            <family val="2"/>
            <scheme val="minor"/>
          </rPr>
          <t>If you share the cost of an overnight stay with another organisation, you can share the carbon impact - put a percentage of ownership here.
This is defaulted to 100% but you can edit this.</t>
        </r>
      </text>
    </comment>
    <comment ref="G176" authorId="0" shapeId="0" xr:uid="{ADACED37-C68B-43D1-BA8E-539B23180E43}">
      <text>
        <r>
          <rPr>
            <sz val="11"/>
            <color indexed="81"/>
            <rFont val="Calibri"/>
            <family val="2"/>
            <scheme val="minor"/>
          </rPr>
          <t>Fill this out once the activity has happened so you have a record of the actual emissions that were generated.</t>
        </r>
      </text>
    </comment>
    <comment ref="D205" authorId="0" shapeId="0" xr:uid="{B71B8A07-09A6-43B0-ADB3-F249A0CA6786}">
      <text>
        <r>
          <rPr>
            <sz val="11"/>
            <color indexed="81"/>
            <rFont val="Calibri"/>
            <family val="2"/>
            <scheme val="minor"/>
          </rPr>
          <t>If you share the cost of utilities with another organisation, you can share the carbon impact - put a percentage of ownership here.
This is defaulted to 100% but you can edit this.</t>
        </r>
      </text>
    </comment>
    <comment ref="F205" authorId="0" shapeId="0" xr:uid="{694272CB-3D5F-489E-A39F-09136E197E73}">
      <text>
        <r>
          <rPr>
            <sz val="11"/>
            <color indexed="81"/>
            <rFont val="Calibri"/>
            <family val="2"/>
            <scheme val="minor"/>
          </rPr>
          <t>Fill this out once the activity has happened so you have a record of the actual emissions that were generated.</t>
        </r>
      </text>
    </comment>
    <comment ref="D232" authorId="0" shapeId="0" xr:uid="{A8AC539F-1BCB-4B1D-AA98-CB3BB0358706}">
      <text>
        <r>
          <rPr>
            <sz val="11"/>
            <color indexed="81"/>
            <rFont val="Calibri"/>
            <family val="2"/>
            <scheme val="minor"/>
          </rPr>
          <t>If you share the cost a material/item with another organisation, you can share the carbon impact - put a percentage of ownership here.
This is defaulted to 100% but you can edit this.</t>
        </r>
      </text>
    </comment>
    <comment ref="F232" authorId="0" shapeId="0" xr:uid="{1607E151-BB1C-4919-906C-272030211333}">
      <text>
        <r>
          <rPr>
            <sz val="11"/>
            <color indexed="81"/>
            <rFont val="Calibri"/>
            <family val="2"/>
            <scheme val="minor"/>
          </rPr>
          <t>Fill this out once the activity has happened so you have a record of the actual emissions that were generated.</t>
        </r>
      </text>
    </comment>
    <comment ref="B258" authorId="0" shapeId="0" xr:uid="{189B410F-5307-427A-A5ED-6C87B0696078}">
      <text>
        <r>
          <rPr>
            <sz val="11"/>
            <color indexed="81"/>
            <rFont val="Calibri"/>
            <family val="2"/>
            <scheme val="minor"/>
          </rPr>
          <t>Calcualte this estimate outside this tool and input the value here.</t>
        </r>
      </text>
    </comment>
    <comment ref="C258" authorId="0" shapeId="0" xr:uid="{9346C75A-97FF-4A07-A244-5EC1A8015B0D}">
      <text>
        <r>
          <rPr>
            <sz val="11"/>
            <color indexed="81"/>
            <rFont val="Calibri"/>
            <family val="2"/>
            <scheme val="minor"/>
          </rPr>
          <t>Fill this out once the activity has happened so you have a record of the actual emissions that were generated.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Matthew Belsey</author>
  </authors>
  <commentList>
    <comment ref="H2" authorId="0" shapeId="0" xr:uid="{D86FF736-D261-456E-BD95-625E0CC4CEF3}">
      <text>
        <r>
          <rPr>
            <sz val="11"/>
            <color indexed="81"/>
            <rFont val="Calibri"/>
            <family val="2"/>
            <scheme val="minor"/>
          </rPr>
          <t>Space to record your thought process, decisions that were made, or justifications for inclusion/removal of actions.</t>
        </r>
      </text>
    </comment>
    <comment ref="B10" authorId="0" shapeId="0" xr:uid="{2A28DFD2-394B-42F4-8770-EFF75E7B7F87}">
      <text>
        <r>
          <rPr>
            <sz val="11"/>
            <color indexed="81"/>
            <rFont val="Calibri"/>
            <family val="2"/>
            <scheme val="minor"/>
          </rPr>
          <t>Carried through from what you entered in the master budget sheet.</t>
        </r>
      </text>
    </comment>
    <comment ref="B11" authorId="0" shapeId="0" xr:uid="{E4A27E7C-38F5-4B65-BA18-D1A0265FA9D7}">
      <text>
        <r>
          <rPr>
            <sz val="11"/>
            <color indexed="81"/>
            <rFont val="Calibri"/>
            <family val="2"/>
            <scheme val="minor"/>
          </rPr>
          <t>Sum of all estimated emissions recorded in this tab.</t>
        </r>
      </text>
    </comment>
    <comment ref="B12" authorId="0" shapeId="0" xr:uid="{8C9D4D60-4894-4E2F-BBB6-C535F6BDE462}">
      <text>
        <r>
          <rPr>
            <sz val="11"/>
            <color indexed="81"/>
            <rFont val="Calibri"/>
            <family val="2"/>
            <scheme val="minor"/>
          </rPr>
          <t>Sum of all actual emissions recorded in this tab.</t>
        </r>
        <r>
          <rPr>
            <sz val="12"/>
            <color indexed="81"/>
            <rFont val="Calibri"/>
            <family val="2"/>
            <scheme val="minor"/>
          </rPr>
          <t xml:space="preserve">
</t>
        </r>
      </text>
    </comment>
    <comment ref="B14" authorId="0" shapeId="0" xr:uid="{36753CC9-D5BE-41EF-9B71-834DB71EAB77}">
      <text>
        <r>
          <rPr>
            <sz val="11"/>
            <color indexed="81"/>
            <rFont val="Calibri"/>
            <family val="2"/>
            <scheme val="minor"/>
          </rPr>
          <t>Write the name of your project or department here.</t>
        </r>
        <r>
          <rPr>
            <sz val="9"/>
            <color indexed="81"/>
            <rFont val="Tahoma"/>
            <family val="2"/>
          </rPr>
          <t xml:space="preserve">
</t>
        </r>
      </text>
    </comment>
    <comment ref="C21" authorId="0" shapeId="0" xr:uid="{B16199F4-B59E-4CDE-9F75-7CA98FE997E0}">
      <text>
        <r>
          <rPr>
            <sz val="11"/>
            <color indexed="81"/>
            <rFont val="Calibri"/>
            <family val="2"/>
            <scheme val="minor"/>
          </rPr>
          <t>Find the location in the list. If you want to add additional locations, type them in the additional locations tab.</t>
        </r>
      </text>
    </comment>
    <comment ref="D21" authorId="0" shapeId="0" xr:uid="{5DD3FB3E-F982-4456-A50F-4F588B8E9D12}">
      <text>
        <r>
          <rPr>
            <sz val="11"/>
            <color indexed="81"/>
            <rFont val="Calibri"/>
            <family val="2"/>
            <scheme val="minor"/>
          </rPr>
          <t>Find the location in the list. If you want to add additional locations, type them in the additional locations tab.</t>
        </r>
      </text>
    </comment>
    <comment ref="F21" authorId="0" shapeId="0" xr:uid="{6CBC10BE-5A2B-4FBC-9013-0D9D4E031744}">
      <text>
        <r>
          <rPr>
            <sz val="11"/>
            <color indexed="81"/>
            <rFont val="Calibri"/>
            <family val="2"/>
            <scheme val="minor"/>
          </rPr>
          <t>If for a car or taxi, type the number of vehicles in this column, not the number of people.</t>
        </r>
      </text>
    </comment>
    <comment ref="G21" authorId="0" shapeId="0" xr:uid="{5A4AD28E-6283-40B5-8C67-9F3858D4A2A9}">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H21" authorId="0" shapeId="0" xr:uid="{AF5BB6A7-230D-4C5D-BE3F-D745BDFBFAE8}">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J21" authorId="0" shapeId="0" xr:uid="{911C4647-053D-4DBA-AE3A-EF4E356E9CC7}">
      <text>
        <r>
          <rPr>
            <sz val="11"/>
            <color indexed="81"/>
            <rFont val="Calibri"/>
            <family val="2"/>
            <scheme val="minor"/>
          </rPr>
          <t>As the crow flies distance based on the start and end locations</t>
        </r>
      </text>
    </comment>
    <comment ref="L21" authorId="0" shapeId="0" xr:uid="{6D186DD6-A0AC-4673-AB60-A78DD9A20A76}">
      <text>
        <r>
          <rPr>
            <sz val="11"/>
            <color indexed="81"/>
            <rFont val="Calibri"/>
            <family val="2"/>
            <scheme val="minor"/>
          </rPr>
          <t>Fill this out once the activity has happened so you have a record of the actual emissions that were generated.</t>
        </r>
      </text>
    </comment>
    <comment ref="B63" authorId="0" shapeId="0" xr:uid="{926D16A1-1595-4F9B-9180-93CB61E54B57}">
      <text>
        <r>
          <rPr>
            <sz val="11"/>
            <color indexed="81"/>
            <rFont val="Calibri"/>
            <family val="2"/>
            <scheme val="minor"/>
          </rPr>
          <t>Find the location in the list. If you want to add additional locations, type them in the additional locations tab.</t>
        </r>
      </text>
    </comment>
    <comment ref="C63" authorId="0" shapeId="0" xr:uid="{1108E164-6ADD-4AF4-8705-CAC98621B928}">
      <text>
        <r>
          <rPr>
            <sz val="11"/>
            <color indexed="81"/>
            <rFont val="Calibri"/>
            <family val="2"/>
            <scheme val="minor"/>
          </rPr>
          <t>Find the location in the list. If you want to add additional locations, type them in the additional locations tab.</t>
        </r>
      </text>
    </comment>
    <comment ref="E63" authorId="0" shapeId="0" xr:uid="{545EAFDA-EE4F-4D15-BD8C-3FCC66FE59E1}">
      <text>
        <r>
          <rPr>
            <sz val="11"/>
            <color indexed="81"/>
            <rFont val="Calibri"/>
            <family val="2"/>
            <scheme val="minor"/>
          </rPr>
          <t>If you know the weight of the goods, add the figure here. If not, it will use an average emission conversion factor.</t>
        </r>
      </text>
    </comment>
    <comment ref="F63" authorId="0" shapeId="0" xr:uid="{93FA787B-5739-4AD9-B878-CEC8F04CF617}">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G63" authorId="0" shapeId="0" xr:uid="{B2A3D945-B88B-4B8C-9FC5-9A48D66AF590}">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I63" authorId="0" shapeId="0" xr:uid="{CD1C5ADA-4FA1-4B9E-BD3D-F3BCC73AACFD}">
      <text>
        <r>
          <rPr>
            <sz val="11"/>
            <color indexed="81"/>
            <rFont val="Calibri"/>
            <family val="2"/>
            <scheme val="minor"/>
          </rPr>
          <t>As the crow flies distance based on the start and end locations</t>
        </r>
      </text>
    </comment>
    <comment ref="K63" authorId="0" shapeId="0" xr:uid="{843884D6-0349-4482-BA0D-1997038AA859}">
      <text>
        <r>
          <rPr>
            <sz val="11"/>
            <color indexed="81"/>
            <rFont val="Calibri"/>
            <family val="2"/>
            <scheme val="minor"/>
          </rPr>
          <t>Fill this out once the activity has happened so you have a record of the actual emissions that were generated.</t>
        </r>
      </text>
    </comment>
    <comment ref="D97" authorId="0" shapeId="0" xr:uid="{0D63C204-38D7-4095-95CE-005B267B2501}">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F97" authorId="0" shapeId="0" xr:uid="{8312096C-44F1-4719-9999-5FEE4D36C002}">
      <text>
        <r>
          <rPr>
            <sz val="11"/>
            <color indexed="81"/>
            <rFont val="Calibri"/>
            <family val="2"/>
            <scheme val="minor"/>
          </rPr>
          <t>Fill this out once the activity has happened so you have a record of the actual emissions that were generated.</t>
        </r>
      </text>
    </comment>
    <comment ref="D111" authorId="0" shapeId="0" xr:uid="{BE39A94C-B88B-4426-92F4-846899CBB477}">
      <text>
        <r>
          <rPr>
            <sz val="11"/>
            <color indexed="81"/>
            <rFont val="Calibri"/>
            <family val="2"/>
            <scheme val="minor"/>
          </rPr>
          <t>If for a car, taxi, or freight, type the number of vehicles in this column, not the number of people.</t>
        </r>
      </text>
    </comment>
    <comment ref="E111" authorId="0" shapeId="0" xr:uid="{28C93B18-8148-463E-B41D-355939D2935D}">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11" authorId="0" shapeId="0" xr:uid="{63B30BCD-913C-4BBF-9C6A-09DDD4495DE8}">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11" authorId="0" shapeId="0" xr:uid="{56C1F7B5-F70A-4CFE-8372-D39EA68C1D6C}">
      <text>
        <r>
          <rPr>
            <sz val="11"/>
            <color indexed="81"/>
            <rFont val="Calibri"/>
            <family val="2"/>
            <scheme val="minor"/>
          </rPr>
          <t>Fill this out once the activity has happened so you have a record of the actual emissions that were generated.</t>
        </r>
      </text>
    </comment>
    <comment ref="D143" authorId="0" shapeId="0" xr:uid="{95990EE3-928B-4135-ADC7-D51FB741A497}">
      <text>
        <r>
          <rPr>
            <sz val="11"/>
            <color indexed="81"/>
            <rFont val="Calibri"/>
            <family val="2"/>
            <scheme val="minor"/>
          </rPr>
          <t>If you know the weight of the goods, add the figure here. If not, it will use an average emission conversion factor.</t>
        </r>
      </text>
    </comment>
    <comment ref="E143" authorId="0" shapeId="0" xr:uid="{2B02B0C2-0E05-45F0-BF63-8095A40AC1B4}">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43" authorId="0" shapeId="0" xr:uid="{B124D1FD-7CDC-4D87-8FD0-E35F4D46FB3F}">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43" authorId="0" shapeId="0" xr:uid="{0E34B311-9163-4E69-969F-FF1F2348D357}">
      <text>
        <r>
          <rPr>
            <sz val="11"/>
            <color indexed="81"/>
            <rFont val="Calibri"/>
            <family val="2"/>
            <scheme val="minor"/>
          </rPr>
          <t>Fill this out once the activity has happened so you have a record of the actual emissions that were generated.</t>
        </r>
      </text>
    </comment>
    <comment ref="E176" authorId="0" shapeId="0" xr:uid="{530523FB-0E91-497F-BC7E-A54802FEDAAD}">
      <text>
        <r>
          <rPr>
            <sz val="11"/>
            <color indexed="81"/>
            <rFont val="Calibri"/>
            <family val="2"/>
            <scheme val="minor"/>
          </rPr>
          <t>If you share the cost of an overnight stay with another organisation, you can share the carbon impact - put a percentage of ownership here.
This is defaulted to 100% but you can edit this.</t>
        </r>
      </text>
    </comment>
    <comment ref="G176" authorId="0" shapeId="0" xr:uid="{AEDE1CFA-383E-4EF8-8102-06B3B0ACA537}">
      <text>
        <r>
          <rPr>
            <sz val="11"/>
            <color indexed="81"/>
            <rFont val="Calibri"/>
            <family val="2"/>
            <scheme val="minor"/>
          </rPr>
          <t>Fill this out once the activity has happened so you have a record of the actual emissions that were generated.</t>
        </r>
      </text>
    </comment>
    <comment ref="D205" authorId="0" shapeId="0" xr:uid="{471B5E52-0442-4628-8CF9-3CA36A3F0EE3}">
      <text>
        <r>
          <rPr>
            <sz val="11"/>
            <color indexed="81"/>
            <rFont val="Calibri"/>
            <family val="2"/>
            <scheme val="minor"/>
          </rPr>
          <t>If you share the cost of utilities with another organisation, you can share the carbon impact - put a percentage of ownership here.
This is defaulted to 100% but you can edit this.</t>
        </r>
      </text>
    </comment>
    <comment ref="F205" authorId="0" shapeId="0" xr:uid="{74D71606-3BE7-41BD-B165-71D0D8D6F368}">
      <text>
        <r>
          <rPr>
            <sz val="11"/>
            <color indexed="81"/>
            <rFont val="Calibri"/>
            <family val="2"/>
            <scheme val="minor"/>
          </rPr>
          <t>Fill this out once the activity has happened so you have a record of the actual emissions that were generated.</t>
        </r>
      </text>
    </comment>
    <comment ref="D232" authorId="0" shapeId="0" xr:uid="{00AB3890-C027-477D-A769-79825EBBCDDE}">
      <text>
        <r>
          <rPr>
            <sz val="11"/>
            <color indexed="81"/>
            <rFont val="Calibri"/>
            <family val="2"/>
            <scheme val="minor"/>
          </rPr>
          <t>If you share the cost a material/item with another organisation, you can share the carbon impact - put a percentage of ownership here.
This is defaulted to 100% but you can edit this.</t>
        </r>
      </text>
    </comment>
    <comment ref="F232" authorId="0" shapeId="0" xr:uid="{85D72C30-D30B-495D-896E-BFEC31D7BCD7}">
      <text>
        <r>
          <rPr>
            <sz val="11"/>
            <color indexed="81"/>
            <rFont val="Calibri"/>
            <family val="2"/>
            <scheme val="minor"/>
          </rPr>
          <t>Fill this out once the activity has happened so you have a record of the actual emissions that were generated.</t>
        </r>
      </text>
    </comment>
    <comment ref="B258" authorId="0" shapeId="0" xr:uid="{0634FFBF-2A04-44C9-99A7-BF945D529A7F}">
      <text>
        <r>
          <rPr>
            <sz val="11"/>
            <color indexed="81"/>
            <rFont val="Calibri"/>
            <family val="2"/>
            <scheme val="minor"/>
          </rPr>
          <t>Calcualte this estimate outside this tool and input the value here.</t>
        </r>
      </text>
    </comment>
    <comment ref="C258" authorId="0" shapeId="0" xr:uid="{6B7A5E9F-71EE-405E-A9B5-DE510DEC267C}">
      <text>
        <r>
          <rPr>
            <sz val="11"/>
            <color indexed="81"/>
            <rFont val="Calibri"/>
            <family val="2"/>
            <scheme val="minor"/>
          </rPr>
          <t>Fill this out once the activity has happened so you have a record of the actual emissions that were generated.</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Matthew Belsey</author>
  </authors>
  <commentList>
    <comment ref="H2" authorId="0" shapeId="0" xr:uid="{D0DD160A-79BA-4572-9C33-B58437E8AD89}">
      <text>
        <r>
          <rPr>
            <sz val="11"/>
            <color indexed="81"/>
            <rFont val="Calibri"/>
            <family val="2"/>
            <scheme val="minor"/>
          </rPr>
          <t>Space to record your thought process, decisions that were made, or justifications for inclusion/removal of actions.</t>
        </r>
      </text>
    </comment>
    <comment ref="B10" authorId="0" shapeId="0" xr:uid="{5A01C7B6-0A3B-4088-BD83-5FFDFE569683}">
      <text>
        <r>
          <rPr>
            <sz val="11"/>
            <color indexed="81"/>
            <rFont val="Calibri"/>
            <family val="2"/>
            <scheme val="minor"/>
          </rPr>
          <t>Carried through from what you entered in the master budget sheet.</t>
        </r>
      </text>
    </comment>
    <comment ref="B11" authorId="0" shapeId="0" xr:uid="{E36A9AC2-13BB-4C9B-9447-5A3A92A55AA3}">
      <text>
        <r>
          <rPr>
            <sz val="11"/>
            <color indexed="81"/>
            <rFont val="Calibri"/>
            <family val="2"/>
            <scheme val="minor"/>
          </rPr>
          <t>Sum of all estimated emissions recorded in this tab.</t>
        </r>
      </text>
    </comment>
    <comment ref="B12" authorId="0" shapeId="0" xr:uid="{34850E7B-4B18-4AB7-8F3F-FF8EE8789454}">
      <text>
        <r>
          <rPr>
            <sz val="11"/>
            <color indexed="81"/>
            <rFont val="Calibri"/>
            <family val="2"/>
            <scheme val="minor"/>
          </rPr>
          <t>Sum of all actual emissions recorded in this tab.</t>
        </r>
        <r>
          <rPr>
            <sz val="12"/>
            <color indexed="81"/>
            <rFont val="Calibri"/>
            <family val="2"/>
            <scheme val="minor"/>
          </rPr>
          <t xml:space="preserve">
</t>
        </r>
      </text>
    </comment>
    <comment ref="B14" authorId="0" shapeId="0" xr:uid="{86C482E2-54D4-41BC-8832-BDA767CD6556}">
      <text>
        <r>
          <rPr>
            <sz val="11"/>
            <color indexed="81"/>
            <rFont val="Calibri"/>
            <family val="2"/>
            <scheme val="minor"/>
          </rPr>
          <t>Write the name of your project or department here.</t>
        </r>
        <r>
          <rPr>
            <sz val="9"/>
            <color indexed="81"/>
            <rFont val="Tahoma"/>
            <family val="2"/>
          </rPr>
          <t xml:space="preserve">
</t>
        </r>
      </text>
    </comment>
    <comment ref="C21" authorId="0" shapeId="0" xr:uid="{E766818B-0BF3-43BD-AF87-A711A08D9767}">
      <text>
        <r>
          <rPr>
            <sz val="11"/>
            <color indexed="81"/>
            <rFont val="Calibri"/>
            <family val="2"/>
            <scheme val="minor"/>
          </rPr>
          <t>Find the location in the list. If you want to add additional locations, type them in the additional locations tab.</t>
        </r>
      </text>
    </comment>
    <comment ref="D21" authorId="0" shapeId="0" xr:uid="{E45A2368-9E3D-4517-B277-D008FFA2CA7C}">
      <text>
        <r>
          <rPr>
            <sz val="11"/>
            <color indexed="81"/>
            <rFont val="Calibri"/>
            <family val="2"/>
            <scheme val="minor"/>
          </rPr>
          <t>Find the location in the list. If you want to add additional locations, type them in the additional locations tab.</t>
        </r>
      </text>
    </comment>
    <comment ref="F21" authorId="0" shapeId="0" xr:uid="{53518B52-6DEE-4FD7-9C74-AF765F99B217}">
      <text>
        <r>
          <rPr>
            <sz val="11"/>
            <color indexed="81"/>
            <rFont val="Calibri"/>
            <family val="2"/>
            <scheme val="minor"/>
          </rPr>
          <t>If for a car or taxi, type the number of vehicles in this column, not the number of people.</t>
        </r>
      </text>
    </comment>
    <comment ref="G21" authorId="0" shapeId="0" xr:uid="{CCC2E9C2-9C17-411B-A3FB-E81AD91F24F7}">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H21" authorId="0" shapeId="0" xr:uid="{E729E83E-4597-42B3-B9CC-16E8AA108E77}">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J21" authorId="0" shapeId="0" xr:uid="{6EC2537A-D1B0-4A78-8011-59E88B6BE49C}">
      <text>
        <r>
          <rPr>
            <sz val="11"/>
            <color indexed="81"/>
            <rFont val="Calibri"/>
            <family val="2"/>
            <scheme val="minor"/>
          </rPr>
          <t>As the crow flies distance based on the start and end locations</t>
        </r>
      </text>
    </comment>
    <comment ref="L21" authorId="0" shapeId="0" xr:uid="{625355CA-DA0F-4453-81A3-BC64C51CAB3E}">
      <text>
        <r>
          <rPr>
            <sz val="11"/>
            <color indexed="81"/>
            <rFont val="Calibri"/>
            <family val="2"/>
            <scheme val="minor"/>
          </rPr>
          <t>Fill this out once the activity has happened so you have a record of the actual emissions that were generated.</t>
        </r>
      </text>
    </comment>
    <comment ref="B63" authorId="0" shapeId="0" xr:uid="{50FFFABB-9317-4449-9EE0-41A1C7EBDEBE}">
      <text>
        <r>
          <rPr>
            <sz val="11"/>
            <color indexed="81"/>
            <rFont val="Calibri"/>
            <family val="2"/>
            <scheme val="minor"/>
          </rPr>
          <t>Find the location in the list. If you want to add additional locations, type them in the additional locations tab.</t>
        </r>
      </text>
    </comment>
    <comment ref="C63" authorId="0" shapeId="0" xr:uid="{5FD83EA3-FA06-4AF3-9F1C-611B0E809434}">
      <text>
        <r>
          <rPr>
            <sz val="11"/>
            <color indexed="81"/>
            <rFont val="Calibri"/>
            <family val="2"/>
            <scheme val="minor"/>
          </rPr>
          <t>Find the location in the list. If you want to add additional locations, type them in the additional locations tab.</t>
        </r>
      </text>
    </comment>
    <comment ref="E63" authorId="0" shapeId="0" xr:uid="{FBBD2980-868F-49DB-8A99-BB6B48D1880A}">
      <text>
        <r>
          <rPr>
            <sz val="11"/>
            <color indexed="81"/>
            <rFont val="Calibri"/>
            <family val="2"/>
            <scheme val="minor"/>
          </rPr>
          <t>If you know the weight of the goods, add the figure here. If not, it will use an average emission conversion factor.</t>
        </r>
      </text>
    </comment>
    <comment ref="F63" authorId="0" shapeId="0" xr:uid="{40F58EFF-A33C-4870-A710-0497CFA777BF}">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G63" authorId="0" shapeId="0" xr:uid="{961C8CF9-222D-4FBF-81A2-D765ECAA2098}">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I63" authorId="0" shapeId="0" xr:uid="{1F32BED0-60BE-4D93-94DF-15C961E69E77}">
      <text>
        <r>
          <rPr>
            <sz val="11"/>
            <color indexed="81"/>
            <rFont val="Calibri"/>
            <family val="2"/>
            <scheme val="minor"/>
          </rPr>
          <t>As the crow flies distance based on the start and end locations</t>
        </r>
      </text>
    </comment>
    <comment ref="K63" authorId="0" shapeId="0" xr:uid="{6B8990A1-EEEF-45CC-975D-3035DBCD6F54}">
      <text>
        <r>
          <rPr>
            <sz val="11"/>
            <color indexed="81"/>
            <rFont val="Calibri"/>
            <family val="2"/>
            <scheme val="minor"/>
          </rPr>
          <t>Fill this out once the activity has happened so you have a record of the actual emissions that were generated.</t>
        </r>
      </text>
    </comment>
    <comment ref="D97" authorId="0" shapeId="0" xr:uid="{8FB3EE3A-D971-4919-A308-3C0C5146DE47}">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F97" authorId="0" shapeId="0" xr:uid="{FAA5DAF9-19FA-4E37-BC87-A1D464371A8F}">
      <text>
        <r>
          <rPr>
            <sz val="11"/>
            <color indexed="81"/>
            <rFont val="Calibri"/>
            <family val="2"/>
            <scheme val="minor"/>
          </rPr>
          <t>Fill this out once the activity has happened so you have a record of the actual emissions that were generated.</t>
        </r>
      </text>
    </comment>
    <comment ref="D111" authorId="0" shapeId="0" xr:uid="{42B7F582-8D94-4064-8962-97FCF54737B7}">
      <text>
        <r>
          <rPr>
            <sz val="11"/>
            <color indexed="81"/>
            <rFont val="Calibri"/>
            <family val="2"/>
            <scheme val="minor"/>
          </rPr>
          <t>If for a car, taxi, or freight, type the number of vehicles in this column, not the number of people.</t>
        </r>
      </text>
    </comment>
    <comment ref="E111" authorId="0" shapeId="0" xr:uid="{46175C39-D8E8-44AA-B456-1E4BEF12D583}">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11" authorId="0" shapeId="0" xr:uid="{2CDC13E3-41E0-4C21-8393-DB27B278A56C}">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11" authorId="0" shapeId="0" xr:uid="{50936844-169B-43E8-8C8C-FBA78BC3D09F}">
      <text>
        <r>
          <rPr>
            <sz val="11"/>
            <color indexed="81"/>
            <rFont val="Calibri"/>
            <family val="2"/>
            <scheme val="minor"/>
          </rPr>
          <t>Fill this out once the activity has happened so you have a record of the actual emissions that were generated.</t>
        </r>
      </text>
    </comment>
    <comment ref="D143" authorId="0" shapeId="0" xr:uid="{ABA0AF80-C86E-43F9-A0D2-368608FAE410}">
      <text>
        <r>
          <rPr>
            <sz val="11"/>
            <color indexed="81"/>
            <rFont val="Calibri"/>
            <family val="2"/>
            <scheme val="minor"/>
          </rPr>
          <t>If you know the weight of the goods, add the figure here. If not, it will use an average emission conversion factor.</t>
        </r>
      </text>
    </comment>
    <comment ref="E143" authorId="0" shapeId="0" xr:uid="{20413B53-61AF-47FB-9470-E5A62CE65180}">
      <text>
        <r>
          <rPr>
            <sz val="11"/>
            <color indexed="81"/>
            <rFont val="Calibri"/>
            <family val="2"/>
            <scheme val="minor"/>
          </rPr>
          <t>If there is a journey made multiple times, use this column to multiply the emissions rather than inputing it multiple times.
This is defaulted to 1 but you can edit this.</t>
        </r>
      </text>
    </comment>
    <comment ref="F143" authorId="0" shapeId="0" xr:uid="{BFD125E3-A12F-46E4-8A7A-D166C384B1AB}">
      <text>
        <r>
          <rPr>
            <sz val="11"/>
            <color indexed="81"/>
            <rFont val="Calibri"/>
            <family val="2"/>
            <scheme val="minor"/>
          </rPr>
          <t>If you share the cost of a journey with another organisation, you can share the carbon impact - put a percentage of ownership here.
This is defaulted to 100% but you can edit this.</t>
        </r>
      </text>
    </comment>
    <comment ref="H143" authorId="0" shapeId="0" xr:uid="{14E44EEC-6CA2-47C0-8B56-D9362D766D46}">
      <text>
        <r>
          <rPr>
            <sz val="11"/>
            <color indexed="81"/>
            <rFont val="Calibri"/>
            <family val="2"/>
            <scheme val="minor"/>
          </rPr>
          <t>Fill this out once the activity has happened so you have a record of the actual emissions that were generated.</t>
        </r>
      </text>
    </comment>
    <comment ref="E176" authorId="0" shapeId="0" xr:uid="{3252BA71-E10F-4CB7-A708-275614FBFE90}">
      <text>
        <r>
          <rPr>
            <sz val="11"/>
            <color indexed="81"/>
            <rFont val="Calibri"/>
            <family val="2"/>
            <scheme val="minor"/>
          </rPr>
          <t>If you share the cost of an overnight stay with another organisation, you can share the carbon impact - put a percentage of ownership here.
This is defaulted to 100% but you can edit this.</t>
        </r>
      </text>
    </comment>
    <comment ref="G176" authorId="0" shapeId="0" xr:uid="{C55D9131-DF23-4C2A-BCC9-E0A42E5057B5}">
      <text>
        <r>
          <rPr>
            <sz val="11"/>
            <color indexed="81"/>
            <rFont val="Calibri"/>
            <family val="2"/>
            <scheme val="minor"/>
          </rPr>
          <t>Fill this out once the activity has happened so you have a record of the actual emissions that were generated.</t>
        </r>
      </text>
    </comment>
    <comment ref="D205" authorId="0" shapeId="0" xr:uid="{6B4B39B3-0E40-46AB-AB64-6F3EE38FCC3C}">
      <text>
        <r>
          <rPr>
            <sz val="11"/>
            <color indexed="81"/>
            <rFont val="Calibri"/>
            <family val="2"/>
            <scheme val="minor"/>
          </rPr>
          <t>If you share the cost of utilities with another organisation, you can share the carbon impact - put a percentage of ownership here.
This is defaulted to 100% but you can edit this.</t>
        </r>
      </text>
    </comment>
    <comment ref="F205" authorId="0" shapeId="0" xr:uid="{2AD56954-7915-4214-BB47-8FA9B74CFAD8}">
      <text>
        <r>
          <rPr>
            <sz val="11"/>
            <color indexed="81"/>
            <rFont val="Calibri"/>
            <family val="2"/>
            <scheme val="minor"/>
          </rPr>
          <t>Fill this out once the activity has happened so you have a record of the actual emissions that were generated.</t>
        </r>
      </text>
    </comment>
    <comment ref="D232" authorId="0" shapeId="0" xr:uid="{27271837-ECB5-4F2E-A3A6-FB34510216B2}">
      <text>
        <r>
          <rPr>
            <sz val="11"/>
            <color indexed="81"/>
            <rFont val="Calibri"/>
            <family val="2"/>
            <scheme val="minor"/>
          </rPr>
          <t>If you share the cost a material/item with another organisation, you can share the carbon impact - put a percentage of ownership here.
This is defaulted to 100% but you can edit this.</t>
        </r>
      </text>
    </comment>
    <comment ref="F232" authorId="0" shapeId="0" xr:uid="{1C3D8DFA-0B3D-496C-B174-7BDAE3405A48}">
      <text>
        <r>
          <rPr>
            <sz val="11"/>
            <color indexed="81"/>
            <rFont val="Calibri"/>
            <family val="2"/>
            <scheme val="minor"/>
          </rPr>
          <t>Fill this out once the activity has happened so you have a record of the actual emissions that were generated.</t>
        </r>
      </text>
    </comment>
    <comment ref="B258" authorId="0" shapeId="0" xr:uid="{B12D046F-9F91-4868-865F-B568E66AC032}">
      <text>
        <r>
          <rPr>
            <sz val="11"/>
            <color indexed="81"/>
            <rFont val="Calibri"/>
            <family val="2"/>
            <scheme val="minor"/>
          </rPr>
          <t>Calcualte this estimate outside this tool and input the value here.</t>
        </r>
      </text>
    </comment>
    <comment ref="C258" authorId="0" shapeId="0" xr:uid="{4D9E21DF-3AEC-4E03-8FD0-7D67FE114335}">
      <text>
        <r>
          <rPr>
            <sz val="11"/>
            <color indexed="81"/>
            <rFont val="Calibri"/>
            <family val="2"/>
            <scheme val="minor"/>
          </rPr>
          <t>Fill this out once the activity has happened so you have a record of the actual emissions that were generated.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<sst xmlns="http://schemas.openxmlformats.org/spreadsheetml/2006/main" count="2020" uniqueCount="548">
  <si>
    <t>Location</t>
  </si>
  <si>
    <t>Lat</t>
  </si>
  <si>
    <t>Lon</t>
  </si>
  <si>
    <t>Grouping</t>
  </si>
  <si>
    <t>Scottish Island</t>
  </si>
  <si>
    <t>Distance from Location to Dover</t>
  </si>
  <si>
    <t>London</t>
  </si>
  <si>
    <t>UK</t>
  </si>
  <si>
    <t>Cardiff</t>
  </si>
  <si>
    <t>Belfast</t>
  </si>
  <si>
    <t>Edinburgh</t>
  </si>
  <si>
    <t>Glasgow</t>
  </si>
  <si>
    <t>Aberdeen</t>
  </si>
  <si>
    <t>Dumfries</t>
  </si>
  <si>
    <t>Dundee</t>
  </si>
  <si>
    <t>Dunfermline</t>
  </si>
  <si>
    <t>Inverclyde</t>
  </si>
  <si>
    <t>Inverness</t>
  </si>
  <si>
    <t>Paisley</t>
  </si>
  <si>
    <t>Perth</t>
  </si>
  <si>
    <t>Stirling</t>
  </si>
  <si>
    <t>Shetland</t>
  </si>
  <si>
    <t>Yes</t>
  </si>
  <si>
    <t>Orkney</t>
  </si>
  <si>
    <t>Outer Hebrides</t>
  </si>
  <si>
    <t>Inner Hebrides</t>
  </si>
  <si>
    <t>Isle of Bute</t>
  </si>
  <si>
    <t>Scottish Borders</t>
  </si>
  <si>
    <t>Dover</t>
  </si>
  <si>
    <t>Albania</t>
  </si>
  <si>
    <t>Europe</t>
  </si>
  <si>
    <t>Andorra</t>
  </si>
  <si>
    <t>Armenia</t>
  </si>
  <si>
    <t>Austria</t>
  </si>
  <si>
    <t>Belarus</t>
  </si>
  <si>
    <t>Belgium</t>
  </si>
  <si>
    <t>Bosnia And Herzegovina</t>
  </si>
  <si>
    <t>Bulgaria</t>
  </si>
  <si>
    <t>Croatia</t>
  </si>
  <si>
    <t>Cyprus</t>
  </si>
  <si>
    <t>Czech Republic</t>
  </si>
  <si>
    <t>Denmark</t>
  </si>
  <si>
    <t>Estonia</t>
  </si>
  <si>
    <t>Finland</t>
  </si>
  <si>
    <t>France</t>
  </si>
  <si>
    <t>Georgia</t>
  </si>
  <si>
    <t>Germany</t>
  </si>
  <si>
    <t>Greece</t>
  </si>
  <si>
    <t>Hungary</t>
  </si>
  <si>
    <t>Iceland</t>
  </si>
  <si>
    <t>Ireland</t>
  </si>
  <si>
    <t>Isle Of Man</t>
  </si>
  <si>
    <t>Italy</t>
  </si>
  <si>
    <t>Kosovo</t>
  </si>
  <si>
    <t>Latvia</t>
  </si>
  <si>
    <t>Liechtenstein</t>
  </si>
  <si>
    <t>Lithuania</t>
  </si>
  <si>
    <t>Luxembourg</t>
  </si>
  <si>
    <t>North Macedonia</t>
  </si>
  <si>
    <t>Malta</t>
  </si>
  <si>
    <t>Republic of Moldova</t>
  </si>
  <si>
    <t>Monaco</t>
  </si>
  <si>
    <t>Montenegro</t>
  </si>
  <si>
    <t>Netherlands</t>
  </si>
  <si>
    <t>Norway</t>
  </si>
  <si>
    <t>Poland</t>
  </si>
  <si>
    <t>Portugal</t>
  </si>
  <si>
    <t>Romania</t>
  </si>
  <si>
    <t>San Marino</t>
  </si>
  <si>
    <t>Serbia</t>
  </si>
  <si>
    <t>Slovakia</t>
  </si>
  <si>
    <t>Slovenia</t>
  </si>
  <si>
    <t>Spain</t>
  </si>
  <si>
    <t>Sweden</t>
  </si>
  <si>
    <t>Switzerland</t>
  </si>
  <si>
    <t>Turkey</t>
  </si>
  <si>
    <t>Ukraine</t>
  </si>
  <si>
    <t>United Kingdom</t>
  </si>
  <si>
    <t>Sources: https://www.everycountryintheworld.com/airports/ 
https://ourairports.com/data/</t>
  </si>
  <si>
    <t>Version V3.0</t>
  </si>
  <si>
    <t>Carbon budget (tonnes)</t>
  </si>
  <si>
    <t>Year</t>
  </si>
  <si>
    <t>Fractional reduction by year</t>
  </si>
  <si>
    <t>Years</t>
  </si>
  <si>
    <t>start year</t>
  </si>
  <si>
    <t>2019/20</t>
  </si>
  <si>
    <t>End year</t>
  </si>
  <si>
    <t>% now</t>
  </si>
  <si>
    <t>Total% remaining</t>
  </si>
  <si>
    <t>period</t>
  </si>
  <si>
    <t>exponent(a)</t>
  </si>
  <si>
    <t>fraction per year</t>
  </si>
  <si>
    <t>User defined</t>
  </si>
  <si>
    <t>Fixed</t>
  </si>
  <si>
    <t>2020/21</t>
  </si>
  <si>
    <t>2021/22</t>
  </si>
  <si>
    <t>Percentage reduction</t>
  </si>
  <si>
    <t>2022/23</t>
  </si>
  <si>
    <t>2023/24</t>
  </si>
  <si>
    <t>2024/25</t>
  </si>
  <si>
    <t>2025/26</t>
  </si>
  <si>
    <t>2026/27</t>
  </si>
  <si>
    <t>2027/28</t>
  </si>
  <si>
    <t>2028/29</t>
  </si>
  <si>
    <t>2029/30</t>
  </si>
  <si>
    <t>2030/31</t>
  </si>
  <si>
    <t>2031/32</t>
  </si>
  <si>
    <t>2032/33</t>
  </si>
  <si>
    <t>2033/34</t>
  </si>
  <si>
    <t>2034/35</t>
  </si>
  <si>
    <t>2035/36</t>
  </si>
  <si>
    <t>2036/37</t>
  </si>
  <si>
    <t>2037/38</t>
  </si>
  <si>
    <t>2038/39</t>
  </si>
  <si>
    <t>2039/40</t>
  </si>
  <si>
    <t>2040/41</t>
  </si>
  <si>
    <t>2041/42</t>
  </si>
  <si>
    <t>2042/43</t>
  </si>
  <si>
    <t>2043/44</t>
  </si>
  <si>
    <t>2044/45</t>
  </si>
  <si>
    <t>Carbon budgeting tool</t>
  </si>
  <si>
    <t>Version</t>
  </si>
  <si>
    <t>Last edited</t>
  </si>
  <si>
    <r>
      <t xml:space="preserve">This tool has been developed by Imaginate and Creative Carbon Scotland to help cultural organisations plan, budget, and reduce their emissions in line with their net-zero targets. Please note that the calculations in this tool are rough estimates and should only be used for planning purposes. Please continue to use claimexpenses, usage data, or other more accurate tools for emissions reporting.
It is designed for the whole organisation to use, breaking up the budget into separate departments or projects, allowing each department or project team to take ownership of their emissions, much like they would do with a financial budget. Energy, utilities, and waste for the whole organisation can also be planned centrally in the 'Overheads' tab. 
You can change the names of the tabs if you wish.
Based on guidance from the Science Based Targets Net Zero Standard, this tool sets 'Net Zero' at a reduction of emissions by 90% from the baseline. The remaining 10% of residual emissions will likely be 'balanced' through nature based offsets. However, this should not be your focus now. This tool supports our view that all focus and energy should be on the reduction of emissions. Therefore there is no space to account for offsetting in this tool. This approach is not set in stone and may change as the science-based guidance develops.
</t>
    </r>
    <r>
      <rPr>
        <b/>
        <sz val="12"/>
        <color theme="1"/>
        <rFont val="Tenorite"/>
      </rPr>
      <t>Please read the accompanying instructions document carefully before using.</t>
    </r>
    <r>
      <rPr>
        <sz val="12"/>
        <color theme="1"/>
        <rFont val="Tenorite"/>
      </rPr>
      <t xml:space="preserve">
</t>
    </r>
    <r>
      <rPr>
        <b/>
        <sz val="12"/>
        <color theme="1"/>
        <rFont val="Tenorite"/>
      </rPr>
      <t>If using Google Sheets, be aware that cell protections put in place will not work - be careful not to delete any formula in the pink cells.</t>
    </r>
  </si>
  <si>
    <t>Fill out the four cells below to setup the tool then go to the Master Budget tab.</t>
  </si>
  <si>
    <t>What is your most recent carbon footprint in kilograms?</t>
  </si>
  <si>
    <t>Blue cells - Add text or numbers manually</t>
  </si>
  <si>
    <t>Select the year of this carbon footprint.</t>
  </si>
  <si>
    <t>Pink cells - select value from a list</t>
  </si>
  <si>
    <t>Which year would you like to start budgeting for?</t>
  </si>
  <si>
    <t>Green cells - value populates automatically</t>
  </si>
  <si>
    <t>Choose the target year when you plan to reach net zero?</t>
  </si>
  <si>
    <t>Link to the guidance document</t>
  </si>
  <si>
    <r>
      <t>Important things to note about the travel calculations:</t>
    </r>
    <r>
      <rPr>
        <sz val="12"/>
        <color theme="1"/>
        <rFont val="Tenorite"/>
      </rPr>
      <t xml:space="preserve">
All distances are calculated 'as the crow flies' so some journeys, especially those done by car, might by underestimated.
The International and European calculations use the busiest airport in each country as the departure point (regardless of transport method). 
You can measure the distances from country, region, or there are some more specific locations in Scotland. We have also included the 10 busiest US airport locations. You also have the option to input 'My Location' which should be the location of your main office or building and some additional locations if you want more specific measurements. These tables to insert these can be found in the Additional Locations tab. Once inserted, they will appear in the dropdowns in columns C and D in the specific department tabs.
All emissions are shown in kilograms and rounded to the nearest whole kilogram.
Train travel from Europe is calculated using domestic UK kgCO2e per passenger.km for the crow flies distance from Dover to the destination combined with the rest of the crow flies distance as Europe train kgCO2e per passenger.km.
Bus and car travel from Europe is calculated using 42.4km of the journey as ferry (by foot or car) and the rest by the domestic rate of the main portion of travel (e.g. train, bus, or car).
Train, bus, and car travel from Ireland/ Scottish Isles is calculated using 15% of crow flies journey as ferry (by foot or car) and 85% journey by the domestic rate of the main portion of travel (e.g. train, bus, or car).</t>
    </r>
  </si>
  <si>
    <t>If you require further support in the use of this Tool, please contact Matthew Belsey on matthew.belsey@creativecarbonscotland.com
General support for and emissions reporting or calculations can be found at cultureforclimate.scot/services/environmental-reporting/</t>
  </si>
  <si>
    <t>Culture for Climate Scotland is a Scottish Charitable Incorporated Organisation. Registered Charity number: SC042687</t>
  </si>
  <si>
    <t>Registered office: Thorn House 5 Rose Street Edinburgh EH2 2PR</t>
  </si>
  <si>
    <t>Supported by:</t>
  </si>
  <si>
    <t>Please put your specific location in here. You will then me able to select this as 'My Location' in columns C and D to save time.</t>
  </si>
  <si>
    <t>Use this link to find the latitude and longitude of locations:</t>
  </si>
  <si>
    <t>https://www.gps-coordinates.net/</t>
  </si>
  <si>
    <t>My location</t>
  </si>
  <si>
    <t>Latitude</t>
  </si>
  <si>
    <t>Longitude</t>
  </si>
  <si>
    <t>UK/Europe/International</t>
  </si>
  <si>
    <t>If you would like to add additional locations not found in the list, please add these here. Please make sure you fill out all the columns.</t>
  </si>
  <si>
    <t>Additional Locations</t>
  </si>
  <si>
    <t>New location 1</t>
  </si>
  <si>
    <t>New location 2</t>
  </si>
  <si>
    <t>New location 3</t>
  </si>
  <si>
    <t>New location 4</t>
  </si>
  <si>
    <t>New location 5</t>
  </si>
  <si>
    <t>New location 6</t>
  </si>
  <si>
    <t>New location 7</t>
  </si>
  <si>
    <t>New location 8</t>
  </si>
  <si>
    <t>New location 9</t>
  </si>
  <si>
    <t>New location 10</t>
  </si>
  <si>
    <t>New location 11</t>
  </si>
  <si>
    <t>New location 12</t>
  </si>
  <si>
    <t>New location 13</t>
  </si>
  <si>
    <t>New location 14</t>
  </si>
  <si>
    <t>New location 15</t>
  </si>
  <si>
    <t>New location 16</t>
  </si>
  <si>
    <t>New location 17</t>
  </si>
  <si>
    <t>New location 18</t>
  </si>
  <si>
    <t>New location 19</t>
  </si>
  <si>
    <t>New location 20</t>
  </si>
  <si>
    <t>New location 21</t>
  </si>
  <si>
    <t>New location 22</t>
  </si>
  <si>
    <t>New location 23</t>
  </si>
  <si>
    <t>New location 24</t>
  </si>
  <si>
    <t>New location 25</t>
  </si>
  <si>
    <t>New location 26</t>
  </si>
  <si>
    <t>New location 27</t>
  </si>
  <si>
    <t>New location 28</t>
  </si>
  <si>
    <t>New location 29</t>
  </si>
  <si>
    <t>New location 30</t>
  </si>
  <si>
    <t>New location 31</t>
  </si>
  <si>
    <t>New location 32</t>
  </si>
  <si>
    <t>New location 33</t>
  </si>
  <si>
    <t>New location 34</t>
  </si>
  <si>
    <t>New location 35</t>
  </si>
  <si>
    <t>New location 36</t>
  </si>
  <si>
    <t>New location 37</t>
  </si>
  <si>
    <t>New location 38</t>
  </si>
  <si>
    <t>New location 39</t>
  </si>
  <si>
    <t>New location 40</t>
  </si>
  <si>
    <t>New location 41</t>
  </si>
  <si>
    <t>New location 42</t>
  </si>
  <si>
    <t>New location 43</t>
  </si>
  <si>
    <t>New location 44</t>
  </si>
  <si>
    <t>New location 45</t>
  </si>
  <si>
    <t>New location 46</t>
  </si>
  <si>
    <t>New location 47</t>
  </si>
  <si>
    <t>New location 48</t>
  </si>
  <si>
    <t>New location 49</t>
  </si>
  <si>
    <t>New location 50</t>
  </si>
  <si>
    <t>https://www.latlong.net/</t>
  </si>
  <si>
    <t>In this tab, fill out the budget for each department (the cells highlighted in yellow) and for the overheads of energy, utilites, and waste. Please note that these values in the yellow cells should add up to the total organisation budget in cell F17.
As a default you are shown 10 departments/projects and overheads. If you want to budget for less projects, you can hide the columns not in use.
Once you have filled out these ‘sub-budgets’, they will be populated on the specific department tabs. From here you can go to each department budget and plan out travel for the coming year.</t>
  </si>
  <si>
    <t>Transfer budget from one year to another year</t>
  </si>
  <si>
    <t>Year from</t>
  </si>
  <si>
    <t>Year to</t>
  </si>
  <si>
    <t>Amount</t>
  </si>
  <si>
    <t>Total emissions estimated to be spent so far</t>
  </si>
  <si>
    <t xml:space="preserve">Baseline </t>
  </si>
  <si>
    <t>Baseline emissions</t>
  </si>
  <si>
    <t>Reduction per year</t>
  </si>
  <si>
    <t>Base on projected</t>
  </si>
  <si>
    <t>Total budget per year (kgCO2e)</t>
  </si>
  <si>
    <t>Cumulative budget (kgCO2e)</t>
  </si>
  <si>
    <t>Projected total emissions to date (kgCO2e)</t>
  </si>
  <si>
    <t>Cumulative Actual (kgCO2e)</t>
  </si>
  <si>
    <t>Cumulative overshoot/undershoot (kgCO2e)</t>
  </si>
  <si>
    <t>Total projected per year (kgCO2e)</t>
  </si>
  <si>
    <t>Total actual per year (kgCO2e)</t>
  </si>
  <si>
    <t>BUDGET (kgCO2e)</t>
  </si>
  <si>
    <t>PROJECTED (kgCO2e)</t>
  </si>
  <si>
    <t>ACTUAL  (kgCO2e)</t>
  </si>
  <si>
    <t>Notes</t>
  </si>
  <si>
    <t>Overheads</t>
  </si>
  <si>
    <t>Free text box to add notes</t>
  </si>
  <si>
    <t xml:space="preserve"> In this tab, fill out the information of planned overhead emissions from energy, utilities, and waste for the whole organisation. Project specific emissions should be planned in the next tab(s). 
All projected emissions will be summed up in B14 and copied through to the master budget sheet.</t>
  </si>
  <si>
    <t>Notes:</t>
  </si>
  <si>
    <t>Budget year</t>
  </si>
  <si>
    <t>This year's overheads budget</t>
  </si>
  <si>
    <t>Total projected emissions (sum of all rows below)</t>
  </si>
  <si>
    <t>Total actual emissions (sum of all rows below)</t>
  </si>
  <si>
    <t>Description/Name</t>
  </si>
  <si>
    <t>Emission source</t>
  </si>
  <si>
    <t>Amount (in units shown)</t>
  </si>
  <si>
    <t>Estimated emissions (kgCO2e)</t>
  </si>
  <si>
    <t>Actual emissions (kgCO2e) (from usage)</t>
  </si>
  <si>
    <t>In this tab, fill out the information to estimate emissions from Travel, Freight, Hotels, Energy, Water, Waste, and Materials from this department or project. 
Travel by location is quicker and easier for planning but if you would prefer to plan by distance or fuel, we have given that option too. You can use one section or the other or a mixture of both - just don't record the same journey twice!
There is an additional emissions section for any categories that you just want to plan for a bulk of emissions such as digital emissions from your website or audience travel.
If there is a section that isn't relevant to this project/department, you can hide those rows so that the table doesn't show.
All projected emissions will be summed up in B11 and copied through to the master budget sheet.</t>
  </si>
  <si>
    <t xml:space="preserve">Notes: </t>
  </si>
  <si>
    <t>Department/project budget</t>
  </si>
  <si>
    <t>Total estimated emissions (kgCO2e)</t>
  </si>
  <si>
    <t>Total actual emissions  (kgCO2e)</t>
  </si>
  <si>
    <t>Department/project name</t>
  </si>
  <si>
    <t>Travel (by location)</t>
  </si>
  <si>
    <t>We recommend using this section to plan the majority of your travel. Fill out all fields to estimate emissions.</t>
  </si>
  <si>
    <t>Who is traveling?</t>
  </si>
  <si>
    <t>Start location</t>
  </si>
  <si>
    <t>End location</t>
  </si>
  <si>
    <t>Mode of transport</t>
  </si>
  <si>
    <t>Number of people traveling</t>
  </si>
  <si>
    <t>Number of times journey will be made</t>
  </si>
  <si>
    <t>Proportion of ownership (%)</t>
  </si>
  <si>
    <t>Return trip?</t>
  </si>
  <si>
    <t>Distance (miles)</t>
  </si>
  <si>
    <t>Actual emissions (kgCO2e) (from ClaimExpenses)</t>
  </si>
  <si>
    <t xml:space="preserve">Freight (by location) </t>
  </si>
  <si>
    <t>Here you should add information about any planned freighting of goods.</t>
  </si>
  <si>
    <t>Weight of load (kg)</t>
  </si>
  <si>
    <t>Travel or freight by fuel</t>
  </si>
  <si>
    <t>Here you should add any travel that would be easier to add by fuel consumption.</t>
  </si>
  <si>
    <t>Fuel type</t>
  </si>
  <si>
    <t>Amount (litres)</t>
  </si>
  <si>
    <t>Actual emissions (kgCO2e) (from usage or ClaimExpenses)</t>
  </si>
  <si>
    <t>Travel by distance</t>
  </si>
  <si>
    <t>Here you should add any travel that would be easier to add by distance.</t>
  </si>
  <si>
    <t>Freight by distance</t>
  </si>
  <si>
    <t>Here you should add any freight travel that would be easier to add by distance.</t>
  </si>
  <si>
    <t>Accommodation</t>
  </si>
  <si>
    <t>Here you should include any overnight stays that your organisation pays for as part of this project/department.</t>
  </si>
  <si>
    <t>Description/name</t>
  </si>
  <si>
    <t>Country</t>
  </si>
  <si>
    <t>Number of nights</t>
  </si>
  <si>
    <t>Number of people</t>
  </si>
  <si>
    <t>Energy, water, and waste</t>
  </si>
  <si>
    <t>Here you should include any energy, water, or waste associated with this specific project/department.</t>
  </si>
  <si>
    <t>Materials</t>
  </si>
  <si>
    <t>Here you should include any raw materials associated with this specific project/department.</t>
  </si>
  <si>
    <t>Material type</t>
  </si>
  <si>
    <t>Amount (kgs)</t>
  </si>
  <si>
    <t>Additional emissions</t>
  </si>
  <si>
    <t>Here you should add any emissions that don't fit in the above tables. You should write what the emissions are from and write the total projected emissions.</t>
  </si>
  <si>
    <t>Source</t>
  </si>
  <si>
    <t>Type</t>
  </si>
  <si>
    <t>International</t>
  </si>
  <si>
    <t>Emissions (miles)</t>
  </si>
  <si>
    <t>Train</t>
  </si>
  <si>
    <t>Train (passenger miles)</t>
  </si>
  <si>
    <t>Bus</t>
  </si>
  <si>
    <t>Bus (passenger miles)</t>
  </si>
  <si>
    <t>Coach</t>
  </si>
  <si>
    <t>Coach (passenger miles)</t>
  </si>
  <si>
    <t>Tram/Light rail</t>
  </si>
  <si>
    <t>Tram/Light rail (passenger miles)</t>
  </si>
  <si>
    <t>Metro/underground</t>
  </si>
  <si>
    <t>Metro/underground (passenger miles)</t>
  </si>
  <si>
    <t>Electric car</t>
  </si>
  <si>
    <t>Electric car (miles)</t>
  </si>
  <si>
    <t>Hybrid car</t>
  </si>
  <si>
    <t>Hybrid car (miles)</t>
  </si>
  <si>
    <t>Car</t>
  </si>
  <si>
    <t>Car (miles)</t>
  </si>
  <si>
    <t>Taxi</t>
  </si>
  <si>
    <t>Taxi (miles)</t>
  </si>
  <si>
    <t>Plane</t>
  </si>
  <si>
    <t>Plane (passenger miles)</t>
  </si>
  <si>
    <t>Ferry (foot passenger)</t>
  </si>
  <si>
    <t>Ferry (foot passenger miles)</t>
  </si>
  <si>
    <t>Emissions (miles x kg)</t>
  </si>
  <si>
    <t>Emission factor + WTT</t>
  </si>
  <si>
    <t>Divided by 1000</t>
  </si>
  <si>
    <t>x 1.609</t>
  </si>
  <si>
    <t>Ferry (car passenger)</t>
  </si>
  <si>
    <t>Ferry (car passenger miles)</t>
  </si>
  <si>
    <t>Van - Diesel (miles)</t>
  </si>
  <si>
    <t>Van - Petrol (miles)</t>
  </si>
  <si>
    <t>Mode</t>
  </si>
  <si>
    <t>Emissions</t>
  </si>
  <si>
    <t>Travel</t>
  </si>
  <si>
    <t>Freight</t>
  </si>
  <si>
    <t>Van - Electric (miles)</t>
  </si>
  <si>
    <t>Van</t>
  </si>
  <si>
    <t>Van - Unknown (miles)</t>
  </si>
  <si>
    <t>HGV - Rigid - 0% laden (miles)</t>
  </si>
  <si>
    <t>NA</t>
  </si>
  <si>
    <t>HGV - Rigid - 50% laden (miles)</t>
  </si>
  <si>
    <t>HGV - Rigid - 100% laden (miles)</t>
  </si>
  <si>
    <t>HGV</t>
  </si>
  <si>
    <t>HGV - Articulated - 0% laden (miles)</t>
  </si>
  <si>
    <t>HGV - Articulated - 50% laden (miles)</t>
  </si>
  <si>
    <t>HGV - Articulated - 100% laden (miles)</t>
  </si>
  <si>
    <t>Average cargo ship (miles)</t>
  </si>
  <si>
    <t>Average frieght flight (miles)</t>
  </si>
  <si>
    <t>Boat</t>
  </si>
  <si>
    <t>Diesel (litres)</t>
  </si>
  <si>
    <t>Petrol (litres)</t>
  </si>
  <si>
    <t>Distance from Location</t>
  </si>
  <si>
    <t>Afghanistan</t>
  </si>
  <si>
    <t>Algeria</t>
  </si>
  <si>
    <t>Samoa</t>
  </si>
  <si>
    <t>Angola</t>
  </si>
  <si>
    <t>Antarctica</t>
  </si>
  <si>
    <t>Antigua And Barbuda</t>
  </si>
  <si>
    <t>Argentina</t>
  </si>
  <si>
    <t>Aruba</t>
  </si>
  <si>
    <t>Australia</t>
  </si>
  <si>
    <t>Azerbaijan</t>
  </si>
  <si>
    <t>Bahrain</t>
  </si>
  <si>
    <t>Bangladesh</t>
  </si>
  <si>
    <t>Barbados</t>
  </si>
  <si>
    <t>Belize</t>
  </si>
  <si>
    <t>Benin</t>
  </si>
  <si>
    <t>Bermuda</t>
  </si>
  <si>
    <t>Bhutan</t>
  </si>
  <si>
    <t>Bolivia</t>
  </si>
  <si>
    <t>Botswana</t>
  </si>
  <si>
    <t>Brazil</t>
  </si>
  <si>
    <t>Brunei</t>
  </si>
  <si>
    <t>Burkina Faso</t>
  </si>
  <si>
    <t>Burundi</t>
  </si>
  <si>
    <t>Cambodia</t>
  </si>
  <si>
    <t>Cameroon</t>
  </si>
  <si>
    <t>Canada</t>
  </si>
  <si>
    <t>Cabo Verde</t>
  </si>
  <si>
    <t>Cayman Islands</t>
  </si>
  <si>
    <t>Central African Republic</t>
  </si>
  <si>
    <t>Chad</t>
  </si>
  <si>
    <t>Chile</t>
  </si>
  <si>
    <t>China</t>
  </si>
  <si>
    <t>Colombia</t>
  </si>
  <si>
    <t>Comoros</t>
  </si>
  <si>
    <t>Republic Of The Congo</t>
  </si>
  <si>
    <t>Dem. Republic of the Congo</t>
  </si>
  <si>
    <t>Cook Islands</t>
  </si>
  <si>
    <t>Costa Rica</t>
  </si>
  <si>
    <t>Cuba</t>
  </si>
  <si>
    <t>Djibouti</t>
  </si>
  <si>
    <t>Dominica</t>
  </si>
  <si>
    <t>Dominican Republic</t>
  </si>
  <si>
    <t>Timor-Leste</t>
  </si>
  <si>
    <t>Ecuador</t>
  </si>
  <si>
    <t>Egypt</t>
  </si>
  <si>
    <t>El Salvador</t>
  </si>
  <si>
    <t>Equatorial Guinea</t>
  </si>
  <si>
    <t>Eritrea</t>
  </si>
  <si>
    <t>Ethiopia</t>
  </si>
  <si>
    <t>Falkland Islands</t>
  </si>
  <si>
    <t>Faroe Islands</t>
  </si>
  <si>
    <t>Micronesia (Federated States of)</t>
  </si>
  <si>
    <t>Fiji</t>
  </si>
  <si>
    <t>French Polynesia</t>
  </si>
  <si>
    <t>Gabon</t>
  </si>
  <si>
    <t>Ghana</t>
  </si>
  <si>
    <t>Gibraltar</t>
  </si>
  <si>
    <t>Greenland</t>
  </si>
  <si>
    <t>Grenada</t>
  </si>
  <si>
    <t>Guam</t>
  </si>
  <si>
    <t>Guatemala</t>
  </si>
  <si>
    <t>Guinea</t>
  </si>
  <si>
    <t>Guinea Bissau</t>
  </si>
  <si>
    <t>Guyana</t>
  </si>
  <si>
    <t>Haiti</t>
  </si>
  <si>
    <t>Honduras</t>
  </si>
  <si>
    <t>Hong Kong</t>
  </si>
  <si>
    <t>India</t>
  </si>
  <si>
    <t>Indonesia</t>
  </si>
  <si>
    <t>Iran (Islamic Republic of)</t>
  </si>
  <si>
    <t>Iraq</t>
  </si>
  <si>
    <t>Israel</t>
  </si>
  <si>
    <t>Côte D’Ivoire</t>
  </si>
  <si>
    <t>Jamaica</t>
  </si>
  <si>
    <t>Japan</t>
  </si>
  <si>
    <t>Jordan</t>
  </si>
  <si>
    <t>Kazakhstan</t>
  </si>
  <si>
    <t>Kenya</t>
  </si>
  <si>
    <t>Kiribati</t>
  </si>
  <si>
    <t>Kuwait</t>
  </si>
  <si>
    <t>Kyrgyzstan</t>
  </si>
  <si>
    <t>Lao People’s Dem. Republic</t>
  </si>
  <si>
    <t>Lebanon</t>
  </si>
  <si>
    <t>Lesotho</t>
  </si>
  <si>
    <t>Liberia</t>
  </si>
  <si>
    <t>Libya</t>
  </si>
  <si>
    <t>Macau</t>
  </si>
  <si>
    <t>Madagascar</t>
  </si>
  <si>
    <t>Malawi</t>
  </si>
  <si>
    <t>Malaysia</t>
  </si>
  <si>
    <t>Maldives</t>
  </si>
  <si>
    <t>Mali</t>
  </si>
  <si>
    <t>Marshall Islands</t>
  </si>
  <si>
    <t>Mauritania</t>
  </si>
  <si>
    <t>Mauritius</t>
  </si>
  <si>
    <t>Mexico</t>
  </si>
  <si>
    <t>Mongolia</t>
  </si>
  <si>
    <t>Morocco</t>
  </si>
  <si>
    <t>Mozambique</t>
  </si>
  <si>
    <t>Myanmar</t>
  </si>
  <si>
    <t>Namibia</t>
  </si>
  <si>
    <t>Nepal</t>
  </si>
  <si>
    <t>New Caledonia</t>
  </si>
  <si>
    <t>New Zealand</t>
  </si>
  <si>
    <t>Nicaragua</t>
  </si>
  <si>
    <t>Niger</t>
  </si>
  <si>
    <t>Nigeria</t>
  </si>
  <si>
    <t>Dem. People’s Republic of Korea</t>
  </si>
  <si>
    <t>Northern Mariana Islands</t>
  </si>
  <si>
    <t>Oman</t>
  </si>
  <si>
    <t>Pakistan</t>
  </si>
  <si>
    <t>Palau</t>
  </si>
  <si>
    <t>Palestine</t>
  </si>
  <si>
    <t>Panama</t>
  </si>
  <si>
    <t>Papua New Guinea</t>
  </si>
  <si>
    <t>Paraguay</t>
  </si>
  <si>
    <t>Peru</t>
  </si>
  <si>
    <t>Philippines</t>
  </si>
  <si>
    <t>Puerto Rico</t>
  </si>
  <si>
    <t>Qatar</t>
  </si>
  <si>
    <t>Russian Federation</t>
  </si>
  <si>
    <t>Rwanda</t>
  </si>
  <si>
    <t>Saint Kitts And Nevis</t>
  </si>
  <si>
    <t>Saint Lucia</t>
  </si>
  <si>
    <t>Saint Vincent And The Grenadines</t>
  </si>
  <si>
    <t>Sao Tome And Principe</t>
  </si>
  <si>
    <t>Saudi Arabia</t>
  </si>
  <si>
    <t>Seychelles</t>
  </si>
  <si>
    <t>Sierra Leone</t>
  </si>
  <si>
    <t>Singapore</t>
  </si>
  <si>
    <t>Solomon Islands</t>
  </si>
  <si>
    <t>Somalia</t>
  </si>
  <si>
    <t>South Africa</t>
  </si>
  <si>
    <t>South Georgia And South Sandwich Islands</t>
  </si>
  <si>
    <t>Republic of Korea</t>
  </si>
  <si>
    <t>South Sudan</t>
  </si>
  <si>
    <t>Sri Lanka</t>
  </si>
  <si>
    <t>Sudan</t>
  </si>
  <si>
    <t>Suriname</t>
  </si>
  <si>
    <t>Svalbard</t>
  </si>
  <si>
    <t>Eswatini</t>
  </si>
  <si>
    <t>Syrian Arab Republic</t>
  </si>
  <si>
    <t>Taiwan</t>
  </si>
  <si>
    <t>Tajikistan</t>
  </si>
  <si>
    <t>United Republic of Tanzania</t>
  </si>
  <si>
    <t>Thailand</t>
  </si>
  <si>
    <t>Bahamas</t>
  </si>
  <si>
    <t>Gambia (Republic of The)</t>
  </si>
  <si>
    <t>Togo</t>
  </si>
  <si>
    <t>Tonga</t>
  </si>
  <si>
    <t>Trinidad And Tobago</t>
  </si>
  <si>
    <t>Tunisia</t>
  </si>
  <si>
    <t>Turkmenistan</t>
  </si>
  <si>
    <t>Turks And Caicos Islands</t>
  </si>
  <si>
    <t>Tuvalu</t>
  </si>
  <si>
    <t>Uganda</t>
  </si>
  <si>
    <t>United Arab Emirates</t>
  </si>
  <si>
    <t>United States of America</t>
  </si>
  <si>
    <t>New York City</t>
  </si>
  <si>
    <t>Los Angeles</t>
  </si>
  <si>
    <t>Atlanta</t>
  </si>
  <si>
    <t>Chicago</t>
  </si>
  <si>
    <t>Dallas</t>
  </si>
  <si>
    <t>Denver</t>
  </si>
  <si>
    <t>San Francisco</t>
  </si>
  <si>
    <t>Las Vegas</t>
  </si>
  <si>
    <t>Seattle</t>
  </si>
  <si>
    <t>Orlando</t>
  </si>
  <si>
    <t>Virgin Islands</t>
  </si>
  <si>
    <t>Uruguay</t>
  </si>
  <si>
    <t>Uzbekistan</t>
  </si>
  <si>
    <t>Vanuatu</t>
  </si>
  <si>
    <t>Venezuela</t>
  </si>
  <si>
    <t>Viet Nam</t>
  </si>
  <si>
    <t>Western Sahara</t>
  </si>
  <si>
    <t>Yemen</t>
  </si>
  <si>
    <t>Zambia</t>
  </si>
  <si>
    <t>Zimbabwe</t>
  </si>
  <si>
    <t>North America</t>
  </si>
  <si>
    <t>Asia (west, east, south)</t>
  </si>
  <si>
    <t>Australasia (Australia, NZ, islands)</t>
  </si>
  <si>
    <t>Africa</t>
  </si>
  <si>
    <t>South America</t>
  </si>
  <si>
    <t>Energy</t>
  </si>
  <si>
    <t>Emission Factor</t>
  </si>
  <si>
    <t>Grid electricity (kWh)</t>
  </si>
  <si>
    <t>Natural gas (kWh)</t>
  </si>
  <si>
    <t>Gas oil (litres)</t>
  </si>
  <si>
    <t>Fuel oil (litres)</t>
  </si>
  <si>
    <t>Coal (kWh)</t>
  </si>
  <si>
    <t>LPG (litres)</t>
  </si>
  <si>
    <t>Kerosene burning oil (kWh)</t>
  </si>
  <si>
    <t>Purchased heat and steam (kWh)</t>
  </si>
  <si>
    <t>Water supply and treatment (m3)</t>
  </si>
  <si>
    <t>Landfill (kg)</t>
  </si>
  <si>
    <t>Korea</t>
  </si>
  <si>
    <t>Energy from waste (kg)</t>
  </si>
  <si>
    <t>Dry mixed recycling (kg)</t>
  </si>
  <si>
    <t>Food waste (kg)</t>
  </si>
  <si>
    <t>Waste electrical and electronic equipment (kg)</t>
  </si>
  <si>
    <t>United States</t>
  </si>
  <si>
    <t>Other europe</t>
  </si>
  <si>
    <t>Other global</t>
  </si>
  <si>
    <t>Paper</t>
  </si>
  <si>
    <t>Cardboard</t>
  </si>
  <si>
    <t>Clothing</t>
  </si>
  <si>
    <t>Wood</t>
  </si>
  <si>
    <t>Plasterboard</t>
  </si>
  <si>
    <t>Bricks</t>
  </si>
  <si>
    <t>Concrete</t>
  </si>
  <si>
    <t>Insulation</t>
  </si>
  <si>
    <t>Metals</t>
  </si>
  <si>
    <t>Glass</t>
  </si>
  <si>
    <t>Plastics</t>
  </si>
  <si>
    <t>Updated for 2025</t>
  </si>
  <si>
    <t>Source: https://www.gov.uk/government/publications/greenhouse-gas-reporting-conversion-factors-2025</t>
  </si>
  <si>
    <t>3.1.1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</si>
</sst>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0.0"/>
    <numFmt numFmtId="166" formatCode="0.000"/>
  </numFmts>
  <fonts count="40" x14ac:knownFonts="1">
    <font>
      <sz val="11"/>
      <color theme="1"/>
      <name val="Calibri"/>
      <family val="2"/>
      <scheme val="minor"/>
    </font>
    <font>
      <sz val="11"/>
      <color theme="1"/>
      <name val="Calibri"/>
      <family val="2"/>
      <scheme val="minor"/>
    </font>
    <font>
      <sz val="11"/>
      <color indexed="8"/>
      <name val="Calibri"/>
      <family val="2"/>
    </font>
    <font>
      <b/>
      <sz val="11"/>
      <color theme="1"/>
      <name val="Calibri"/>
      <family val="2"/>
      <scheme val="minor"/>
    </font>
    <font>
      <sz val="10"/>
      <color theme="1"/>
      <name val="Arial"/>
      <family val="2"/>
    </font>
    <font>
      <sz val="10"/>
      <name val="Arial"/>
      <family val="2"/>
    </font>
    <font>
      <sz val="11"/>
      <color theme="1"/>
      <name val="Verdana"/>
      <family val="2"/>
    </font>
    <font>
      <sz val="11"/>
      <color theme="1"/>
      <name val="Tahoma"/>
      <family val="2"/>
    </font>
    <font>
      <u/>
      <sz val="11"/>
      <color theme="10"/>
      <name val="Calibri"/>
      <family val="2"/>
      <scheme val="minor"/>
    </font>
    <font>
      <b/>
      <sz val="14"/>
      <name val="Calibri"/>
      <family val="2"/>
      <scheme val="minor"/>
    </font>
    <font>
      <b/>
      <sz val="12"/>
      <color theme="1"/>
      <name val="Calibri"/>
      <family val="2"/>
      <scheme val="minor"/>
    </font>
    <font>
      <sz val="8"/>
      <name val="Calibri"/>
      <family val="2"/>
      <scheme val="minor"/>
    </font>
    <font>
      <sz val="11"/>
      <color indexed="81"/>
      <name val="Calibri"/>
      <family val="2"/>
      <scheme val="minor"/>
    </font>
    <font>
      <sz val="11"/>
      <color rgb="FF002060"/>
      <name val="Calibri"/>
      <family val="2"/>
      <scheme val="minor"/>
    </font>
    <font>
      <sz val="9"/>
      <color indexed="81"/>
      <name val="Tahoma"/>
      <family val="2"/>
    </font>
    <font>
      <sz val="12"/>
      <color indexed="81"/>
      <name val="Calibri"/>
      <family val="2"/>
      <scheme val="minor"/>
    </font>
    <font>
      <sz val="48"/>
      <color theme="1"/>
      <name val="Tenorite"/>
    </font>
    <font>
      <sz val="11"/>
      <color theme="1"/>
      <name val="Tenorite"/>
    </font>
    <font>
      <sz val="12"/>
      <color theme="1"/>
      <name val="Tenorite"/>
    </font>
    <font>
      <sz val="12"/>
      <name val="Tenorite"/>
    </font>
    <font>
      <sz val="14"/>
      <color theme="1"/>
      <name val="Tenorite"/>
    </font>
    <font>
      <b/>
      <sz val="18"/>
      <color theme="1"/>
      <name val="Tenorite"/>
    </font>
    <font>
      <sz val="18"/>
      <color theme="1"/>
      <name val="Tenorite"/>
    </font>
    <font>
      <b/>
      <sz val="14"/>
      <color theme="1"/>
      <name val="Tenorite"/>
    </font>
    <font>
      <b/>
      <sz val="12"/>
      <color rgb="FFFFFDDF"/>
      <name val="Tenorite"/>
    </font>
    <font>
      <sz val="12"/>
      <color rgb="FFFF0000"/>
      <name val="Tenorite"/>
    </font>
    <font>
      <b/>
      <sz val="12"/>
      <color theme="1"/>
      <name val="Tenorite"/>
    </font>
    <font>
      <b/>
      <sz val="12"/>
      <name val="Tenorite"/>
    </font>
    <font>
      <u/>
      <sz val="12"/>
      <color theme="10"/>
      <name val="Tenorite"/>
    </font>
    <font>
      <b/>
      <sz val="16"/>
      <color theme="1"/>
      <name val="Tenorite"/>
    </font>
    <font>
      <u/>
      <sz val="11"/>
      <color theme="10"/>
      <name val="Tenorite"/>
    </font>
    <font>
      <b/>
      <sz val="14"/>
      <color rgb="FFFFFDDF"/>
      <name val="Tenorite"/>
    </font>
    <font>
      <b/>
      <sz val="16"/>
      <color rgb="FFFFFDDF"/>
      <name val="Tenorite"/>
    </font>
    <font>
      <b/>
      <sz val="18"/>
      <color rgb="FFFFFDDF"/>
      <name val="Tenorite"/>
    </font>
    <font>
      <b/>
      <sz val="11"/>
      <name val="Tenorite"/>
    </font>
    <font>
      <sz val="14"/>
      <color theme="0" tint="-0.14999847407452621"/>
      <name val="Tenorite"/>
    </font>
    <font>
      <sz val="14"/>
      <name val="Tenorite"/>
    </font>
    <font>
      <sz val="11"/>
      <color theme="9" tint="0.79998168889431442"/>
      <name val="Tenorite"/>
    </font>
    <font>
      <sz val="18"/>
      <name val="Tenorite"/>
    </font>
    <font>
      <b/>
      <sz val="20"/>
      <color rgb="FFFFFDDF"/>
      <name val="Tenorite"/>
    </font>
  </fonts>
  <fills count="16">
    <fill>
      <patternFill patternType="none"/>
    </fill>
    <fill>
      <patternFill patternType="gray125"/>
    </fill>
    <fill>
      <patternFill patternType="solid">
        <fgColor theme="4" tint="0.79998168889431442"/>
        <bgColor indexed="65"/>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D9D9D9"/>
        <bgColor indexed="64"/>
      </patternFill>
    </fill>
    <fill>
      <patternFill patternType="solid">
        <fgColor theme="0" tint="-0.14999847407452621"/>
        <bgColor theme="0" tint="-0.14999847407452621"/>
      </patternFill>
    </fill>
    <fill>
      <patternFill patternType="solid">
        <fgColor rgb="FFFFFDDF"/>
        <bgColor indexed="64"/>
      </patternFill>
    </fill>
    <fill>
      <patternFill patternType="solid">
        <fgColor rgb="FF2195A5"/>
        <bgColor indexed="64"/>
      </patternFill>
    </fill>
    <fill>
      <patternFill patternType="solid">
        <fgColor rgb="FF9EDDC0"/>
        <bgColor indexed="64"/>
      </patternFill>
    </fill>
    <fill>
      <patternFill patternType="solid">
        <fgColor rgb="FFDEF8F7"/>
        <bgColor indexed="64"/>
      </patternFill>
    </fill>
    <fill>
      <patternFill patternType="solid">
        <fgColor rgb="FFF3E8FC"/>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top style="thin">
        <color theme="0"/>
      </top>
      <bottom/>
      <diagonal/>
    </border>
    <border>
      <left style="thin">
        <color indexed="64"/>
      </left>
      <right/>
      <top style="thin">
        <color indexed="64"/>
      </top>
      <bottom/>
      <diagonal/>
    </border>
    <border>
      <left/>
      <right/>
      <top style="thin">
        <color indexed="64"/>
      </top>
      <bottom/>
      <diagonal/>
    </border>
    <border>
      <left style="thin">
        <color theme="0"/>
      </left>
      <right/>
      <top style="thin">
        <color indexed="64"/>
      </top>
      <bottom/>
      <diagonal/>
    </border>
    <border>
      <left/>
      <right/>
      <top style="thin">
        <color theme="0"/>
      </top>
      <bottom/>
      <diagonal/>
    </border>
    <border>
      <left style="thin">
        <color indexed="64"/>
      </left>
      <right/>
      <top/>
      <bottom style="thin">
        <color indexed="64"/>
      </bottom>
      <diagonal/>
    </border>
    <border>
      <left style="thin">
        <color indexed="64"/>
      </left>
      <right/>
      <top/>
      <bottom/>
      <diagonal/>
    </border>
    <border>
      <left style="thin">
        <color theme="0"/>
      </left>
      <right/>
      <top/>
      <bottom/>
      <diagonal/>
    </border>
    <border>
      <left style="thin">
        <color rgb="FF053D5F"/>
      </left>
      <right style="thin">
        <color rgb="FF053D5F"/>
      </right>
      <top style="thin">
        <color rgb="FF053D5F"/>
      </top>
      <bottom style="thin">
        <color rgb="FF053D5F"/>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theme="0"/>
      </left>
      <right style="medium">
        <color indexed="64"/>
      </right>
      <top style="thin">
        <color indexed="64"/>
      </top>
      <bottom/>
      <diagonal/>
    </border>
    <border>
      <left style="thin">
        <color theme="0"/>
      </left>
      <right style="medium">
        <color indexed="64"/>
      </right>
      <top style="thin">
        <color theme="0"/>
      </top>
      <bottom/>
      <diagonal/>
    </border>
    <border>
      <left/>
      <right/>
      <top style="thin">
        <color theme="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3">
    <xf numFmtId="0" fontId="0" fillId="0" borderId="0"/>
    <xf numFmtId="0" fontId="2" fillId="0" borderId="0"/>
    <xf numFmtId="43" fontId="1" fillId="0" borderId="0" applyFont="0" applyFill="0" applyBorder="0" applyAlignment="0" applyProtection="0"/>
    <xf numFmtId="0" fontId="4" fillId="0" borderId="0"/>
    <xf numFmtId="0" fontId="5" fillId="0" borderId="0"/>
    <xf numFmtId="0" fontId="5" fillId="0" borderId="0"/>
    <xf numFmtId="43" fontId="1" fillId="0" borderId="0" applyFont="0" applyFill="0" applyBorder="0" applyAlignment="0" applyProtection="0"/>
    <xf numFmtId="43" fontId="1" fillId="0" borderId="0" applyFont="0" applyFill="0" applyBorder="0" applyAlignment="0" applyProtection="0"/>
    <xf numFmtId="0" fontId="1" fillId="2" borderId="0" applyNumberFormat="0" applyBorder="0" applyAlignment="0" applyProtection="0"/>
    <xf numFmtId="0" fontId="6" fillId="0" borderId="0"/>
    <xf numFmtId="0" fontId="8" fillId="0" borderId="0" applyNumberForma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227">
    <xf numFmtId="0" fontId="0" fillId="0" borderId="0" xfId="0"/>
    <xf numFmtId="0" fontId="6" fillId="0" borderId="0" xfId="9"/>
    <xf numFmtId="0" fontId="6" fillId="4" borderId="0" xfId="9" applyFill="1"/>
    <xf numFmtId="0" fontId="6" fillId="3" borderId="0" xfId="9" applyFill="1"/>
    <xf numFmtId="0" fontId="7" fillId="0" borderId="0" xfId="9" applyFont="1"/>
    <xf numFmtId="0" fontId="6" fillId="5" borderId="0" xfId="9" applyFill="1"/>
    <xf numFmtId="0" fontId="1" fillId="2" borderId="0" xfId="8"/>
    <xf numFmtId="0" fontId="0" fillId="6" borderId="0" xfId="0" applyFill="1"/>
    <xf numFmtId="0" fontId="0" fillId="8" borderId="1" xfId="0" applyFill="1" applyBorder="1"/>
    <xf numFmtId="0" fontId="9" fillId="7" borderId="0" xfId="0" applyFont="1" applyFill="1"/>
    <xf numFmtId="0" fontId="2" fillId="0" borderId="0" xfId="0" applyFont="1"/>
    <xf numFmtId="164" fontId="0" fillId="6" borderId="0" xfId="0" applyNumberFormat="1" applyFill="1"/>
    <xf numFmtId="0" fontId="0" fillId="6" borderId="0" xfId="0" applyFill="1" applyAlignment="1">
      <alignment wrapText="1"/>
    </xf>
    <xf numFmtId="0" fontId="10" fillId="7" borderId="1" xfId="0" applyFont="1" applyFill="1" applyBorder="1"/>
    <xf numFmtId="0" fontId="13" fillId="9" borderId="23" xfId="0" applyFont="1" applyFill="1" applyBorder="1"/>
    <xf numFmtId="0" fontId="3" fillId="0" borderId="31" xfId="0" applyFont="1" applyBorder="1"/>
    <xf numFmtId="0" fontId="0" fillId="10" borderId="0" xfId="0" applyFill="1"/>
    <xf numFmtId="0" fontId="17" fillId="11" borderId="0" xfId="0" applyFont="1" applyFill="1"/>
    <xf numFmtId="0" fontId="17" fillId="11" borderId="0" xfId="0" applyFont="1" applyFill="1" applyAlignment="1">
      <alignment vertical="top"/>
    </xf>
    <xf numFmtId="165" fontId="17" fillId="13" borderId="1" xfId="0" applyNumberFormat="1" applyFont="1" applyFill="1" applyBorder="1"/>
    <xf numFmtId="0" fontId="17" fillId="11" borderId="0" xfId="0" applyFont="1" applyFill="1" applyAlignment="1">
      <alignment horizontal="center"/>
    </xf>
    <xf numFmtId="14" fontId="18" fillId="13" borderId="1" xfId="0" applyNumberFormat="1" applyFont="1" applyFill="1" applyBorder="1" applyAlignment="1">
      <alignment horizontal="center" vertical="center"/>
    </xf>
    <xf numFmtId="0" fontId="19" fillId="14" borderId="34" xfId="0" applyFont="1" applyFill="1" applyBorder="1"/>
    <xf numFmtId="0" fontId="19" fillId="15" borderId="34" xfId="0" applyFont="1" applyFill="1" applyBorder="1"/>
    <xf numFmtId="0" fontId="17" fillId="6" borderId="0" xfId="0" applyFont="1" applyFill="1"/>
    <xf numFmtId="0" fontId="17" fillId="6" borderId="0" xfId="0" applyFont="1" applyFill="1" applyAlignment="1">
      <alignment vertical="center" wrapText="1"/>
    </xf>
    <xf numFmtId="0" fontId="18" fillId="11" borderId="0" xfId="0" applyFont="1" applyFill="1" applyAlignment="1">
      <alignment vertical="center"/>
    </xf>
    <xf numFmtId="0" fontId="18" fillId="11" borderId="0" xfId="0" applyFont="1" applyFill="1"/>
    <xf numFmtId="0" fontId="24" fillId="12" borderId="1" xfId="0" applyFont="1" applyFill="1" applyBorder="1" applyAlignment="1">
      <alignment horizontal="center" vertical="center"/>
    </xf>
    <xf numFmtId="165" fontId="18" fillId="13" borderId="1" xfId="0" applyNumberFormat="1" applyFont="1" applyFill="1" applyBorder="1" applyAlignment="1">
      <alignment horizontal="center" vertical="center"/>
    </xf>
    <xf numFmtId="0" fontId="25" fillId="11" borderId="0" xfId="0" applyFont="1" applyFill="1"/>
    <xf numFmtId="0" fontId="18" fillId="11" borderId="0" xfId="0" applyFont="1" applyFill="1" applyAlignment="1">
      <alignment vertical="top"/>
    </xf>
    <xf numFmtId="0" fontId="18" fillId="11" borderId="0" xfId="0" applyFont="1" applyFill="1" applyAlignment="1">
      <alignment vertical="top" wrapText="1"/>
    </xf>
    <xf numFmtId="0" fontId="18" fillId="11" borderId="0" xfId="0" applyFont="1" applyFill="1" applyAlignment="1">
      <alignment vertical="center" wrapText="1"/>
    </xf>
    <xf numFmtId="0" fontId="26" fillId="11" borderId="0" xfId="0" applyFont="1" applyFill="1" applyAlignment="1">
      <alignment vertical="top" wrapText="1"/>
    </xf>
    <xf numFmtId="0" fontId="29" fillId="11" borderId="0" xfId="0" applyFont="1" applyFill="1" applyAlignment="1">
      <alignment horizontal="center"/>
    </xf>
    <xf numFmtId="0" fontId="29" fillId="11" borderId="0" xfId="0" applyFont="1" applyFill="1"/>
    <xf numFmtId="0" fontId="18" fillId="13" borderId="1" xfId="12" applyNumberFormat="1" applyFont="1" applyFill="1" applyBorder="1" applyAlignment="1" applyProtection="1"/>
    <xf numFmtId="0" fontId="27" fillId="7" borderId="1" xfId="0" applyFont="1" applyFill="1" applyBorder="1"/>
    <xf numFmtId="0" fontId="32" fillId="12" borderId="1" xfId="0" applyFont="1" applyFill="1" applyBorder="1" applyAlignment="1">
      <alignment horizontal="center" vertical="center"/>
    </xf>
    <xf numFmtId="0" fontId="17" fillId="0" borderId="0" xfId="0" applyFont="1"/>
    <xf numFmtId="0" fontId="17" fillId="6" borderId="0" xfId="0" applyFont="1" applyFill="1" applyAlignment="1">
      <alignment horizontal="center" vertical="center"/>
    </xf>
    <xf numFmtId="0" fontId="17" fillId="0" borderId="0" xfId="0" applyFont="1" applyAlignment="1">
      <alignment horizontal="center" vertical="center" wrapText="1"/>
    </xf>
    <xf numFmtId="0" fontId="20" fillId="0" borderId="0" xfId="0" applyFont="1" applyAlignment="1">
      <alignment horizontal="center" vertical="center" wrapText="1"/>
    </xf>
    <xf numFmtId="0" fontId="17" fillId="0" borderId="0" xfId="0" applyFont="1" applyAlignment="1">
      <alignment vertical="center" wrapText="1"/>
    </xf>
    <xf numFmtId="1" fontId="35" fillId="7" borderId="15" xfId="0" applyNumberFormat="1" applyFont="1" applyFill="1" applyBorder="1" applyAlignment="1">
      <alignment horizontal="center"/>
    </xf>
    <xf numFmtId="1" fontId="35" fillId="7" borderId="30" xfId="0" applyNumberFormat="1" applyFont="1" applyFill="1" applyBorder="1" applyAlignment="1">
      <alignment horizontal="center"/>
    </xf>
    <xf numFmtId="0" fontId="19" fillId="11" borderId="0" xfId="0" applyFont="1" applyFill="1"/>
    <xf numFmtId="0" fontId="18" fillId="11" borderId="0" xfId="12" applyNumberFormat="1" applyFont="1" applyFill="1" applyBorder="1" applyAlignment="1" applyProtection="1"/>
    <xf numFmtId="0" fontId="17" fillId="14" borderId="1" xfId="0" applyFont="1" applyFill="1" applyBorder="1" applyAlignment="1" applyProtection="1">
      <alignment horizontal="left"/>
      <protection locked="0"/>
    </xf>
    <xf numFmtId="0" fontId="17" fillId="15" borderId="1" xfId="0" applyFont="1" applyFill="1" applyBorder="1" applyAlignment="1" applyProtection="1">
      <alignment horizontal="left"/>
      <protection locked="0"/>
    </xf>
    <xf numFmtId="0" fontId="22" fillId="13" borderId="1" xfId="0" applyFont="1" applyFill="1" applyBorder="1" applyAlignment="1">
      <alignment horizontal="center" vertical="center"/>
    </xf>
    <xf numFmtId="10" fontId="22" fillId="13" borderId="1" xfId="0" applyNumberFormat="1" applyFont="1" applyFill="1" applyBorder="1" applyAlignment="1">
      <alignment horizontal="center" vertical="center"/>
    </xf>
    <xf numFmtId="0" fontId="20" fillId="13" borderId="17" xfId="0" applyFont="1" applyFill="1" applyBorder="1" applyAlignment="1">
      <alignment horizontal="center"/>
    </xf>
    <xf numFmtId="1" fontId="20" fillId="13" borderId="15" xfId="0" applyNumberFormat="1" applyFont="1" applyFill="1" applyBorder="1" applyAlignment="1">
      <alignment horizontal="center"/>
    </xf>
    <xf numFmtId="1" fontId="20" fillId="13" borderId="18" xfId="0" applyNumberFormat="1" applyFont="1" applyFill="1" applyBorder="1" applyAlignment="1">
      <alignment horizontal="center"/>
    </xf>
    <xf numFmtId="0" fontId="20" fillId="13" borderId="19" xfId="0" applyFont="1" applyFill="1" applyBorder="1" applyAlignment="1">
      <alignment horizontal="center"/>
    </xf>
    <xf numFmtId="1" fontId="23" fillId="13" borderId="29" xfId="0" applyNumberFormat="1" applyFont="1" applyFill="1" applyBorder="1" applyAlignment="1">
      <alignment horizontal="center" wrapText="1"/>
    </xf>
    <xf numFmtId="1" fontId="20" fillId="13" borderId="19" xfId="0" applyNumberFormat="1" applyFont="1" applyFill="1" applyBorder="1" applyAlignment="1">
      <alignment horizontal="center"/>
    </xf>
    <xf numFmtId="1" fontId="23" fillId="13" borderId="18" xfId="0" applyNumberFormat="1" applyFont="1" applyFill="1" applyBorder="1" applyAlignment="1">
      <alignment horizontal="center" wrapText="1"/>
    </xf>
    <xf numFmtId="1" fontId="20" fillId="13" borderId="22" xfId="0" applyNumberFormat="1" applyFont="1" applyFill="1" applyBorder="1" applyAlignment="1">
      <alignment horizontal="center"/>
    </xf>
    <xf numFmtId="1" fontId="23" fillId="13" borderId="22" xfId="0" applyNumberFormat="1" applyFont="1" applyFill="1" applyBorder="1" applyAlignment="1">
      <alignment horizontal="center" wrapText="1"/>
    </xf>
    <xf numFmtId="1" fontId="36" fillId="13" borderId="15" xfId="0" applyNumberFormat="1" applyFont="1" applyFill="1" applyBorder="1" applyAlignment="1">
      <alignment horizontal="center"/>
    </xf>
    <xf numFmtId="0" fontId="29" fillId="11" borderId="0" xfId="0" applyFont="1" applyFill="1" applyAlignment="1">
      <alignment wrapText="1"/>
    </xf>
    <xf numFmtId="0" fontId="29" fillId="11" borderId="0" xfId="0" applyFont="1" applyFill="1" applyAlignment="1">
      <alignment horizontal="center" wrapText="1"/>
    </xf>
    <xf numFmtId="0" fontId="23" fillId="15" borderId="1" xfId="0" applyFont="1" applyFill="1" applyBorder="1" applyAlignment="1" applyProtection="1">
      <alignment horizontal="center"/>
      <protection locked="0"/>
    </xf>
    <xf numFmtId="0" fontId="29" fillId="11" borderId="0" xfId="0" applyFont="1" applyFill="1" applyAlignment="1">
      <alignment horizontal="left"/>
    </xf>
    <xf numFmtId="0" fontId="17" fillId="11" borderId="0" xfId="0" applyFont="1" applyFill="1" applyAlignment="1">
      <alignment horizontal="center" vertical="center"/>
    </xf>
    <xf numFmtId="0" fontId="20" fillId="11" borderId="0" xfId="0" applyFont="1" applyFill="1" applyAlignment="1">
      <alignment horizontal="center" vertical="center"/>
    </xf>
    <xf numFmtId="0" fontId="20" fillId="11" borderId="0" xfId="0" applyFont="1" applyFill="1" applyAlignment="1">
      <alignment horizontal="center" vertical="center" wrapText="1"/>
    </xf>
    <xf numFmtId="0" fontId="17" fillId="11" borderId="0" xfId="0" applyFont="1" applyFill="1" applyAlignment="1">
      <alignment vertical="center" wrapText="1"/>
    </xf>
    <xf numFmtId="1" fontId="20" fillId="14" borderId="17" xfId="0" applyNumberFormat="1" applyFont="1" applyFill="1" applyBorder="1" applyAlignment="1" applyProtection="1">
      <alignment horizontal="center" wrapText="1"/>
      <protection locked="0"/>
    </xf>
    <xf numFmtId="1" fontId="20" fillId="14" borderId="22" xfId="0" applyNumberFormat="1" applyFont="1" applyFill="1" applyBorder="1" applyAlignment="1" applyProtection="1">
      <alignment horizontal="center"/>
      <protection locked="0"/>
    </xf>
    <xf numFmtId="1" fontId="20" fillId="14" borderId="22" xfId="0" applyNumberFormat="1" applyFont="1" applyFill="1" applyBorder="1" applyAlignment="1" applyProtection="1">
      <alignment horizontal="center" wrapText="1"/>
      <protection locked="0"/>
    </xf>
    <xf numFmtId="2" fontId="23" fillId="14" borderId="18" xfId="0" applyNumberFormat="1" applyFont="1" applyFill="1" applyBorder="1" applyAlignment="1" applyProtection="1">
      <alignment horizontal="center" wrapText="1"/>
      <protection locked="0"/>
    </xf>
    <xf numFmtId="2" fontId="23" fillId="14" borderId="15" xfId="0" applyNumberFormat="1" applyFont="1" applyFill="1" applyBorder="1" applyAlignment="1" applyProtection="1">
      <alignment horizontal="center" wrapText="1"/>
      <protection locked="0"/>
    </xf>
    <xf numFmtId="2" fontId="23" fillId="14" borderId="15" xfId="0" applyNumberFormat="1" applyFont="1" applyFill="1" applyBorder="1" applyAlignment="1" applyProtection="1">
      <alignment horizontal="center"/>
      <protection locked="0"/>
    </xf>
    <xf numFmtId="0" fontId="20" fillId="11" borderId="0" xfId="0" applyFont="1" applyFill="1" applyAlignment="1">
      <alignment horizontal="center"/>
    </xf>
    <xf numFmtId="2" fontId="20" fillId="11" borderId="0" xfId="0" applyNumberFormat="1" applyFont="1" applyFill="1" applyAlignment="1">
      <alignment horizontal="center"/>
    </xf>
    <xf numFmtId="2" fontId="23" fillId="11" borderId="0" xfId="0" applyNumberFormat="1" applyFont="1" applyFill="1" applyAlignment="1">
      <alignment horizontal="center"/>
    </xf>
    <xf numFmtId="0" fontId="32" fillId="12" borderId="1" xfId="0" applyFont="1" applyFill="1" applyBorder="1" applyAlignment="1">
      <alignment horizontal="left" vertical="center"/>
    </xf>
    <xf numFmtId="0" fontId="20" fillId="13" borderId="1" xfId="12" applyNumberFormat="1" applyFont="1" applyFill="1" applyBorder="1" applyAlignment="1" applyProtection="1"/>
    <xf numFmtId="0" fontId="36" fillId="14" borderId="1" xfId="0" applyFont="1" applyFill="1" applyBorder="1"/>
    <xf numFmtId="0" fontId="36" fillId="15" borderId="1" xfId="0" applyFont="1" applyFill="1" applyBorder="1"/>
    <xf numFmtId="0" fontId="36" fillId="11" borderId="0" xfId="0" applyFont="1" applyFill="1"/>
    <xf numFmtId="0" fontId="20" fillId="11" borderId="0" xfId="12" applyNumberFormat="1" applyFont="1" applyFill="1" applyBorder="1" applyAlignment="1" applyProtection="1"/>
    <xf numFmtId="0" fontId="21" fillId="13" borderId="1" xfId="0" applyFont="1" applyFill="1" applyBorder="1" applyAlignment="1">
      <alignment horizontal="right"/>
    </xf>
    <xf numFmtId="0" fontId="21" fillId="11" borderId="0" xfId="0" applyFont="1" applyFill="1" applyAlignment="1">
      <alignment vertical="center" wrapText="1"/>
    </xf>
    <xf numFmtId="0" fontId="30" fillId="11" borderId="0" xfId="10" applyFont="1" applyFill="1" applyBorder="1" applyAlignment="1">
      <alignment vertical="center" wrapText="1"/>
    </xf>
    <xf numFmtId="2" fontId="21" fillId="13" borderId="1" xfId="0" applyNumberFormat="1" applyFont="1" applyFill="1" applyBorder="1"/>
    <xf numFmtId="0" fontId="17" fillId="14" borderId="1" xfId="0" applyFont="1" applyFill="1" applyBorder="1" applyProtection="1">
      <protection locked="0"/>
    </xf>
    <xf numFmtId="0" fontId="17" fillId="15" borderId="1" xfId="0" applyFont="1" applyFill="1" applyBorder="1" applyProtection="1">
      <protection locked="0"/>
    </xf>
    <xf numFmtId="3" fontId="17" fillId="14" borderId="1" xfId="0" applyNumberFormat="1" applyFont="1" applyFill="1" applyBorder="1" applyProtection="1">
      <protection locked="0"/>
    </xf>
    <xf numFmtId="0" fontId="30" fillId="11" borderId="0" xfId="10" applyFont="1" applyFill="1" applyBorder="1" applyAlignment="1" applyProtection="1">
      <alignment vertical="center" wrapText="1"/>
    </xf>
    <xf numFmtId="0" fontId="21" fillId="11" borderId="0" xfId="0" applyFont="1" applyFill="1"/>
    <xf numFmtId="165" fontId="17" fillId="11" borderId="0" xfId="0" applyNumberFormat="1" applyFont="1" applyFill="1"/>
    <xf numFmtId="0" fontId="37" fillId="11" borderId="0" xfId="0" applyFont="1" applyFill="1"/>
    <xf numFmtId="0" fontId="17" fillId="11" borderId="3" xfId="0" applyFont="1" applyFill="1" applyBorder="1" applyAlignment="1" applyProtection="1">
      <alignment vertical="top"/>
      <protection locked="0"/>
    </xf>
    <xf numFmtId="0" fontId="39" fillId="12" borderId="1" xfId="0" applyFont="1" applyFill="1" applyBorder="1" applyAlignment="1">
      <alignment horizontal="left" vertical="center"/>
    </xf>
    <xf numFmtId="0" fontId="17" fillId="11" borderId="0" xfId="0" applyFont="1" applyFill="1" applyAlignment="1" applyProtection="1">
      <alignment vertical="top"/>
      <protection locked="0"/>
    </xf>
    <xf numFmtId="0" fontId="17" fillId="13" borderId="1" xfId="0" applyFont="1" applyFill="1" applyBorder="1"/>
    <xf numFmtId="9" fontId="17" fillId="14" borderId="1" xfId="11" applyFont="1" applyFill="1" applyBorder="1" applyProtection="1">
      <protection locked="0"/>
    </xf>
    <xf numFmtId="0" fontId="32" fillId="12" borderId="1" xfId="0" applyFont="1" applyFill="1" applyBorder="1" applyAlignment="1">
      <alignment horizontal="left" vertical="center" wrapText="1"/>
    </xf>
    <xf numFmtId="0" fontId="34" fillId="7" borderId="1" xfId="0" applyFont="1" applyFill="1" applyBorder="1" applyAlignment="1">
      <alignment horizontal="center" vertical="center" wrapText="1"/>
    </xf>
    <xf numFmtId="0" fontId="19" fillId="14" borderId="1" xfId="0" applyFont="1" applyFill="1" applyBorder="1" applyProtection="1">
      <protection locked="0"/>
    </xf>
    <xf numFmtId="0" fontId="19" fillId="15" borderId="1" xfId="0" applyFont="1" applyFill="1" applyBorder="1" applyProtection="1">
      <protection locked="0"/>
    </xf>
    <xf numFmtId="0" fontId="18" fillId="11" borderId="4" xfId="0" applyFont="1" applyFill="1" applyBorder="1"/>
    <xf numFmtId="0" fontId="28" fillId="11" borderId="9" xfId="10" applyFont="1" applyFill="1" applyBorder="1" applyProtection="1"/>
    <xf numFmtId="166" fontId="0" fillId="0" borderId="0" xfId="0" applyNumberFormat="1"/>
    <xf numFmtId="0" fontId="6" fillId="4" borderId="0" xfId="9" applyFill="1" applyAlignment="1">
      <alignment horizontal="center" wrapText="1"/>
    </xf>
    <xf numFmtId="0" fontId="18" fillId="13" borderId="1" xfId="12" applyNumberFormat="1" applyFont="1" applyFill="1" applyBorder="1" applyAlignment="1" applyProtection="1">
      <alignment horizontal="center"/>
    </xf>
    <xf numFmtId="0" fontId="16" fillId="11" borderId="0" xfId="0" applyFont="1" applyFill="1" applyAlignment="1">
      <alignment horizontal="left" vertical="center"/>
    </xf>
    <xf numFmtId="0" fontId="19" fillId="14" borderId="1" xfId="0" applyFont="1" applyFill="1" applyBorder="1" applyAlignment="1" applyProtection="1">
      <alignment horizontal="center"/>
      <protection locked="0"/>
    </xf>
    <xf numFmtId="0" fontId="19" fillId="15" borderId="1" xfId="0" applyFont="1" applyFill="1" applyBorder="1" applyAlignment="1" applyProtection="1">
      <alignment horizontal="center"/>
      <protection locked="0"/>
    </xf>
    <xf numFmtId="0" fontId="18" fillId="11" borderId="2" xfId="0" applyFont="1" applyFill="1" applyBorder="1" applyAlignment="1">
      <alignment horizontal="left" vertical="center" wrapText="1"/>
    </xf>
    <xf numFmtId="0" fontId="18" fillId="11" borderId="3" xfId="0" applyFont="1" applyFill="1" applyBorder="1" applyAlignment="1">
      <alignment horizontal="left" vertical="center" wrapText="1"/>
    </xf>
    <xf numFmtId="0" fontId="18" fillId="11" borderId="4" xfId="0" applyFont="1" applyFill="1" applyBorder="1" applyAlignment="1">
      <alignment horizontal="left" vertical="center" wrapText="1"/>
    </xf>
    <xf numFmtId="0" fontId="18" fillId="11" borderId="5" xfId="0" applyFont="1" applyFill="1" applyBorder="1" applyAlignment="1">
      <alignment horizontal="left" vertical="center" wrapText="1"/>
    </xf>
    <xf numFmtId="0" fontId="18" fillId="11" borderId="0" xfId="0" applyFont="1" applyFill="1" applyAlignment="1">
      <alignment horizontal="left" vertical="center" wrapText="1"/>
    </xf>
    <xf numFmtId="0" fontId="18" fillId="11" borderId="6" xfId="0" applyFont="1" applyFill="1" applyBorder="1" applyAlignment="1">
      <alignment horizontal="left" vertical="center" wrapText="1"/>
    </xf>
    <xf numFmtId="0" fontId="18" fillId="11" borderId="7" xfId="0" applyFont="1" applyFill="1" applyBorder="1" applyAlignment="1">
      <alignment horizontal="left" vertical="center" wrapText="1"/>
    </xf>
    <xf numFmtId="0" fontId="18" fillId="11" borderId="8" xfId="0" applyFont="1" applyFill="1" applyBorder="1" applyAlignment="1">
      <alignment horizontal="left" vertical="center" wrapText="1"/>
    </xf>
    <xf numFmtId="0" fontId="18" fillId="11" borderId="9" xfId="0" applyFont="1" applyFill="1" applyBorder="1" applyAlignment="1">
      <alignment horizontal="left" vertical="center" wrapText="1"/>
    </xf>
    <xf numFmtId="0" fontId="29" fillId="11" borderId="0" xfId="0" applyFont="1" applyFill="1" applyAlignment="1">
      <alignment horizontal="left" vertical="center"/>
    </xf>
    <xf numFmtId="0" fontId="19" fillId="15" borderId="1" xfId="0" applyFont="1" applyFill="1" applyBorder="1" applyAlignment="1">
      <alignment horizontal="center"/>
    </xf>
    <xf numFmtId="0" fontId="19" fillId="14" borderId="1" xfId="0" applyFont="1" applyFill="1" applyBorder="1" applyAlignment="1">
      <alignment horizontal="center"/>
    </xf>
    <xf numFmtId="0" fontId="24" fillId="12" borderId="32" xfId="0" applyFont="1" applyFill="1" applyBorder="1" applyAlignment="1">
      <alignment horizontal="left" vertical="center"/>
    </xf>
    <xf numFmtId="0" fontId="24" fillId="12" borderId="33" xfId="0" applyFont="1" applyFill="1" applyBorder="1" applyAlignment="1">
      <alignment horizontal="left" vertical="center"/>
    </xf>
    <xf numFmtId="0" fontId="28" fillId="11" borderId="2" xfId="10" applyFont="1" applyFill="1" applyBorder="1" applyAlignment="1">
      <alignment horizontal="center" vertical="center"/>
    </xf>
    <xf numFmtId="0" fontId="28" fillId="11" borderId="3" xfId="10" applyFont="1" applyFill="1" applyBorder="1" applyAlignment="1">
      <alignment horizontal="center" vertical="center"/>
    </xf>
    <xf numFmtId="0" fontId="28" fillId="11" borderId="4" xfId="10" applyFont="1" applyFill="1" applyBorder="1" applyAlignment="1">
      <alignment horizontal="center" vertical="center"/>
    </xf>
    <xf numFmtId="0" fontId="28" fillId="11" borderId="7" xfId="10" applyFont="1" applyFill="1" applyBorder="1" applyAlignment="1">
      <alignment horizontal="center" vertical="center"/>
    </xf>
    <xf numFmtId="0" fontId="28" fillId="11" borderId="8" xfId="10" applyFont="1" applyFill="1" applyBorder="1" applyAlignment="1">
      <alignment horizontal="center" vertical="center"/>
    </xf>
    <xf numFmtId="0" fontId="28" fillId="11" borderId="9" xfId="10" applyFont="1" applyFill="1" applyBorder="1" applyAlignment="1">
      <alignment horizontal="center" vertical="center"/>
    </xf>
    <xf numFmtId="0" fontId="26" fillId="11" borderId="2" xfId="0" applyFont="1" applyFill="1" applyBorder="1" applyAlignment="1">
      <alignment horizontal="left" vertical="center" wrapText="1"/>
    </xf>
    <xf numFmtId="0" fontId="26" fillId="11" borderId="3" xfId="0" applyFont="1" applyFill="1" applyBorder="1" applyAlignment="1">
      <alignment horizontal="left" vertical="center" wrapText="1"/>
    </xf>
    <xf numFmtId="0" fontId="26" fillId="11" borderId="4" xfId="0" applyFont="1" applyFill="1" applyBorder="1" applyAlignment="1">
      <alignment horizontal="left" vertical="center" wrapText="1"/>
    </xf>
    <xf numFmtId="0" fontId="26" fillId="11" borderId="5" xfId="0" applyFont="1" applyFill="1" applyBorder="1" applyAlignment="1">
      <alignment horizontal="left" vertical="center" wrapText="1"/>
    </xf>
    <xf numFmtId="0" fontId="26" fillId="11" borderId="0" xfId="0" applyFont="1" applyFill="1" applyAlignment="1">
      <alignment horizontal="left" vertical="center" wrapText="1"/>
    </xf>
    <xf numFmtId="0" fontId="26" fillId="11" borderId="6" xfId="0" applyFont="1" applyFill="1" applyBorder="1" applyAlignment="1">
      <alignment horizontal="left" vertical="center" wrapText="1"/>
    </xf>
    <xf numFmtId="0" fontId="26" fillId="11" borderId="7" xfId="0" applyFont="1" applyFill="1" applyBorder="1" applyAlignment="1">
      <alignment horizontal="left" vertical="center" wrapText="1"/>
    </xf>
    <xf numFmtId="0" fontId="26" fillId="11" borderId="8" xfId="0" applyFont="1" applyFill="1" applyBorder="1" applyAlignment="1">
      <alignment horizontal="left" vertical="center" wrapText="1"/>
    </xf>
    <xf numFmtId="0" fontId="26" fillId="11" borderId="9" xfId="0" applyFont="1" applyFill="1" applyBorder="1" applyAlignment="1">
      <alignment horizontal="left" vertical="center" wrapText="1"/>
    </xf>
    <xf numFmtId="0" fontId="18" fillId="11" borderId="2" xfId="0" applyFont="1" applyFill="1" applyBorder="1" applyAlignment="1">
      <alignment horizontal="left" wrapText="1"/>
    </xf>
    <xf numFmtId="0" fontId="18" fillId="11" borderId="7" xfId="0" applyFont="1" applyFill="1" applyBorder="1" applyAlignment="1">
      <alignment horizontal="left" wrapText="1"/>
    </xf>
    <xf numFmtId="0" fontId="36" fillId="14" borderId="32" xfId="0" applyFont="1" applyFill="1" applyBorder="1" applyAlignment="1">
      <alignment horizontal="center"/>
    </xf>
    <xf numFmtId="0" fontId="36" fillId="14" borderId="34" xfId="0" applyFont="1" applyFill="1" applyBorder="1" applyAlignment="1">
      <alignment horizontal="center"/>
    </xf>
    <xf numFmtId="0" fontId="20" fillId="11" borderId="2" xfId="0" applyFont="1" applyFill="1" applyBorder="1" applyAlignment="1" applyProtection="1">
      <alignment horizontal="left" vertical="top"/>
      <protection locked="0"/>
    </xf>
    <xf numFmtId="0" fontId="20" fillId="11" borderId="3" xfId="0" applyFont="1" applyFill="1" applyBorder="1" applyAlignment="1" applyProtection="1">
      <alignment horizontal="left" vertical="top"/>
      <protection locked="0"/>
    </xf>
    <xf numFmtId="0" fontId="20" fillId="11" borderId="4" xfId="0" applyFont="1" applyFill="1" applyBorder="1" applyAlignment="1" applyProtection="1">
      <alignment horizontal="left" vertical="top"/>
      <protection locked="0"/>
    </xf>
    <xf numFmtId="0" fontId="20" fillId="11" borderId="5" xfId="0" applyFont="1" applyFill="1" applyBorder="1" applyAlignment="1" applyProtection="1">
      <alignment horizontal="left" vertical="top"/>
      <protection locked="0"/>
    </xf>
    <xf numFmtId="0" fontId="20" fillId="11" borderId="0" xfId="0" applyFont="1" applyFill="1" applyAlignment="1" applyProtection="1">
      <alignment horizontal="left" vertical="top"/>
      <protection locked="0"/>
    </xf>
    <xf numFmtId="0" fontId="20" fillId="11" borderId="6" xfId="0" applyFont="1" applyFill="1" applyBorder="1" applyAlignment="1" applyProtection="1">
      <alignment horizontal="left" vertical="top"/>
      <protection locked="0"/>
    </xf>
    <xf numFmtId="0" fontId="20" fillId="11" borderId="7" xfId="0" applyFont="1" applyFill="1" applyBorder="1" applyAlignment="1" applyProtection="1">
      <alignment horizontal="left" vertical="top"/>
      <protection locked="0"/>
    </xf>
    <xf numFmtId="0" fontId="20" fillId="11" borderId="8" xfId="0" applyFont="1" applyFill="1" applyBorder="1" applyAlignment="1" applyProtection="1">
      <alignment horizontal="left" vertical="top"/>
      <protection locked="0"/>
    </xf>
    <xf numFmtId="0" fontId="20" fillId="11" borderId="9" xfId="0" applyFont="1" applyFill="1" applyBorder="1" applyAlignment="1" applyProtection="1">
      <alignment horizontal="left" vertical="top"/>
      <protection locked="0"/>
    </xf>
    <xf numFmtId="0" fontId="29" fillId="6" borderId="0" xfId="0" applyFont="1" applyFill="1" applyAlignment="1">
      <alignment horizontal="center" wrapText="1"/>
    </xf>
    <xf numFmtId="0" fontId="31" fillId="12" borderId="10" xfId="0" applyFont="1" applyFill="1" applyBorder="1" applyAlignment="1">
      <alignment horizontal="center" vertical="center" wrapText="1"/>
    </xf>
    <xf numFmtId="0" fontId="31" fillId="12" borderId="11" xfId="0" applyFont="1" applyFill="1" applyBorder="1" applyAlignment="1">
      <alignment horizontal="center" vertical="center" wrapText="1"/>
    </xf>
    <xf numFmtId="0" fontId="36" fillId="15" borderId="32" xfId="0" applyFont="1" applyFill="1" applyBorder="1" applyAlignment="1">
      <alignment horizontal="center"/>
    </xf>
    <xf numFmtId="0" fontId="36" fillId="15" borderId="34" xfId="0" applyFont="1" applyFill="1" applyBorder="1" applyAlignment="1">
      <alignment horizontal="center"/>
    </xf>
    <xf numFmtId="0" fontId="20" fillId="13" borderId="1" xfId="12" applyNumberFormat="1" applyFont="1" applyFill="1" applyBorder="1" applyAlignment="1" applyProtection="1">
      <alignment horizontal="center"/>
    </xf>
    <xf numFmtId="0" fontId="20" fillId="11" borderId="2" xfId="0" applyFont="1" applyFill="1" applyBorder="1" applyAlignment="1">
      <alignment horizontal="left" vertical="center" wrapText="1"/>
    </xf>
    <xf numFmtId="0" fontId="20" fillId="11" borderId="3" xfId="0" applyFont="1" applyFill="1" applyBorder="1" applyAlignment="1">
      <alignment horizontal="left" vertical="center" wrapText="1"/>
    </xf>
    <xf numFmtId="0" fontId="20" fillId="11" borderId="4" xfId="0" applyFont="1" applyFill="1" applyBorder="1" applyAlignment="1">
      <alignment horizontal="left" vertical="center" wrapText="1"/>
    </xf>
    <xf numFmtId="0" fontId="20" fillId="11" borderId="5" xfId="0" applyFont="1" applyFill="1" applyBorder="1" applyAlignment="1">
      <alignment horizontal="left" vertical="center" wrapText="1"/>
    </xf>
    <xf numFmtId="0" fontId="20" fillId="11" borderId="0" xfId="0" applyFont="1" applyFill="1" applyAlignment="1">
      <alignment horizontal="left" vertical="center" wrapText="1"/>
    </xf>
    <xf numFmtId="0" fontId="20" fillId="11" borderId="6" xfId="0" applyFont="1" applyFill="1" applyBorder="1" applyAlignment="1">
      <alignment horizontal="left" vertical="center" wrapText="1"/>
    </xf>
    <xf numFmtId="0" fontId="20" fillId="11" borderId="7" xfId="0" applyFont="1" applyFill="1" applyBorder="1" applyAlignment="1">
      <alignment horizontal="left" vertical="center" wrapText="1"/>
    </xf>
    <xf numFmtId="0" fontId="20" fillId="11" borderId="8" xfId="0" applyFont="1" applyFill="1" applyBorder="1" applyAlignment="1">
      <alignment horizontal="left" vertical="center" wrapText="1"/>
    </xf>
    <xf numFmtId="0" fontId="20" fillId="11" borderId="9" xfId="0" applyFont="1" applyFill="1" applyBorder="1" applyAlignment="1">
      <alignment horizontal="left" vertical="center" wrapText="1"/>
    </xf>
    <xf numFmtId="0" fontId="33" fillId="12" borderId="16" xfId="0" applyFont="1" applyFill="1" applyBorder="1" applyAlignment="1">
      <alignment horizontal="center" vertical="center" wrapText="1"/>
    </xf>
    <xf numFmtId="0" fontId="33" fillId="12" borderId="27" xfId="0" applyFont="1" applyFill="1" applyBorder="1" applyAlignment="1">
      <alignment horizontal="center" vertical="center" wrapText="1"/>
    </xf>
    <xf numFmtId="0" fontId="33" fillId="12" borderId="21" xfId="0" applyFont="1" applyFill="1" applyBorder="1" applyAlignment="1">
      <alignment horizontal="center" vertical="center" wrapText="1"/>
    </xf>
    <xf numFmtId="0" fontId="33" fillId="12" borderId="6" xfId="0" applyFont="1" applyFill="1" applyBorder="1" applyAlignment="1">
      <alignment horizontal="center" vertical="center" wrapText="1"/>
    </xf>
    <xf numFmtId="0" fontId="33" fillId="12" borderId="20" xfId="0" applyFont="1" applyFill="1" applyBorder="1" applyAlignment="1">
      <alignment horizontal="center" vertical="center" wrapText="1"/>
    </xf>
    <xf numFmtId="0" fontId="33" fillId="12" borderId="28" xfId="0" applyFont="1" applyFill="1" applyBorder="1" applyAlignment="1">
      <alignment horizontal="center" vertical="center" wrapText="1"/>
    </xf>
    <xf numFmtId="1" fontId="22" fillId="13" borderId="24" xfId="0" applyNumberFormat="1" applyFont="1" applyFill="1" applyBorder="1" applyAlignment="1">
      <alignment horizontal="center" vertical="center"/>
    </xf>
    <xf numFmtId="1" fontId="22" fillId="13" borderId="25" xfId="0" applyNumberFormat="1" applyFont="1" applyFill="1" applyBorder="1" applyAlignment="1">
      <alignment horizontal="center" vertical="center"/>
    </xf>
    <xf numFmtId="1" fontId="22" fillId="13" borderId="26" xfId="0" applyNumberFormat="1" applyFont="1" applyFill="1" applyBorder="1" applyAlignment="1">
      <alignment horizontal="center" vertical="center"/>
    </xf>
    <xf numFmtId="0" fontId="31" fillId="12" borderId="1" xfId="0" applyFont="1" applyFill="1" applyBorder="1" applyAlignment="1">
      <alignment horizontal="center" vertical="center" wrapText="1"/>
    </xf>
    <xf numFmtId="0" fontId="31" fillId="12" borderId="10" xfId="0" applyFont="1" applyFill="1" applyBorder="1" applyAlignment="1">
      <alignment horizontal="center" vertical="center"/>
    </xf>
    <xf numFmtId="0" fontId="31" fillId="12" borderId="11" xfId="0" applyFont="1" applyFill="1" applyBorder="1" applyAlignment="1">
      <alignment horizontal="center" vertical="center"/>
    </xf>
    <xf numFmtId="0" fontId="21" fillId="11" borderId="0" xfId="0" applyFont="1" applyFill="1" applyAlignment="1">
      <alignment horizontal="center" vertical="center" wrapText="1"/>
    </xf>
    <xf numFmtId="0" fontId="20" fillId="11" borderId="24" xfId="0" applyFont="1" applyFill="1" applyBorder="1" applyAlignment="1">
      <alignment horizontal="left" vertical="center" wrapText="1"/>
    </xf>
    <xf numFmtId="0" fontId="20" fillId="11" borderId="25" xfId="0" applyFont="1" applyFill="1" applyBorder="1" applyAlignment="1">
      <alignment horizontal="left" vertical="center" wrapText="1"/>
    </xf>
    <xf numFmtId="0" fontId="20" fillId="11" borderId="26" xfId="0" applyFont="1" applyFill="1" applyBorder="1" applyAlignment="1">
      <alignment horizontal="left" vertical="center" wrapText="1"/>
    </xf>
    <xf numFmtId="0" fontId="17" fillId="8" borderId="2" xfId="0" applyFont="1" applyFill="1" applyBorder="1" applyAlignment="1" applyProtection="1">
      <alignment horizontal="left" vertical="top"/>
      <protection locked="0"/>
    </xf>
    <xf numFmtId="0" fontId="17" fillId="8" borderId="3" xfId="0" applyFont="1" applyFill="1" applyBorder="1" applyAlignment="1" applyProtection="1">
      <alignment horizontal="left" vertical="top"/>
      <protection locked="0"/>
    </xf>
    <xf numFmtId="0" fontId="17" fillId="8" borderId="4" xfId="0" applyFont="1" applyFill="1" applyBorder="1" applyAlignment="1" applyProtection="1">
      <alignment horizontal="left" vertical="top"/>
      <protection locked="0"/>
    </xf>
    <xf numFmtId="0" fontId="17" fillId="8" borderId="5" xfId="0" applyFont="1" applyFill="1" applyBorder="1" applyAlignment="1" applyProtection="1">
      <alignment horizontal="left" vertical="top"/>
      <protection locked="0"/>
    </xf>
    <xf numFmtId="0" fontId="17" fillId="8" borderId="0" xfId="0" applyFont="1" applyFill="1" applyAlignment="1" applyProtection="1">
      <alignment horizontal="left" vertical="top"/>
      <protection locked="0"/>
    </xf>
    <xf numFmtId="0" fontId="17" fillId="8" borderId="6" xfId="0" applyFont="1" applyFill="1" applyBorder="1" applyAlignment="1" applyProtection="1">
      <alignment horizontal="left" vertical="top"/>
      <protection locked="0"/>
    </xf>
    <xf numFmtId="0" fontId="17" fillId="8" borderId="7" xfId="0" applyFont="1" applyFill="1" applyBorder="1" applyAlignment="1" applyProtection="1">
      <alignment horizontal="left" vertical="top"/>
      <protection locked="0"/>
    </xf>
    <xf numFmtId="0" fontId="17" fillId="8" borderId="8" xfId="0" applyFont="1" applyFill="1" applyBorder="1" applyAlignment="1" applyProtection="1">
      <alignment horizontal="left" vertical="top"/>
      <protection locked="0"/>
    </xf>
    <xf numFmtId="0" fontId="17" fillId="8" borderId="9" xfId="0" applyFont="1" applyFill="1" applyBorder="1" applyAlignment="1" applyProtection="1">
      <alignment horizontal="left" vertical="top"/>
      <protection locked="0"/>
    </xf>
    <xf numFmtId="0" fontId="22" fillId="11" borderId="2" xfId="0" applyFont="1" applyFill="1" applyBorder="1" applyAlignment="1" applyProtection="1">
      <alignment horizontal="left" vertical="top"/>
      <protection locked="0"/>
    </xf>
    <xf numFmtId="0" fontId="22" fillId="11" borderId="3" xfId="0" applyFont="1" applyFill="1" applyBorder="1" applyAlignment="1" applyProtection="1">
      <alignment horizontal="left" vertical="top"/>
      <protection locked="0"/>
    </xf>
    <xf numFmtId="0" fontId="22" fillId="11" borderId="4" xfId="0" applyFont="1" applyFill="1" applyBorder="1" applyAlignment="1" applyProtection="1">
      <alignment horizontal="left" vertical="top"/>
      <protection locked="0"/>
    </xf>
    <xf numFmtId="0" fontId="22" fillId="11" borderId="5" xfId="0" applyFont="1" applyFill="1" applyBorder="1" applyAlignment="1" applyProtection="1">
      <alignment horizontal="left" vertical="top"/>
      <protection locked="0"/>
    </xf>
    <xf numFmtId="0" fontId="22" fillId="11" borderId="0" xfId="0" applyFont="1" applyFill="1" applyAlignment="1" applyProtection="1">
      <alignment horizontal="left" vertical="top"/>
      <protection locked="0"/>
    </xf>
    <xf numFmtId="0" fontId="22" fillId="11" borderId="6" xfId="0" applyFont="1" applyFill="1" applyBorder="1" applyAlignment="1" applyProtection="1">
      <alignment horizontal="left" vertical="top"/>
      <protection locked="0"/>
    </xf>
    <xf numFmtId="0" fontId="22" fillId="11" borderId="7" xfId="0" applyFont="1" applyFill="1" applyBorder="1" applyAlignment="1" applyProtection="1">
      <alignment horizontal="left" vertical="top"/>
      <protection locked="0"/>
    </xf>
    <xf numFmtId="0" fontId="22" fillId="11" borderId="8" xfId="0" applyFont="1" applyFill="1" applyBorder="1" applyAlignment="1" applyProtection="1">
      <alignment horizontal="left" vertical="top"/>
      <protection locked="0"/>
    </xf>
    <xf numFmtId="0" fontId="22" fillId="11" borderId="9" xfId="0" applyFont="1" applyFill="1" applyBorder="1" applyAlignment="1" applyProtection="1">
      <alignment horizontal="left" vertical="top"/>
      <protection locked="0"/>
    </xf>
    <xf numFmtId="0" fontId="38" fillId="14" borderId="1" xfId="0" applyFont="1" applyFill="1" applyBorder="1" applyAlignment="1">
      <alignment horizontal="left"/>
    </xf>
    <xf numFmtId="0" fontId="38" fillId="15" borderId="1" xfId="0" applyFont="1" applyFill="1" applyBorder="1" applyAlignment="1">
      <alignment horizontal="left"/>
    </xf>
    <xf numFmtId="0" fontId="22" fillId="13" borderId="1" xfId="12" applyNumberFormat="1" applyFont="1" applyFill="1" applyBorder="1" applyAlignment="1" applyProtection="1">
      <alignment horizontal="left"/>
    </xf>
    <xf numFmtId="0" fontId="22" fillId="11" borderId="2" xfId="0" applyFont="1" applyFill="1" applyBorder="1" applyAlignment="1">
      <alignment horizontal="left" vertical="top" wrapText="1"/>
    </xf>
    <xf numFmtId="0" fontId="22" fillId="11" borderId="3" xfId="0" applyFont="1" applyFill="1" applyBorder="1" applyAlignment="1">
      <alignment horizontal="left" vertical="top" wrapText="1"/>
    </xf>
    <xf numFmtId="0" fontId="22" fillId="11" borderId="4" xfId="0" applyFont="1" applyFill="1" applyBorder="1" applyAlignment="1">
      <alignment horizontal="left" vertical="top" wrapText="1"/>
    </xf>
    <xf numFmtId="0" fontId="22" fillId="11" borderId="5" xfId="0" applyFont="1" applyFill="1" applyBorder="1" applyAlignment="1">
      <alignment horizontal="left" vertical="top" wrapText="1"/>
    </xf>
    <xf numFmtId="0" fontId="22" fillId="11" borderId="0" xfId="0" applyFont="1" applyFill="1" applyAlignment="1">
      <alignment horizontal="left" vertical="top" wrapText="1"/>
    </xf>
    <xf numFmtId="0" fontId="22" fillId="11" borderId="6" xfId="0" applyFont="1" applyFill="1" applyBorder="1" applyAlignment="1">
      <alignment horizontal="left" vertical="top" wrapText="1"/>
    </xf>
    <xf numFmtId="0" fontId="22" fillId="11" borderId="7" xfId="0" applyFont="1" applyFill="1" applyBorder="1" applyAlignment="1">
      <alignment horizontal="left" vertical="top" wrapText="1"/>
    </xf>
    <xf numFmtId="0" fontId="22" fillId="11" borderId="8" xfId="0" applyFont="1" applyFill="1" applyBorder="1" applyAlignment="1">
      <alignment horizontal="left" vertical="top" wrapText="1"/>
    </xf>
    <xf numFmtId="0" fontId="22" fillId="11" borderId="9" xfId="0" applyFont="1" applyFill="1" applyBorder="1" applyAlignment="1">
      <alignment horizontal="left" vertical="top" wrapText="1"/>
    </xf>
    <xf numFmtId="0" fontId="20" fillId="11" borderId="12" xfId="0" applyFont="1" applyFill="1" applyBorder="1" applyAlignment="1">
      <alignment horizontal="left" vertical="center" wrapText="1"/>
    </xf>
    <xf numFmtId="0" fontId="20" fillId="11" borderId="13" xfId="0" applyFont="1" applyFill="1" applyBorder="1" applyAlignment="1">
      <alignment horizontal="left" vertical="center" wrapText="1"/>
    </xf>
    <xf numFmtId="0" fontId="20" fillId="11" borderId="14" xfId="0" applyFont="1" applyFill="1" applyBorder="1" applyAlignment="1">
      <alignment horizontal="left" vertical="center" wrapText="1"/>
    </xf>
    <xf numFmtId="0" fontId="39" fillId="12" borderId="10" xfId="0" applyFont="1" applyFill="1" applyBorder="1" applyAlignment="1">
      <alignment horizontal="left" vertical="center"/>
    </xf>
    <xf numFmtId="0" fontId="39" fillId="12" borderId="11" xfId="0" applyFont="1" applyFill="1" applyBorder="1" applyAlignment="1">
      <alignment horizontal="left" vertical="center"/>
    </xf>
    <xf numFmtId="0" fontId="23" fillId="14" borderId="10" xfId="0" applyFont="1" applyFill="1" applyBorder="1" applyAlignment="1" applyProtection="1">
      <alignment horizontal="center" vertical="center"/>
      <protection locked="0"/>
    </xf>
    <xf numFmtId="0" fontId="23" fillId="14" borderId="11" xfId="0" applyFont="1" applyFill="1" applyBorder="1" applyAlignment="1" applyProtection="1">
      <alignment horizontal="center" vertical="center"/>
      <protection locked="0"/>
    </xf>
    <xf numFmtId="0" fontId="20" fillId="11" borderId="12" xfId="0" applyFont="1" applyFill="1" applyBorder="1" applyAlignment="1">
      <alignment horizontal="left" vertical="center"/>
    </xf>
    <xf numFmtId="0" fontId="20" fillId="11" borderId="13" xfId="0" applyFont="1" applyFill="1" applyBorder="1" applyAlignment="1">
      <alignment horizontal="left" vertical="center"/>
    </xf>
    <xf numFmtId="0" fontId="20" fillId="11" borderId="14" xfId="0" applyFont="1" applyFill="1" applyBorder="1" applyAlignment="1">
      <alignment horizontal="left" vertical="center"/>
    </xf>
  </cellXfs>
  <cellStyles count="13">
    <cellStyle name="20% - Accent1" xfId="8" builtinId="30"/>
    <cellStyle name="Comma" xfId="12" builtinId="3"/>
    <cellStyle name="Comma 2" xfId="2" xr:uid="{00000000-0005-0000-0000-000030000000}"/>
    <cellStyle name="Comma 3" xfId="6" xr:uid="{00000000-0005-0000-0000-000034000000}"/>
    <cellStyle name="Comma 4" xfId="7" xr:uid="{00000000-0005-0000-0000-000035000000}"/>
    <cellStyle name="Excel Built-in Normal" xfId="1" xr:uid="{00000000-0005-0000-0000-000001000000}"/>
    <cellStyle name="Hyperlink" xfId="10" builtinId="8"/>
    <cellStyle name="Normal" xfId="0" builtinId="0"/>
    <cellStyle name="Normal 17" xfId="4" xr:uid="{00000000-0005-0000-0000-000005000000}"/>
    <cellStyle name="Normal 2" xfId="3" xr:uid="{00000000-0005-0000-0000-000006000000}"/>
    <cellStyle name="Normal 2 2" xfId="9" xr:uid="{78CB57A4-F9AC-41E3-8D8D-15A19C9FD99F}"/>
    <cellStyle name="Normal 23" xfId="5" xr:uid="{00000000-0005-0000-0000-000007000000}"/>
    <cellStyle name="Per cent" xfId="11" builtinId="5"/>
  </cellStyles>
  <dxfs count="35">
    <dxf>
      <font>
        <color auto="1"/>
      </font>
      <fill>
        <patternFill>
          <bgColor rgb="FF63CECA"/>
        </patternFill>
      </fill>
    </dxf>
    <dxf>
      <font>
        <color rgb="FF9C0006"/>
      </font>
      <fill>
        <patternFill>
          <bgColor rgb="FFFFC7CE"/>
        </patternFill>
      </fill>
    </dxf>
    <dxf>
      <font>
        <color auto="1"/>
      </font>
      <fill>
        <patternFill>
          <bgColor rgb="FF63CECA"/>
        </patternFill>
      </fill>
    </dxf>
    <dxf>
      <font>
        <color rgb="FF9C0006"/>
      </font>
      <fill>
        <patternFill>
          <bgColor rgb="FFFFC7CE"/>
        </patternFill>
      </fill>
    </dxf>
    <dxf>
      <font>
        <color auto="1"/>
      </font>
      <fill>
        <patternFill>
          <bgColor rgb="FF63CECA"/>
        </patternFill>
      </fill>
    </dxf>
    <dxf>
      <font>
        <color rgb="FF9C0006"/>
      </font>
      <fill>
        <patternFill>
          <bgColor rgb="FFFFC7CE"/>
        </patternFill>
      </fill>
    </dxf>
    <dxf>
      <font>
        <color auto="1"/>
      </font>
      <fill>
        <patternFill>
          <bgColor rgb="FF63CECA"/>
        </patternFill>
      </fill>
    </dxf>
    <dxf>
      <font>
        <color rgb="FF9C0006"/>
      </font>
      <fill>
        <patternFill>
          <bgColor rgb="FFFFC7CE"/>
        </patternFill>
      </fill>
    </dxf>
    <dxf>
      <font>
        <color auto="1"/>
      </font>
      <fill>
        <patternFill>
          <bgColor rgb="FF63CECA"/>
        </patternFill>
      </fill>
    </dxf>
    <dxf>
      <font>
        <color rgb="FF9C0006"/>
      </font>
      <fill>
        <patternFill>
          <bgColor rgb="FFFFC7CE"/>
        </patternFill>
      </fill>
    </dxf>
    <dxf>
      <font>
        <color auto="1"/>
      </font>
      <fill>
        <patternFill>
          <bgColor rgb="FF63CECA"/>
        </patternFill>
      </fill>
    </dxf>
    <dxf>
      <font>
        <color rgb="FF9C0006"/>
      </font>
      <fill>
        <patternFill>
          <bgColor rgb="FFFFC7CE"/>
        </patternFill>
      </fill>
    </dxf>
    <dxf>
      <font>
        <color auto="1"/>
      </font>
      <fill>
        <patternFill>
          <bgColor rgb="FF63CECA"/>
        </patternFill>
      </fill>
    </dxf>
    <dxf>
      <font>
        <color rgb="FF9C0006"/>
      </font>
      <fill>
        <patternFill>
          <bgColor rgb="FFFFC7CE"/>
        </patternFill>
      </fill>
    </dxf>
    <dxf>
      <font>
        <color auto="1"/>
      </font>
      <fill>
        <patternFill>
          <bgColor rgb="FF63CECA"/>
        </patternFill>
      </fill>
    </dxf>
    <dxf>
      <font>
        <color rgb="FF9C0006"/>
      </font>
      <fill>
        <patternFill>
          <bgColor rgb="FFFFC7CE"/>
        </patternFill>
      </fill>
    </dxf>
    <dxf>
      <font>
        <color auto="1"/>
      </font>
      <fill>
        <patternFill>
          <bgColor rgb="FF63CECA"/>
        </patternFill>
      </fill>
    </dxf>
    <dxf>
      <font>
        <color rgb="FF9C0006"/>
      </font>
      <fill>
        <patternFill>
          <bgColor rgb="FFFFC7CE"/>
        </patternFill>
      </fill>
    </dxf>
    <dxf>
      <font>
        <color auto="1"/>
      </font>
      <fill>
        <patternFill>
          <bgColor rgb="FF63CECA"/>
        </patternFill>
      </fill>
    </dxf>
    <dxf>
      <font>
        <color rgb="FF9C0006"/>
      </font>
      <fill>
        <patternFill>
          <bgColor rgb="FFFFC7CE"/>
        </patternFill>
      </fill>
    </dxf>
    <dxf>
      <font>
        <color auto="1"/>
      </font>
      <fill>
        <patternFill>
          <bgColor rgb="FF63CECA"/>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63CECA"/>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FFFDDF"/>
        </patternFill>
      </fill>
    </dxf>
    <dxf>
      <font>
        <color auto="1"/>
      </font>
      <fill>
        <patternFill>
          <bgColor rgb="FFFF0000"/>
        </patternFill>
      </fill>
    </dxf>
    <dxf>
      <font>
        <color auto="1"/>
      </font>
      <fill>
        <patternFill>
          <bgColor rgb="FF63CECA"/>
        </patternFill>
      </fill>
    </dxf>
    <dxf>
      <font>
        <color auto="1"/>
      </font>
      <fill>
        <patternFill>
          <bgColor rgb="FF63CECA"/>
        </patternFill>
      </fill>
    </dxf>
  </dxfs>
  <tableStyles count="0" defaultTableStyle="TableStyleMedium2" defaultPivotStyle="PivotStyleLight16"/>
  <colors>
    <mruColors>
      <color rgb="FFFFFDDF"/>
      <color rgb="FFFFFBB8"/>
      <color rgb="FFDEF8F7"/>
      <color rgb="FFF3E8FC"/>
      <color rgb="FF9EDDC0"/>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2</xdr:row>
      <xdr:rowOff>19049</xdr:rowOff>
    </xdr:from>
    <xdr:ext cx="2733675" cy="4418004"/>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0" y="571499"/>
          <a:ext cx="2733675" cy="4418004"/>
        </a:xfrm>
        <a:prstGeom prst="rect">
          <a:avLst/>
        </a:prstGeom>
        <a:solidFill>
          <a:schemeClr val="accent6">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1200" b="1">
              <a:latin typeface="Abadi" panose="020B0604020202020204" pitchFamily="34" charset="0"/>
            </a:rPr>
            <a:t>Calculating yearly c</a:t>
          </a:r>
          <a:r>
            <a:rPr lang="en-GB" sz="1200" b="1" baseline="0">
              <a:latin typeface="Abadi" panose="020B0604020202020204" pitchFamily="34" charset="0"/>
            </a:rPr>
            <a:t>arbon budgets for your </a:t>
          </a:r>
          <a:r>
            <a:rPr lang="en-GB" sz="1200" b="1">
              <a:latin typeface="Abadi" panose="020B0604020202020204" pitchFamily="34" charset="0"/>
            </a:rPr>
            <a:t>pathway to Net Zero emissions</a:t>
          </a:r>
        </a:p>
        <a:p>
          <a:r>
            <a:rPr lang="en-GB" sz="1100"/>
            <a:t>Using</a:t>
          </a:r>
          <a:r>
            <a:rPr lang="en-GB" sz="1100" baseline="0"/>
            <a:t> your current carbon footprint, t</a:t>
          </a:r>
          <a:r>
            <a:rPr lang="en-GB" sz="1100"/>
            <a:t>his model </a:t>
          </a:r>
          <a:r>
            <a:rPr lang="en-GB" sz="1100" baseline="0">
              <a:solidFill>
                <a:schemeClr val="tx1"/>
              </a:solidFill>
              <a:effectLst/>
              <a:latin typeface="+mn-lt"/>
              <a:ea typeface="+mn-ea"/>
              <a:cs typeface="+mn-cs"/>
            </a:rPr>
            <a:t>calculates a guide carbon budget for each year between </a:t>
          </a:r>
          <a:r>
            <a:rPr lang="en-GB" sz="1100" baseline="0"/>
            <a:t>your chosen starting date until the date you have chosen to reach Net zero carbon. The actual budget available to you will reduce year on year with reductions in early years of your pathway being largest to make sufficient impact towards limiting climate change and global temperature rise. </a:t>
          </a:r>
        </a:p>
        <a:p>
          <a:r>
            <a:rPr lang="en-GB" sz="1100" baseline="0"/>
            <a:t>You can use this model to create a progression of yearly carbon budgets for any part or whole of your current footprint but all aspects of your emissions should ideally be addressed </a:t>
          </a:r>
        </a:p>
        <a:p>
          <a:r>
            <a:rPr lang="en-GB" sz="1200" b="1" baseline="0"/>
            <a:t>Assumptions</a:t>
          </a:r>
        </a:p>
        <a:p>
          <a:r>
            <a:rPr lang="en-GB" sz="1100" baseline="0"/>
            <a:t>1. The reduction percentage will be the same from year to year</a:t>
          </a:r>
        </a:p>
        <a:p>
          <a:r>
            <a:rPr lang="en-GB" sz="1100" baseline="0"/>
            <a:t>2. Once made, reductions will be maintained thereafter.</a:t>
          </a:r>
        </a:p>
        <a:p>
          <a:r>
            <a:rPr lang="en-GB" sz="1100" baseline="0"/>
            <a:t>3.  Offsetting may be used in any year where operational emissions exceed the desired budget </a:t>
          </a:r>
          <a:endParaRPr lang="en-GB" sz="1100"/>
        </a:p>
      </xdr:txBody>
    </xdr:sp>
    <xdr:clientData/>
  </xdr:oneCellAnchor>
  <xdr:oneCellAnchor>
    <xdr:from>
      <xdr:col>5</xdr:col>
      <xdr:colOff>120650</xdr:colOff>
      <xdr:row>8</xdr:row>
      <xdr:rowOff>31749</xdr:rowOff>
    </xdr:from>
    <xdr:ext cx="3924300" cy="2159053"/>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20650" y="1282699"/>
          <a:ext cx="3924300" cy="21590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a:t>Model calculates the fraction of a baseline carbon footprint which can be available in each year during a period of continual smooth reduction. It assumes a value of 1 at the starting year</a:t>
          </a:r>
          <a:r>
            <a:rPr lang="en-GB" sz="1100" baseline="0"/>
            <a:t> reducing to</a:t>
          </a:r>
          <a:r>
            <a:rPr lang="en-GB" sz="1100"/>
            <a:t> a final value at end year.</a:t>
          </a:r>
          <a:r>
            <a:rPr lang="en-GB" sz="1100" baseline="0"/>
            <a:t> This is equivalent to a roughly similar %age reduction year on year:</a:t>
          </a:r>
        </a:p>
        <a:p>
          <a:r>
            <a:rPr lang="en-GB" sz="1100" baseline="0"/>
            <a:t>Y=Aexp(-tT)	</a:t>
          </a:r>
        </a:p>
        <a:p>
          <a:r>
            <a:rPr lang="en-GB" sz="1100" baseline="0"/>
            <a:t>Y=value of fraction; </a:t>
          </a:r>
        </a:p>
        <a:p>
          <a:r>
            <a:rPr lang="en-GB" sz="1100" baseline="0"/>
            <a:t>A= baseline value; value of 1 used to calculate a factor)</a:t>
          </a:r>
        </a:p>
        <a:p>
          <a:r>
            <a:rPr lang="en-GB" sz="1100" baseline="0"/>
            <a:t>t= time elapsed</a:t>
          </a:r>
        </a:p>
        <a:p>
          <a:r>
            <a:rPr lang="en-GB" sz="1100" baseline="0"/>
            <a:t>T=time constant (ln(Y/A))/t; where Y=final fraction remaining; t is desired time elapsed to reach that point</a:t>
          </a:r>
        </a:p>
        <a:p>
          <a:endParaRPr lang="en-GB" sz="1100"/>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14</xdr:col>
      <xdr:colOff>182563</xdr:colOff>
      <xdr:row>2</xdr:row>
      <xdr:rowOff>209777</xdr:rowOff>
    </xdr:from>
    <xdr:to>
      <xdr:col>17</xdr:col>
      <xdr:colOff>489629</xdr:colOff>
      <xdr:row>4</xdr:row>
      <xdr:rowOff>132894</xdr:rowOff>
    </xdr:to>
    <xdr:pic>
      <xdr:nvPicPr>
        <xdr:cNvPr id="2" name="Picture 1" descr="Home - 30 Years of The Children's Festival">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63063" y="1082902"/>
          <a:ext cx="2148566" cy="5898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281869</xdr:colOff>
      <xdr:row>0</xdr:row>
      <xdr:rowOff>0</xdr:rowOff>
    </xdr:from>
    <xdr:to>
      <xdr:col>16</xdr:col>
      <xdr:colOff>5679</xdr:colOff>
      <xdr:row>2</xdr:row>
      <xdr:rowOff>130815</xdr:rowOff>
    </xdr:to>
    <xdr:pic>
      <xdr:nvPicPr>
        <xdr:cNvPr id="4" name="Picture 3">
          <a:extLst>
            <a:ext uri="{FF2B5EF4-FFF2-40B4-BE49-F238E27FC236}">
              <a16:creationId xmlns:a16="http://schemas.microsoft.com/office/drawing/2014/main" id="{A2F3D5F9-4E0D-458F-915C-B776ED4265AF}"/>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6558" t="25175" r="17442" b="32955"/>
        <a:stretch/>
      </xdr:blipFill>
      <xdr:spPr>
        <a:xfrm>
          <a:off x="6987469" y="0"/>
          <a:ext cx="2771810" cy="1011348"/>
        </a:xfrm>
        <a:prstGeom prst="rect">
          <a:avLst/>
        </a:prstGeom>
      </xdr:spPr>
    </xdr:pic>
    <xdr:clientData/>
  </xdr:twoCellAnchor>
  <xdr:twoCellAnchor editAs="oneCell">
    <xdr:from>
      <xdr:col>16</xdr:col>
      <xdr:colOff>315246</xdr:colOff>
      <xdr:row>0</xdr:row>
      <xdr:rowOff>0</xdr:rowOff>
    </xdr:from>
    <xdr:to>
      <xdr:col>21</xdr:col>
      <xdr:colOff>30220</xdr:colOff>
      <xdr:row>2</xdr:row>
      <xdr:rowOff>199502</xdr:rowOff>
    </xdr:to>
    <xdr:pic>
      <xdr:nvPicPr>
        <xdr:cNvPr id="5" name="Picture 4">
          <a:extLst>
            <a:ext uri="{FF2B5EF4-FFF2-40B4-BE49-F238E27FC236}">
              <a16:creationId xmlns:a16="http://schemas.microsoft.com/office/drawing/2014/main" id="{4377616D-D831-4103-96A4-81DD23AFDABD}"/>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5132" t="23242" r="14944" b="30670"/>
        <a:stretch/>
      </xdr:blipFill>
      <xdr:spPr>
        <a:xfrm>
          <a:off x="10068846" y="0"/>
          <a:ext cx="2805308" cy="1080035"/>
        </a:xfrm>
        <a:prstGeom prst="rect">
          <a:avLst/>
        </a:prstGeom>
      </xdr:spPr>
    </xdr:pic>
    <xdr:clientData/>
  </xdr:twoCellAnchor>
  <xdr:twoCellAnchor editAs="oneCell">
    <xdr:from>
      <xdr:col>3</xdr:col>
      <xdr:colOff>716643</xdr:colOff>
      <xdr:row>49</xdr:row>
      <xdr:rowOff>173644</xdr:rowOff>
    </xdr:from>
    <xdr:to>
      <xdr:col>7</xdr:col>
      <xdr:colOff>562429</xdr:colOff>
      <xdr:row>52</xdr:row>
      <xdr:rowOff>147029</xdr:rowOff>
    </xdr:to>
    <xdr:pic>
      <xdr:nvPicPr>
        <xdr:cNvPr id="6" name="Picture 5">
          <a:extLst>
            <a:ext uri="{FF2B5EF4-FFF2-40B4-BE49-F238E27FC236}">
              <a16:creationId xmlns:a16="http://schemas.microsoft.com/office/drawing/2014/main" id="{19DC9405-589C-49B6-AC31-8E922A37D03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059793" y="15299344"/>
          <a:ext cx="2392136" cy="525834"/>
        </a:xfrm>
        <a:prstGeom prst="rect">
          <a:avLst/>
        </a:prstGeom>
      </xdr:spPr>
    </xdr:pic>
    <xdr:clientData/>
  </xdr:twoCellAnchor>
  <xdr:twoCellAnchor editAs="oneCell">
    <xdr:from>
      <xdr:col>0</xdr:col>
      <xdr:colOff>733048</xdr:colOff>
      <xdr:row>48</xdr:row>
      <xdr:rowOff>5536</xdr:rowOff>
    </xdr:from>
    <xdr:to>
      <xdr:col>3</xdr:col>
      <xdr:colOff>341085</xdr:colOff>
      <xdr:row>55</xdr:row>
      <xdr:rowOff>75</xdr:rowOff>
    </xdr:to>
    <xdr:pic>
      <xdr:nvPicPr>
        <xdr:cNvPr id="7" name="Picture 6">
          <a:extLst>
            <a:ext uri="{FF2B5EF4-FFF2-40B4-BE49-F238E27FC236}">
              <a16:creationId xmlns:a16="http://schemas.microsoft.com/office/drawing/2014/main" id="{1E634AA2-FF95-408D-AFAA-8AD173DD348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733048" y="14953436"/>
          <a:ext cx="1963887" cy="12804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Company\IMAGINATE\1.%20Administration\Environment\Travel\Travel%20Forecasting\Quick-Carbon-Management-Calculator-2019-v1.0%20-%2010.09.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Company\IMAGINATE\1.%20Administration\Environment\2.%20Imaginate%20Carbon%20Emissions%20Tracking\Travel%20&amp;%20Accommodation\Travel%20Forecasting\Quick-Carbon-Management-Calculator-2021-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ission factors"/>
      <sheetName val="Costs"/>
      <sheetName val="Conversion Factors"/>
      <sheetName val="Introduction"/>
      <sheetName val="CD - Quick Footprint Calculator"/>
      <sheetName val="FP -Quick Footprint Calculator"/>
      <sheetName val="Equipment Energy Use-Annual"/>
      <sheetName val="Lists"/>
      <sheetName val="Change log"/>
      <sheetName val="Equipment Energy Use-Occasional"/>
      <sheetName val="Compatibility Report"/>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Quick Footprint Calculator"/>
      <sheetName val="Equipment Energy Use-Annual"/>
      <sheetName val="Equipment Energy Use-Occasional"/>
      <sheetName val="Conversion Factors"/>
      <sheetName val="Emission factors"/>
      <sheetName val="Lists"/>
    </sheetNames>
    <sheetDataSet>
      <sheetData sheetId="0"/>
      <sheetData sheetId="1"/>
      <sheetData sheetId="2"/>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DEA98FD-CEF3-478B-8AB7-9D7D38B3F5E0}" name="Hotels" displayName="Hotels" ref="D1:E21" totalsRowShown="0">
  <autoFilter ref="D1:E21" xr:uid="{CDEA98FD-CEF3-478B-8AB7-9D7D38B3F5E0}"/>
  <tableColumns count="2">
    <tableColumn id="1" xr3:uid="{6F348F40-FBAF-4ECA-819D-E3C1C145B521}" name="Country"/>
    <tableColumn id="2" xr3:uid="{3A4C7C1E-6146-466F-9B7D-E400D4B7910C}" name="Emission Factor"/>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creativecarbonscotland.com/wp-content/uploads/2023/12/How-to-use-the-carbon-budgeting-tool-V1.1.pdf"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latlong.net/" TargetMode="External"/><Relationship Id="rId2" Type="http://schemas.openxmlformats.org/officeDocument/2006/relationships/hyperlink" Target="https://www.gps-coordinates.net/" TargetMode="External"/><Relationship Id="rId1" Type="http://schemas.openxmlformats.org/officeDocument/2006/relationships/hyperlink" Target="https://www.gps-coordinates.net/"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EF9AB-84E5-4D3C-B86E-CCC84CC0D54B}">
  <sheetPr codeName="Sheet4"/>
  <dimension ref="B2:H127"/>
  <sheetViews>
    <sheetView zoomScale="80" zoomScaleNormal="80" workbookViewId="0">
      <selection activeCell="K5" sqref="K5"/>
    </sheetView>
  </sheetViews>
  <sheetFormatPr defaultColWidth="8.88671875" defaultRowHeight="14.4" x14ac:dyDescent="0.3"/>
  <cols>
    <col min="1" max="1" width="8.88671875" style="7"/>
    <col min="2" max="2" width="35.88671875" style="7" bestFit="1" customWidth="1"/>
    <col min="3" max="6" width="8.88671875" style="7" customWidth="1"/>
    <col min="7" max="7" width="25.88671875" style="7" bestFit="1" customWidth="1"/>
    <col min="8" max="16384" width="8.88671875" style="7"/>
  </cols>
  <sheetData>
    <row r="2" spans="2:7" ht="18" x14ac:dyDescent="0.35">
      <c r="B2" s="9" t="s">
        <v>0</v>
      </c>
      <c r="C2" s="9" t="s">
        <v>1</v>
      </c>
      <c r="D2" s="9" t="s">
        <v>2</v>
      </c>
      <c r="E2" s="9" t="s">
        <v>3</v>
      </c>
      <c r="F2" s="9" t="s">
        <v>4</v>
      </c>
      <c r="G2" s="9" t="s">
        <v>5</v>
      </c>
    </row>
    <row r="3" spans="2:7" x14ac:dyDescent="0.3">
      <c r="B3">
        <f>'Additional locations'!A6</f>
        <v>0</v>
      </c>
      <c r="C3">
        <f>'Additional locations'!B6</f>
        <v>0</v>
      </c>
      <c r="D3">
        <f>'Additional locations'!C6</f>
        <v>0</v>
      </c>
      <c r="E3">
        <f>'Additional locations'!D6</f>
        <v>0</v>
      </c>
      <c r="F3">
        <f>'Additional locations'!E6</f>
        <v>0</v>
      </c>
      <c r="G3">
        <f>6371 * ACOS(SIN($C$24*PI()/180)*SIN(C3*PI()/180) + COS($C$24*PI()/180) * COS(C3*PI()/180)*COS(D3* PI()/180-$D$24 *PI()/180))</f>
        <v>5686.3478160649656</v>
      </c>
    </row>
    <row r="4" spans="2:7" x14ac:dyDescent="0.3">
      <c r="B4" t="s">
        <v>6</v>
      </c>
      <c r="C4">
        <v>51.509864999999998</v>
      </c>
      <c r="D4">
        <v>-0.118092</v>
      </c>
      <c r="E4" t="s">
        <v>7</v>
      </c>
      <c r="F4"/>
      <c r="G4">
        <f t="shared" ref="G4:G67" si="0">6371 * ACOS(SIN($C$24*PI()/180)*SIN(C4*PI()/180) + COS($C$24*PI()/180) * COS(C4*PI()/180)*COS(D4* PI()/180-$D$24 *PI()/180))</f>
        <v>108.41390668102787</v>
      </c>
    </row>
    <row r="5" spans="2:7" x14ac:dyDescent="0.3">
      <c r="B5" t="s">
        <v>8</v>
      </c>
      <c r="C5">
        <v>51.481580999999998</v>
      </c>
      <c r="D5">
        <v>-3.17909</v>
      </c>
      <c r="E5" t="s">
        <v>7</v>
      </c>
      <c r="F5"/>
      <c r="G5">
        <f t="shared" si="0"/>
        <v>314.93743323352777</v>
      </c>
    </row>
    <row r="6" spans="2:7" x14ac:dyDescent="0.3">
      <c r="B6" t="s">
        <v>9</v>
      </c>
      <c r="C6">
        <v>54.607868000000003</v>
      </c>
      <c r="D6">
        <v>-5.926437</v>
      </c>
      <c r="E6" t="s">
        <v>7</v>
      </c>
      <c r="F6"/>
      <c r="G6">
        <f t="shared" si="0"/>
        <v>620.9370099055476</v>
      </c>
    </row>
    <row r="7" spans="2:7" x14ac:dyDescent="0.3">
      <c r="B7" t="s">
        <v>10</v>
      </c>
      <c r="C7">
        <v>55.953251000000002</v>
      </c>
      <c r="D7">
        <v>-3.1882670000000002</v>
      </c>
      <c r="E7" t="s">
        <v>7</v>
      </c>
      <c r="F7"/>
      <c r="G7">
        <f t="shared" si="0"/>
        <v>613.43279361101247</v>
      </c>
    </row>
    <row r="8" spans="2:7" x14ac:dyDescent="0.3">
      <c r="B8" t="s">
        <v>11</v>
      </c>
      <c r="C8">
        <v>55.860916000000003</v>
      </c>
      <c r="D8">
        <v>-4.2514329999999996</v>
      </c>
      <c r="E8" t="s">
        <v>7</v>
      </c>
      <c r="F8"/>
      <c r="G8">
        <f t="shared" si="0"/>
        <v>642.05725153166429</v>
      </c>
    </row>
    <row r="9" spans="2:7" x14ac:dyDescent="0.3">
      <c r="B9" t="s">
        <v>12</v>
      </c>
      <c r="C9">
        <v>57.149650999999999</v>
      </c>
      <c r="D9">
        <v>-2.099075</v>
      </c>
      <c r="E9" t="s">
        <v>7</v>
      </c>
      <c r="F9"/>
      <c r="G9">
        <f t="shared" si="0"/>
        <v>705.51775751554362</v>
      </c>
    </row>
    <row r="10" spans="2:7" x14ac:dyDescent="0.3">
      <c r="B10" t="s">
        <v>13</v>
      </c>
      <c r="C10">
        <v>55.07</v>
      </c>
      <c r="D10">
        <v>-3.6030000000000002</v>
      </c>
      <c r="E10" t="s">
        <v>7</v>
      </c>
      <c r="F10"/>
      <c r="G10">
        <f t="shared" si="0"/>
        <v>547.58765484975083</v>
      </c>
    </row>
    <row r="11" spans="2:7" x14ac:dyDescent="0.3">
      <c r="B11" t="s">
        <v>14</v>
      </c>
      <c r="C11">
        <v>56.462001999999998</v>
      </c>
      <c r="D11">
        <v>-2.9706999999999999</v>
      </c>
      <c r="E11" t="s">
        <v>7</v>
      </c>
      <c r="F11"/>
      <c r="G11">
        <f t="shared" si="0"/>
        <v>656.41339001435972</v>
      </c>
    </row>
    <row r="12" spans="2:7" x14ac:dyDescent="0.3">
      <c r="B12" t="s">
        <v>15</v>
      </c>
      <c r="C12">
        <v>56.071739000000001</v>
      </c>
      <c r="D12">
        <v>-3.4521510000000002</v>
      </c>
      <c r="E12" t="s">
        <v>7</v>
      </c>
      <c r="F12"/>
      <c r="G12">
        <f t="shared" si="0"/>
        <v>633.21023380856025</v>
      </c>
    </row>
    <row r="13" spans="2:7" x14ac:dyDescent="0.3">
      <c r="B13" t="s">
        <v>16</v>
      </c>
      <c r="C13">
        <v>55.931699999999999</v>
      </c>
      <c r="D13">
        <v>-4.68</v>
      </c>
      <c r="E13" t="s">
        <v>7</v>
      </c>
      <c r="F13"/>
      <c r="G13">
        <f t="shared" si="0"/>
        <v>664.74774423460372</v>
      </c>
    </row>
    <row r="14" spans="2:7" x14ac:dyDescent="0.3">
      <c r="B14" t="s">
        <v>17</v>
      </c>
      <c r="C14">
        <v>57.477772000000002</v>
      </c>
      <c r="D14">
        <v>-4.2247209999999997</v>
      </c>
      <c r="E14" t="s">
        <v>7</v>
      </c>
      <c r="F14"/>
      <c r="G14">
        <f t="shared" si="0"/>
        <v>791.87279523302084</v>
      </c>
    </row>
    <row r="15" spans="2:7" x14ac:dyDescent="0.3">
      <c r="B15" t="s">
        <v>18</v>
      </c>
      <c r="C15">
        <v>55.847299999999997</v>
      </c>
      <c r="D15">
        <v>-4.4401000000000002</v>
      </c>
      <c r="E15" t="s">
        <v>7</v>
      </c>
      <c r="F15"/>
      <c r="G15">
        <f t="shared" si="0"/>
        <v>648.07415843905403</v>
      </c>
    </row>
    <row r="16" spans="2:7" x14ac:dyDescent="0.3">
      <c r="B16" t="s">
        <v>19</v>
      </c>
      <c r="C16">
        <v>56.396999000000001</v>
      </c>
      <c r="D16">
        <v>-3.4369999999999998</v>
      </c>
      <c r="E16" t="s">
        <v>7</v>
      </c>
      <c r="F16"/>
      <c r="G16">
        <f t="shared" si="0"/>
        <v>663.77935398506759</v>
      </c>
    </row>
    <row r="17" spans="2:7" x14ac:dyDescent="0.3">
      <c r="B17" t="s">
        <v>20</v>
      </c>
      <c r="C17">
        <v>56.116599999999998</v>
      </c>
      <c r="D17">
        <v>-3.9369000000000001</v>
      </c>
      <c r="E17" t="s">
        <v>7</v>
      </c>
      <c r="F17"/>
      <c r="G17">
        <f t="shared" si="0"/>
        <v>653.7422353756599</v>
      </c>
    </row>
    <row r="18" spans="2:7" x14ac:dyDescent="0.3">
      <c r="B18" t="s">
        <v>21</v>
      </c>
      <c r="C18">
        <v>60.346958000000001</v>
      </c>
      <c r="D18">
        <v>-1.23566</v>
      </c>
      <c r="E18" t="s">
        <v>7</v>
      </c>
      <c r="F18" t="s">
        <v>22</v>
      </c>
      <c r="G18">
        <f t="shared" si="0"/>
        <v>1037.4539647961101</v>
      </c>
    </row>
    <row r="19" spans="2:7" x14ac:dyDescent="0.3">
      <c r="B19" t="s">
        <v>23</v>
      </c>
      <c r="C19">
        <v>58.936601000000003</v>
      </c>
      <c r="D19">
        <v>-2.7438760000000002</v>
      </c>
      <c r="E19" t="s">
        <v>7</v>
      </c>
      <c r="F19" t="s">
        <v>22</v>
      </c>
      <c r="G19">
        <f t="shared" si="0"/>
        <v>905.76406214221356</v>
      </c>
    </row>
    <row r="20" spans="2:7" x14ac:dyDescent="0.3">
      <c r="B20" t="s">
        <v>24</v>
      </c>
      <c r="C20">
        <v>57.759892000000001</v>
      </c>
      <c r="D20">
        <v>-7.0194029999999996</v>
      </c>
      <c r="E20" t="s">
        <v>7</v>
      </c>
      <c r="F20" t="s">
        <v>22</v>
      </c>
      <c r="G20">
        <f t="shared" si="0"/>
        <v>912.14772069921366</v>
      </c>
    </row>
    <row r="21" spans="2:7" x14ac:dyDescent="0.3">
      <c r="B21" t="s">
        <v>25</v>
      </c>
      <c r="C21">
        <v>56.446865000000003</v>
      </c>
      <c r="D21">
        <v>-5.7716659999999997</v>
      </c>
      <c r="E21" t="s">
        <v>7</v>
      </c>
      <c r="F21" t="s">
        <v>22</v>
      </c>
      <c r="G21">
        <f t="shared" si="0"/>
        <v>752.06658033905785</v>
      </c>
    </row>
    <row r="22" spans="2:7" x14ac:dyDescent="0.3">
      <c r="B22" t="s">
        <v>26</v>
      </c>
      <c r="C22">
        <v>55.827421999999999</v>
      </c>
      <c r="D22">
        <v>-5.0935699999999997</v>
      </c>
      <c r="E22" t="s">
        <v>7</v>
      </c>
      <c r="F22" t="s">
        <v>22</v>
      </c>
      <c r="G22">
        <f t="shared" si="0"/>
        <v>672.61088206719796</v>
      </c>
    </row>
    <row r="23" spans="2:7" x14ac:dyDescent="0.3">
      <c r="B23" t="s">
        <v>27</v>
      </c>
      <c r="C23">
        <v>55.548569700000002</v>
      </c>
      <c r="D23">
        <v>-2.7861387999999998</v>
      </c>
      <c r="E23" t="s">
        <v>7</v>
      </c>
      <c r="F23" t="s">
        <v>22</v>
      </c>
      <c r="G23">
        <f t="shared" si="0"/>
        <v>561.8941400604034</v>
      </c>
    </row>
    <row r="24" spans="2:7" x14ac:dyDescent="0.3">
      <c r="B24" t="s">
        <v>28</v>
      </c>
      <c r="C24">
        <v>51.126368999999997</v>
      </c>
      <c r="D24">
        <v>1.316198</v>
      </c>
      <c r="E24" t="s">
        <v>7</v>
      </c>
      <c r="F24"/>
      <c r="G24">
        <f t="shared" si="0"/>
        <v>0</v>
      </c>
    </row>
    <row r="25" spans="2:7" x14ac:dyDescent="0.3">
      <c r="B25" t="s">
        <v>29</v>
      </c>
      <c r="C25">
        <v>41.414699554400002</v>
      </c>
      <c r="D25">
        <v>19.720600128200001</v>
      </c>
      <c r="E25" t="s">
        <v>30</v>
      </c>
      <c r="F25"/>
      <c r="G25">
        <f t="shared" si="0"/>
        <v>1771.3904718987394</v>
      </c>
    </row>
    <row r="26" spans="2:7" x14ac:dyDescent="0.3">
      <c r="B26" t="s">
        <v>31</v>
      </c>
      <c r="C26">
        <v>-20.848899841308501</v>
      </c>
      <c r="D26">
        <v>-50.079399108886697</v>
      </c>
      <c r="E26" t="s">
        <v>30</v>
      </c>
      <c r="F26"/>
      <c r="G26">
        <f t="shared" si="0"/>
        <v>9440.6426248658881</v>
      </c>
    </row>
    <row r="27" spans="2:7" x14ac:dyDescent="0.3">
      <c r="B27" t="s">
        <v>32</v>
      </c>
      <c r="C27">
        <v>40.147300720200001</v>
      </c>
      <c r="D27">
        <v>44.395900726299999</v>
      </c>
      <c r="E27" t="s">
        <v>30</v>
      </c>
      <c r="F27"/>
      <c r="G27">
        <f t="shared" si="0"/>
        <v>3506.0247505923189</v>
      </c>
    </row>
    <row r="28" spans="2:7" x14ac:dyDescent="0.3">
      <c r="B28" t="s">
        <v>33</v>
      </c>
      <c r="C28">
        <v>48.110298</v>
      </c>
      <c r="D28">
        <v>16.569700000000001</v>
      </c>
      <c r="E28" t="s">
        <v>30</v>
      </c>
      <c r="F28"/>
      <c r="G28">
        <f t="shared" si="0"/>
        <v>1146.4782203852099</v>
      </c>
    </row>
    <row r="29" spans="2:7" x14ac:dyDescent="0.3">
      <c r="B29" t="s">
        <v>34</v>
      </c>
      <c r="C29">
        <v>53.888070999999997</v>
      </c>
      <c r="D29">
        <v>28.039964000000001</v>
      </c>
      <c r="E29" t="s">
        <v>30</v>
      </c>
      <c r="F29"/>
      <c r="G29">
        <f t="shared" si="0"/>
        <v>1823.2588141108884</v>
      </c>
    </row>
    <row r="30" spans="2:7" x14ac:dyDescent="0.3">
      <c r="B30" t="s">
        <v>35</v>
      </c>
      <c r="C30">
        <v>50.901401519799997</v>
      </c>
      <c r="D30">
        <v>4.4844398498500002</v>
      </c>
      <c r="E30" t="s">
        <v>30</v>
      </c>
      <c r="F30"/>
      <c r="G30">
        <f t="shared" si="0"/>
        <v>223.02790988131861</v>
      </c>
    </row>
    <row r="31" spans="2:7" x14ac:dyDescent="0.3">
      <c r="B31" t="s">
        <v>36</v>
      </c>
      <c r="C31">
        <v>43.824599999999997</v>
      </c>
      <c r="D31">
        <v>18.331499000000001</v>
      </c>
      <c r="E31" t="s">
        <v>30</v>
      </c>
      <c r="F31"/>
      <c r="G31">
        <f t="shared" si="0"/>
        <v>1509.2889125385962</v>
      </c>
    </row>
    <row r="32" spans="2:7" x14ac:dyDescent="0.3">
      <c r="B32" t="s">
        <v>37</v>
      </c>
      <c r="C32">
        <v>42.696693420410099</v>
      </c>
      <c r="D32">
        <v>23.411436080932599</v>
      </c>
      <c r="E32" t="s">
        <v>30</v>
      </c>
      <c r="F32"/>
      <c r="G32">
        <f t="shared" si="0"/>
        <v>1911.622708331998</v>
      </c>
    </row>
    <row r="33" spans="2:7" x14ac:dyDescent="0.3">
      <c r="B33" t="s">
        <v>38</v>
      </c>
      <c r="C33">
        <v>45.742900848399998</v>
      </c>
      <c r="D33">
        <v>16.068799972499999</v>
      </c>
      <c r="E33" t="s">
        <v>30</v>
      </c>
      <c r="F33"/>
      <c r="G33">
        <f t="shared" si="0"/>
        <v>1238.9631866109921</v>
      </c>
    </row>
    <row r="34" spans="2:7" x14ac:dyDescent="0.3">
      <c r="B34" t="s">
        <v>39</v>
      </c>
      <c r="C34">
        <v>34.875098999999999</v>
      </c>
      <c r="D34">
        <v>33.624901000000001</v>
      </c>
      <c r="E34" t="s">
        <v>30</v>
      </c>
      <c r="F34"/>
      <c r="G34">
        <f t="shared" si="0"/>
        <v>3148.8075905080477</v>
      </c>
    </row>
    <row r="35" spans="2:7" x14ac:dyDescent="0.3">
      <c r="B35" t="s">
        <v>40</v>
      </c>
      <c r="C35">
        <v>50.1008</v>
      </c>
      <c r="D35">
        <v>14.26</v>
      </c>
      <c r="E35" t="s">
        <v>30</v>
      </c>
      <c r="F35"/>
      <c r="G35">
        <f t="shared" si="0"/>
        <v>919.1675134281486</v>
      </c>
    </row>
    <row r="36" spans="2:7" x14ac:dyDescent="0.3">
      <c r="B36" t="s">
        <v>41</v>
      </c>
      <c r="C36">
        <v>55.617900848388999</v>
      </c>
      <c r="D36">
        <v>12.656000137329</v>
      </c>
      <c r="E36" t="s">
        <v>30</v>
      </c>
      <c r="F36"/>
      <c r="G36">
        <f t="shared" si="0"/>
        <v>901.28938240605441</v>
      </c>
    </row>
    <row r="37" spans="2:7" x14ac:dyDescent="0.3">
      <c r="B37" t="s">
        <v>42</v>
      </c>
      <c r="C37">
        <v>59.413299560499901</v>
      </c>
      <c r="D37">
        <v>24.832799911499901</v>
      </c>
      <c r="E37" t="s">
        <v>30</v>
      </c>
      <c r="F37"/>
      <c r="G37">
        <f t="shared" si="0"/>
        <v>1737.6653104319907</v>
      </c>
    </row>
    <row r="38" spans="2:7" x14ac:dyDescent="0.3">
      <c r="B38" t="s">
        <v>43</v>
      </c>
      <c r="C38">
        <v>60.3172</v>
      </c>
      <c r="D38">
        <v>24.963301000000001</v>
      </c>
      <c r="E38" t="s">
        <v>30</v>
      </c>
      <c r="F38"/>
      <c r="G38">
        <f t="shared" si="0"/>
        <v>1783.6377895317148</v>
      </c>
    </row>
    <row r="39" spans="2:7" x14ac:dyDescent="0.3">
      <c r="B39" t="s">
        <v>44</v>
      </c>
      <c r="C39">
        <v>49.012797999999997</v>
      </c>
      <c r="D39">
        <v>2.5499999999999998</v>
      </c>
      <c r="E39" t="s">
        <v>30</v>
      </c>
      <c r="F39"/>
      <c r="G39">
        <f t="shared" si="0"/>
        <v>250.96417590757071</v>
      </c>
    </row>
    <row r="40" spans="2:7" x14ac:dyDescent="0.3">
      <c r="B40" t="s">
        <v>45</v>
      </c>
      <c r="C40">
        <v>41.6692008972</v>
      </c>
      <c r="D40">
        <v>44.954700469999999</v>
      </c>
      <c r="E40" t="s">
        <v>30</v>
      </c>
      <c r="F40"/>
      <c r="G40">
        <f t="shared" si="0"/>
        <v>3450.6178067236528</v>
      </c>
    </row>
    <row r="41" spans="2:7" x14ac:dyDescent="0.3">
      <c r="B41" t="s">
        <v>46</v>
      </c>
      <c r="C41">
        <v>50.036248999999998</v>
      </c>
      <c r="D41">
        <v>8.5592939999999995</v>
      </c>
      <c r="E41" t="s">
        <v>30</v>
      </c>
      <c r="F41"/>
      <c r="G41">
        <f t="shared" si="0"/>
        <v>525.34253280788505</v>
      </c>
    </row>
    <row r="42" spans="2:7" x14ac:dyDescent="0.3">
      <c r="B42" t="s">
        <v>47</v>
      </c>
      <c r="C42">
        <v>37.936400999999996</v>
      </c>
      <c r="D42">
        <v>23.944500000000001</v>
      </c>
      <c r="E42" t="s">
        <v>30</v>
      </c>
      <c r="F42"/>
      <c r="G42">
        <f t="shared" si="0"/>
        <v>2300.4584707944555</v>
      </c>
    </row>
    <row r="43" spans="2:7" x14ac:dyDescent="0.3">
      <c r="B43" t="s">
        <v>48</v>
      </c>
      <c r="C43">
        <v>47.429760000000002</v>
      </c>
      <c r="D43">
        <v>19.261092999999999</v>
      </c>
      <c r="E43" t="s">
        <v>30</v>
      </c>
      <c r="F43"/>
      <c r="G43">
        <f t="shared" si="0"/>
        <v>1361.1057245910383</v>
      </c>
    </row>
    <row r="44" spans="2:7" x14ac:dyDescent="0.3">
      <c r="B44" t="s">
        <v>49</v>
      </c>
      <c r="C44">
        <v>63.985000999999997</v>
      </c>
      <c r="D44">
        <v>-22.605599999999999</v>
      </c>
      <c r="E44" t="s">
        <v>30</v>
      </c>
      <c r="F44"/>
      <c r="G44">
        <f t="shared" si="0"/>
        <v>1996.9737009092503</v>
      </c>
    </row>
    <row r="45" spans="2:7" x14ac:dyDescent="0.3">
      <c r="B45" t="s">
        <v>50</v>
      </c>
      <c r="C45">
        <v>53.421298999999998</v>
      </c>
      <c r="D45">
        <v>-6.2700699999999996</v>
      </c>
      <c r="E45" t="s">
        <v>30</v>
      </c>
      <c r="F45"/>
      <c r="G45">
        <f t="shared" si="0"/>
        <v>575.39884928466961</v>
      </c>
    </row>
    <row r="46" spans="2:7" x14ac:dyDescent="0.3">
      <c r="B46" t="s">
        <v>51</v>
      </c>
      <c r="C46">
        <v>54.150427270000002</v>
      </c>
      <c r="D46">
        <v>-4.4800214040000004</v>
      </c>
      <c r="E46" t="s">
        <v>7</v>
      </c>
      <c r="F46"/>
      <c r="G46">
        <f t="shared" si="0"/>
        <v>515.50201892037057</v>
      </c>
    </row>
    <row r="47" spans="2:7" x14ac:dyDescent="0.3">
      <c r="B47" t="s">
        <v>52</v>
      </c>
      <c r="C47">
        <v>41.804532000000002</v>
      </c>
      <c r="D47">
        <v>12.251998</v>
      </c>
      <c r="E47" t="s">
        <v>30</v>
      </c>
      <c r="F47"/>
      <c r="G47">
        <f t="shared" si="0"/>
        <v>1329.7099779964192</v>
      </c>
    </row>
    <row r="48" spans="2:7" x14ac:dyDescent="0.3">
      <c r="B48" t="s">
        <v>53</v>
      </c>
      <c r="C48">
        <v>42.602635999999997</v>
      </c>
      <c r="D48">
        <v>20.902977</v>
      </c>
      <c r="E48" t="s">
        <v>30</v>
      </c>
      <c r="F48"/>
      <c r="G48">
        <f t="shared" si="0"/>
        <v>1756.7569549160951</v>
      </c>
    </row>
    <row r="49" spans="2:7" x14ac:dyDescent="0.3">
      <c r="B49" t="s">
        <v>54</v>
      </c>
      <c r="C49">
        <v>56.923599000000003</v>
      </c>
      <c r="D49">
        <v>23.9711</v>
      </c>
      <c r="E49" t="s">
        <v>30</v>
      </c>
      <c r="F49"/>
      <c r="G49">
        <f t="shared" si="0"/>
        <v>1604.4278723756524</v>
      </c>
    </row>
    <row r="50" spans="2:7" x14ac:dyDescent="0.3">
      <c r="B50" t="s">
        <v>55</v>
      </c>
      <c r="C50">
        <v>-20.848899841308501</v>
      </c>
      <c r="D50">
        <v>-50.079399108886697</v>
      </c>
      <c r="E50" t="s">
        <v>30</v>
      </c>
      <c r="F50"/>
      <c r="G50">
        <f t="shared" si="0"/>
        <v>9440.6426248658881</v>
      </c>
    </row>
    <row r="51" spans="2:7" x14ac:dyDescent="0.3">
      <c r="B51" t="s">
        <v>56</v>
      </c>
      <c r="C51">
        <v>54.634101999999999</v>
      </c>
      <c r="D51">
        <v>25.285800999999999</v>
      </c>
      <c r="E51" t="s">
        <v>30</v>
      </c>
      <c r="F51"/>
      <c r="G51">
        <f t="shared" si="0"/>
        <v>1646.272275873288</v>
      </c>
    </row>
    <row r="52" spans="2:7" x14ac:dyDescent="0.3">
      <c r="B52" t="s">
        <v>57</v>
      </c>
      <c r="C52">
        <v>49.623333299999999</v>
      </c>
      <c r="D52">
        <v>6.2044443999999999</v>
      </c>
      <c r="E52" t="s">
        <v>30</v>
      </c>
      <c r="F52"/>
      <c r="G52">
        <f t="shared" si="0"/>
        <v>384.73554459950486</v>
      </c>
    </row>
    <row r="53" spans="2:7" x14ac:dyDescent="0.3">
      <c r="B53" t="s">
        <v>58</v>
      </c>
      <c r="C53">
        <v>41.961601000000002</v>
      </c>
      <c r="D53">
        <v>21.621400999999999</v>
      </c>
      <c r="E53" t="s">
        <v>30</v>
      </c>
      <c r="F53"/>
      <c r="G53">
        <f t="shared" si="0"/>
        <v>1847.8204294168027</v>
      </c>
    </row>
    <row r="54" spans="2:7" x14ac:dyDescent="0.3">
      <c r="B54" t="s">
        <v>59</v>
      </c>
      <c r="C54">
        <v>35.857498</v>
      </c>
      <c r="D54">
        <v>14.477499999999999</v>
      </c>
      <c r="E54" t="s">
        <v>30</v>
      </c>
      <c r="F54"/>
      <c r="G54">
        <f t="shared" si="0"/>
        <v>1995.663045193442</v>
      </c>
    </row>
    <row r="55" spans="2:7" x14ac:dyDescent="0.3">
      <c r="B55" s="10" t="s">
        <v>60</v>
      </c>
      <c r="C55">
        <v>46.927700042724602</v>
      </c>
      <c r="D55">
        <v>28.9309997558593</v>
      </c>
      <c r="E55" t="s">
        <v>30</v>
      </c>
      <c r="F55"/>
      <c r="G55">
        <f t="shared" si="0"/>
        <v>2053.7388438989515</v>
      </c>
    </row>
    <row r="56" spans="2:7" x14ac:dyDescent="0.3">
      <c r="B56" t="s">
        <v>61</v>
      </c>
      <c r="C56">
        <v>-20.848899841308501</v>
      </c>
      <c r="D56">
        <v>-50.079399108886697</v>
      </c>
      <c r="E56" t="s">
        <v>30</v>
      </c>
      <c r="F56"/>
      <c r="G56">
        <f t="shared" si="0"/>
        <v>9440.6426248658881</v>
      </c>
    </row>
    <row r="57" spans="2:7" x14ac:dyDescent="0.3">
      <c r="B57" t="s">
        <v>62</v>
      </c>
      <c r="C57">
        <v>42.404701232910099</v>
      </c>
      <c r="D57">
        <v>18.723300933837798</v>
      </c>
      <c r="E57" t="s">
        <v>30</v>
      </c>
      <c r="F57"/>
      <c r="G57">
        <f t="shared" si="0"/>
        <v>1635.9313122760077</v>
      </c>
    </row>
    <row r="58" spans="2:7" x14ac:dyDescent="0.3">
      <c r="B58" t="s">
        <v>63</v>
      </c>
      <c r="C58">
        <v>52.308601000000003</v>
      </c>
      <c r="D58">
        <v>4.76389</v>
      </c>
      <c r="E58" t="s">
        <v>30</v>
      </c>
      <c r="F58"/>
      <c r="G58">
        <f t="shared" si="0"/>
        <v>271.4226801586824</v>
      </c>
    </row>
    <row r="59" spans="2:7" x14ac:dyDescent="0.3">
      <c r="B59" t="s">
        <v>64</v>
      </c>
      <c r="C59">
        <v>60.193900999999997</v>
      </c>
      <c r="D59">
        <v>11.1004</v>
      </c>
      <c r="E59" t="s">
        <v>30</v>
      </c>
      <c r="F59"/>
      <c r="G59">
        <f t="shared" si="0"/>
        <v>1177.6134942168276</v>
      </c>
    </row>
    <row r="60" spans="2:7" x14ac:dyDescent="0.3">
      <c r="B60" t="s">
        <v>65</v>
      </c>
      <c r="C60">
        <v>52.165699005100002</v>
      </c>
      <c r="D60">
        <v>20.9671001433999</v>
      </c>
      <c r="E60" t="s">
        <v>30</v>
      </c>
      <c r="F60"/>
      <c r="G60">
        <f t="shared" si="0"/>
        <v>1356.6040227075073</v>
      </c>
    </row>
    <row r="61" spans="2:7" x14ac:dyDescent="0.3">
      <c r="B61" t="s">
        <v>66</v>
      </c>
      <c r="C61">
        <v>38.781300000000002</v>
      </c>
      <c r="D61">
        <v>-9.1359200000000005</v>
      </c>
      <c r="E61" t="s">
        <v>30</v>
      </c>
      <c r="F61"/>
      <c r="G61">
        <f t="shared" si="0"/>
        <v>1596.6807008433061</v>
      </c>
    </row>
    <row r="62" spans="2:7" x14ac:dyDescent="0.3">
      <c r="B62" t="s">
        <v>67</v>
      </c>
      <c r="C62">
        <v>44.571111000000002</v>
      </c>
      <c r="D62">
        <v>26.085000000000001</v>
      </c>
      <c r="E62" t="s">
        <v>30</v>
      </c>
      <c r="F62"/>
      <c r="G62">
        <f t="shared" si="0"/>
        <v>1975.0382804744359</v>
      </c>
    </row>
    <row r="63" spans="2:7" x14ac:dyDescent="0.3">
      <c r="B63" t="s">
        <v>68</v>
      </c>
      <c r="C63">
        <v>-20.848899841308501</v>
      </c>
      <c r="D63">
        <v>-50.079399108886697</v>
      </c>
      <c r="E63" t="s">
        <v>30</v>
      </c>
      <c r="F63"/>
      <c r="G63">
        <f t="shared" si="0"/>
        <v>9440.6426248658881</v>
      </c>
    </row>
    <row r="64" spans="2:7" x14ac:dyDescent="0.3">
      <c r="B64" t="s">
        <v>68</v>
      </c>
      <c r="C64">
        <v>-20.848899841308501</v>
      </c>
      <c r="D64">
        <v>-50.079399108886697</v>
      </c>
      <c r="E64" t="s">
        <v>30</v>
      </c>
      <c r="F64"/>
      <c r="G64">
        <f t="shared" si="0"/>
        <v>9440.6426248658881</v>
      </c>
    </row>
    <row r="65" spans="2:7" x14ac:dyDescent="0.3">
      <c r="B65" t="s">
        <v>69</v>
      </c>
      <c r="C65">
        <v>44.818401336699999</v>
      </c>
      <c r="D65">
        <v>20.309099197399998</v>
      </c>
      <c r="E65" t="s">
        <v>30</v>
      </c>
      <c r="F65"/>
      <c r="G65">
        <f t="shared" si="0"/>
        <v>1572.101638844076</v>
      </c>
    </row>
    <row r="66" spans="2:7" x14ac:dyDescent="0.3">
      <c r="B66" t="s">
        <v>70</v>
      </c>
      <c r="C66">
        <v>48.170200347900298</v>
      </c>
      <c r="D66">
        <v>17.212699890136701</v>
      </c>
      <c r="E66" t="s">
        <v>30</v>
      </c>
      <c r="F66"/>
      <c r="G66">
        <f t="shared" si="0"/>
        <v>1188.0743206079387</v>
      </c>
    </row>
    <row r="67" spans="2:7" x14ac:dyDescent="0.3">
      <c r="B67" t="s">
        <v>71</v>
      </c>
      <c r="C67">
        <v>46.223700999999998</v>
      </c>
      <c r="D67">
        <v>14.457599999999999</v>
      </c>
      <c r="E67" t="s">
        <v>30</v>
      </c>
      <c r="F67"/>
      <c r="G67">
        <f t="shared" si="0"/>
        <v>1105.9685651023024</v>
      </c>
    </row>
    <row r="68" spans="2:7" x14ac:dyDescent="0.3">
      <c r="B68" t="s">
        <v>72</v>
      </c>
      <c r="C68">
        <v>40.471926000000003</v>
      </c>
      <c r="D68">
        <v>-3.56264</v>
      </c>
      <c r="E68" t="s">
        <v>30</v>
      </c>
      <c r="F68"/>
      <c r="G68">
        <f t="shared" ref="G68:G73" si="1">6371 * ACOS(SIN($C$24*PI()/180)*SIN(C68*PI()/180) + COS($C$24*PI()/180) * COS(C68*PI()/180)*COS(D68* PI()/180-$D$24 *PI()/180))</f>
        <v>1242.9172035957165</v>
      </c>
    </row>
    <row r="69" spans="2:7" x14ac:dyDescent="0.3">
      <c r="B69" t="s">
        <v>73</v>
      </c>
      <c r="C69">
        <v>59.651901245117003</v>
      </c>
      <c r="D69">
        <v>17.918600082396999</v>
      </c>
      <c r="E69" t="s">
        <v>30</v>
      </c>
      <c r="F69"/>
      <c r="G69">
        <f t="shared" si="1"/>
        <v>1406.4931695687867</v>
      </c>
    </row>
    <row r="70" spans="2:7" x14ac:dyDescent="0.3">
      <c r="B70" t="s">
        <v>74</v>
      </c>
      <c r="C70">
        <v>47.458055999999999</v>
      </c>
      <c r="D70">
        <v>8.5480560000000008</v>
      </c>
      <c r="E70" t="s">
        <v>30</v>
      </c>
      <c r="F70"/>
      <c r="G70">
        <f t="shared" si="1"/>
        <v>663.89728761398976</v>
      </c>
    </row>
    <row r="71" spans="2:7" x14ac:dyDescent="0.3">
      <c r="B71" t="s">
        <v>75</v>
      </c>
      <c r="C71">
        <v>41.261296999999999</v>
      </c>
      <c r="D71">
        <v>28.741951</v>
      </c>
      <c r="E71" t="s">
        <v>30</v>
      </c>
      <c r="F71"/>
      <c r="G71">
        <f t="shared" si="1"/>
        <v>2359.6844072084664</v>
      </c>
    </row>
    <row r="72" spans="2:7" x14ac:dyDescent="0.3">
      <c r="B72" t="s">
        <v>76</v>
      </c>
      <c r="C72">
        <v>50.345001000000003</v>
      </c>
      <c r="D72">
        <v>30.894698999999999</v>
      </c>
      <c r="E72" t="s">
        <v>30</v>
      </c>
      <c r="F72"/>
      <c r="G72">
        <f t="shared" si="1"/>
        <v>2069.3508658693668</v>
      </c>
    </row>
    <row r="73" spans="2:7" x14ac:dyDescent="0.3">
      <c r="B73" t="s">
        <v>77</v>
      </c>
      <c r="C73">
        <v>51.470599999999997</v>
      </c>
      <c r="D73">
        <v>-0.46194099999999999</v>
      </c>
      <c r="E73" t="s">
        <v>7</v>
      </c>
      <c r="F73"/>
      <c r="G73">
        <f t="shared" si="1"/>
        <v>129.41312254346064</v>
      </c>
    </row>
    <row r="74" spans="2:7" x14ac:dyDescent="0.3">
      <c r="B74" t="s">
        <v>30</v>
      </c>
      <c r="C74">
        <v>50.033332999999999</v>
      </c>
      <c r="D74">
        <v>8.5705559999999998</v>
      </c>
      <c r="E74" t="s">
        <v>30</v>
      </c>
      <c r="F74"/>
      <c r="G74">
        <f>6371 * ACOS(SIN($C$24*PI()/180)*SIN(C74*PI()/180) + COS($C$24*PI()/180) * COS(C74*PI()/180)*COS(D74* PI()/180-$D$24 *PI()/180))</f>
        <v>526.20530747093426</v>
      </c>
    </row>
    <row r="75" spans="2:7" x14ac:dyDescent="0.3">
      <c r="B75" t="str">
        <f>'Additional locations'!A13</f>
        <v>New location 1</v>
      </c>
      <c r="C75">
        <f>'Additional locations'!B13</f>
        <v>0</v>
      </c>
      <c r="D75">
        <f>'Additional locations'!C13</f>
        <v>0</v>
      </c>
      <c r="E75">
        <f>'Additional locations'!D13</f>
        <v>0</v>
      </c>
      <c r="F75">
        <f>'Additional locations'!E13</f>
        <v>0</v>
      </c>
      <c r="G75">
        <f t="shared" ref="G75:G124" si="2">6371 * ACOS(SIN($C$24*PI()/180)*SIN(C75*PI()/180) + COS($C$24*PI()/180) * COS(C75*PI()/180)*COS(D75* PI()/180-$D$24 *PI()/180))</f>
        <v>5686.3478160649656</v>
      </c>
    </row>
    <row r="76" spans="2:7" x14ac:dyDescent="0.3">
      <c r="B76" t="str">
        <f>'Additional locations'!A14</f>
        <v>New location 2</v>
      </c>
      <c r="C76">
        <f>'Additional locations'!B14</f>
        <v>0</v>
      </c>
      <c r="D76">
        <f>'Additional locations'!C14</f>
        <v>0</v>
      </c>
      <c r="E76">
        <f>'Additional locations'!D14</f>
        <v>0</v>
      </c>
      <c r="F76">
        <f>'Additional locations'!E14</f>
        <v>0</v>
      </c>
      <c r="G76">
        <f t="shared" si="2"/>
        <v>5686.3478160649656</v>
      </c>
    </row>
    <row r="77" spans="2:7" x14ac:dyDescent="0.3">
      <c r="B77" t="str">
        <f>'Additional locations'!A15</f>
        <v>New location 3</v>
      </c>
      <c r="C77">
        <f>'Additional locations'!B15</f>
        <v>0</v>
      </c>
      <c r="D77">
        <f>'Additional locations'!C15</f>
        <v>0</v>
      </c>
      <c r="E77">
        <f>'Additional locations'!D15</f>
        <v>0</v>
      </c>
      <c r="F77">
        <f>'Additional locations'!E15</f>
        <v>0</v>
      </c>
      <c r="G77">
        <f t="shared" si="2"/>
        <v>5686.3478160649656</v>
      </c>
    </row>
    <row r="78" spans="2:7" x14ac:dyDescent="0.3">
      <c r="B78" t="str">
        <f>'Additional locations'!A16</f>
        <v>New location 4</v>
      </c>
      <c r="C78">
        <f>'Additional locations'!B16</f>
        <v>0</v>
      </c>
      <c r="D78">
        <f>'Additional locations'!C16</f>
        <v>0</v>
      </c>
      <c r="E78">
        <f>'Additional locations'!D16</f>
        <v>0</v>
      </c>
      <c r="F78">
        <f>'Additional locations'!E16</f>
        <v>0</v>
      </c>
      <c r="G78">
        <f t="shared" si="2"/>
        <v>5686.3478160649656</v>
      </c>
    </row>
    <row r="79" spans="2:7" x14ac:dyDescent="0.3">
      <c r="B79" t="str">
        <f>'Additional locations'!A17</f>
        <v>New location 5</v>
      </c>
      <c r="C79">
        <f>'Additional locations'!B17</f>
        <v>0</v>
      </c>
      <c r="D79">
        <f>'Additional locations'!C17</f>
        <v>0</v>
      </c>
      <c r="E79">
        <f>'Additional locations'!D17</f>
        <v>0</v>
      </c>
      <c r="F79">
        <f>'Additional locations'!E17</f>
        <v>0</v>
      </c>
      <c r="G79">
        <f t="shared" si="2"/>
        <v>5686.3478160649656</v>
      </c>
    </row>
    <row r="80" spans="2:7" x14ac:dyDescent="0.3">
      <c r="B80" t="str">
        <f>'Additional locations'!A18</f>
        <v>New location 6</v>
      </c>
      <c r="C80">
        <f>'Additional locations'!B18</f>
        <v>0</v>
      </c>
      <c r="D80">
        <f>'Additional locations'!C18</f>
        <v>0</v>
      </c>
      <c r="E80">
        <f>'Additional locations'!D18</f>
        <v>0</v>
      </c>
      <c r="F80">
        <f>'Additional locations'!E18</f>
        <v>0</v>
      </c>
      <c r="G80">
        <f t="shared" si="2"/>
        <v>5686.3478160649656</v>
      </c>
    </row>
    <row r="81" spans="2:7" x14ac:dyDescent="0.3">
      <c r="B81" t="str">
        <f>'Additional locations'!A19</f>
        <v>New location 7</v>
      </c>
      <c r="C81">
        <f>'Additional locations'!B19</f>
        <v>0</v>
      </c>
      <c r="D81">
        <f>'Additional locations'!C19</f>
        <v>0</v>
      </c>
      <c r="E81">
        <f>'Additional locations'!D19</f>
        <v>0</v>
      </c>
      <c r="F81">
        <f>'Additional locations'!E19</f>
        <v>0</v>
      </c>
      <c r="G81">
        <f t="shared" si="2"/>
        <v>5686.3478160649656</v>
      </c>
    </row>
    <row r="82" spans="2:7" x14ac:dyDescent="0.3">
      <c r="B82" t="str">
        <f>'Additional locations'!A20</f>
        <v>New location 8</v>
      </c>
      <c r="C82">
        <f>'Additional locations'!B20</f>
        <v>0</v>
      </c>
      <c r="D82">
        <f>'Additional locations'!C20</f>
        <v>0</v>
      </c>
      <c r="E82">
        <f>'Additional locations'!D20</f>
        <v>0</v>
      </c>
      <c r="F82">
        <f>'Additional locations'!E20</f>
        <v>0</v>
      </c>
      <c r="G82">
        <f t="shared" si="2"/>
        <v>5686.3478160649656</v>
      </c>
    </row>
    <row r="83" spans="2:7" x14ac:dyDescent="0.3">
      <c r="B83" t="str">
        <f>'Additional locations'!A21</f>
        <v>New location 9</v>
      </c>
      <c r="C83">
        <f>'Additional locations'!B21</f>
        <v>0</v>
      </c>
      <c r="D83">
        <f>'Additional locations'!C21</f>
        <v>0</v>
      </c>
      <c r="E83">
        <f>'Additional locations'!D21</f>
        <v>0</v>
      </c>
      <c r="F83">
        <f>'Additional locations'!E21</f>
        <v>0</v>
      </c>
      <c r="G83">
        <f t="shared" si="2"/>
        <v>5686.3478160649656</v>
      </c>
    </row>
    <row r="84" spans="2:7" x14ac:dyDescent="0.3">
      <c r="B84" t="str">
        <f>'Additional locations'!A22</f>
        <v>New location 10</v>
      </c>
      <c r="C84">
        <f>'Additional locations'!B22</f>
        <v>0</v>
      </c>
      <c r="D84">
        <f>'Additional locations'!C22</f>
        <v>0</v>
      </c>
      <c r="E84">
        <f>'Additional locations'!D22</f>
        <v>0</v>
      </c>
      <c r="F84">
        <f>'Additional locations'!E22</f>
        <v>0</v>
      </c>
      <c r="G84">
        <f t="shared" si="2"/>
        <v>5686.3478160649656</v>
      </c>
    </row>
    <row r="85" spans="2:7" x14ac:dyDescent="0.3">
      <c r="B85" t="str">
        <f>'Additional locations'!A23</f>
        <v>New location 11</v>
      </c>
      <c r="C85">
        <f>'Additional locations'!B23</f>
        <v>0</v>
      </c>
      <c r="D85">
        <f>'Additional locations'!C23</f>
        <v>0</v>
      </c>
      <c r="E85">
        <f>'Additional locations'!D23</f>
        <v>0</v>
      </c>
      <c r="F85">
        <f>'Additional locations'!E23</f>
        <v>0</v>
      </c>
      <c r="G85">
        <f t="shared" si="2"/>
        <v>5686.3478160649656</v>
      </c>
    </row>
    <row r="86" spans="2:7" x14ac:dyDescent="0.3">
      <c r="B86" t="str">
        <f>'Additional locations'!A24</f>
        <v>New location 12</v>
      </c>
      <c r="C86">
        <f>'Additional locations'!B24</f>
        <v>0</v>
      </c>
      <c r="D86">
        <f>'Additional locations'!C24</f>
        <v>0</v>
      </c>
      <c r="E86">
        <f>'Additional locations'!D24</f>
        <v>0</v>
      </c>
      <c r="F86">
        <f>'Additional locations'!E24</f>
        <v>0</v>
      </c>
      <c r="G86">
        <f t="shared" si="2"/>
        <v>5686.3478160649656</v>
      </c>
    </row>
    <row r="87" spans="2:7" x14ac:dyDescent="0.3">
      <c r="B87" t="str">
        <f>'Additional locations'!A25</f>
        <v>New location 13</v>
      </c>
      <c r="C87">
        <f>'Additional locations'!B25</f>
        <v>0</v>
      </c>
      <c r="D87">
        <f>'Additional locations'!C25</f>
        <v>0</v>
      </c>
      <c r="E87">
        <f>'Additional locations'!D25</f>
        <v>0</v>
      </c>
      <c r="F87">
        <f>'Additional locations'!E25</f>
        <v>0</v>
      </c>
      <c r="G87">
        <f t="shared" si="2"/>
        <v>5686.3478160649656</v>
      </c>
    </row>
    <row r="88" spans="2:7" x14ac:dyDescent="0.3">
      <c r="B88" t="str">
        <f>'Additional locations'!A26</f>
        <v>New location 14</v>
      </c>
      <c r="C88">
        <f>'Additional locations'!B26</f>
        <v>0</v>
      </c>
      <c r="D88">
        <f>'Additional locations'!C26</f>
        <v>0</v>
      </c>
      <c r="E88">
        <f>'Additional locations'!D26</f>
        <v>0</v>
      </c>
      <c r="F88">
        <f>'Additional locations'!E26</f>
        <v>0</v>
      </c>
      <c r="G88">
        <f t="shared" si="2"/>
        <v>5686.3478160649656</v>
      </c>
    </row>
    <row r="89" spans="2:7" x14ac:dyDescent="0.3">
      <c r="B89" t="str">
        <f>'Additional locations'!A27</f>
        <v>New location 15</v>
      </c>
      <c r="C89">
        <f>'Additional locations'!B27</f>
        <v>0</v>
      </c>
      <c r="D89">
        <f>'Additional locations'!C27</f>
        <v>0</v>
      </c>
      <c r="E89">
        <f>'Additional locations'!D27</f>
        <v>0</v>
      </c>
      <c r="F89">
        <f>'Additional locations'!E27</f>
        <v>0</v>
      </c>
      <c r="G89">
        <f t="shared" si="2"/>
        <v>5686.3478160649656</v>
      </c>
    </row>
    <row r="90" spans="2:7" x14ac:dyDescent="0.3">
      <c r="B90" t="str">
        <f>'Additional locations'!A28</f>
        <v>New location 16</v>
      </c>
      <c r="C90">
        <f>'Additional locations'!B28</f>
        <v>0</v>
      </c>
      <c r="D90">
        <f>'Additional locations'!C28</f>
        <v>0</v>
      </c>
      <c r="E90">
        <f>'Additional locations'!D28</f>
        <v>0</v>
      </c>
      <c r="F90">
        <f>'Additional locations'!E28</f>
        <v>0</v>
      </c>
      <c r="G90">
        <f t="shared" si="2"/>
        <v>5686.3478160649656</v>
      </c>
    </row>
    <row r="91" spans="2:7" x14ac:dyDescent="0.3">
      <c r="B91" t="str">
        <f>'Additional locations'!A29</f>
        <v>New location 17</v>
      </c>
      <c r="C91">
        <f>'Additional locations'!B29</f>
        <v>0</v>
      </c>
      <c r="D91">
        <f>'Additional locations'!C29</f>
        <v>0</v>
      </c>
      <c r="E91">
        <f>'Additional locations'!D29</f>
        <v>0</v>
      </c>
      <c r="F91">
        <f>'Additional locations'!E29</f>
        <v>0</v>
      </c>
      <c r="G91">
        <f t="shared" si="2"/>
        <v>5686.3478160649656</v>
      </c>
    </row>
    <row r="92" spans="2:7" x14ac:dyDescent="0.3">
      <c r="B92" t="str">
        <f>'Additional locations'!A30</f>
        <v>New location 18</v>
      </c>
      <c r="C92">
        <f>'Additional locations'!B30</f>
        <v>0</v>
      </c>
      <c r="D92">
        <f>'Additional locations'!C30</f>
        <v>0</v>
      </c>
      <c r="E92">
        <f>'Additional locations'!D30</f>
        <v>0</v>
      </c>
      <c r="F92">
        <f>'Additional locations'!E30</f>
        <v>0</v>
      </c>
      <c r="G92">
        <f t="shared" si="2"/>
        <v>5686.3478160649656</v>
      </c>
    </row>
    <row r="93" spans="2:7" x14ac:dyDescent="0.3">
      <c r="B93" t="str">
        <f>'Additional locations'!A31</f>
        <v>New location 19</v>
      </c>
      <c r="C93">
        <f>'Additional locations'!B31</f>
        <v>0</v>
      </c>
      <c r="D93">
        <f>'Additional locations'!C31</f>
        <v>0</v>
      </c>
      <c r="E93">
        <f>'Additional locations'!D31</f>
        <v>0</v>
      </c>
      <c r="F93">
        <f>'Additional locations'!E31</f>
        <v>0</v>
      </c>
      <c r="G93">
        <f t="shared" si="2"/>
        <v>5686.3478160649656</v>
      </c>
    </row>
    <row r="94" spans="2:7" x14ac:dyDescent="0.3">
      <c r="B94" t="str">
        <f>'Additional locations'!A32</f>
        <v>New location 20</v>
      </c>
      <c r="C94">
        <f>'Additional locations'!B32</f>
        <v>0</v>
      </c>
      <c r="D94">
        <f>'Additional locations'!C32</f>
        <v>0</v>
      </c>
      <c r="E94">
        <f>'Additional locations'!D32</f>
        <v>0</v>
      </c>
      <c r="F94">
        <f>'Additional locations'!E32</f>
        <v>0</v>
      </c>
      <c r="G94">
        <f t="shared" si="2"/>
        <v>5686.3478160649656</v>
      </c>
    </row>
    <row r="95" spans="2:7" x14ac:dyDescent="0.3">
      <c r="B95" t="str">
        <f>'Additional locations'!A33</f>
        <v>New location 21</v>
      </c>
      <c r="C95">
        <f>'Additional locations'!B33</f>
        <v>0</v>
      </c>
      <c r="D95">
        <f>'Additional locations'!C33</f>
        <v>0</v>
      </c>
      <c r="E95">
        <f>'Additional locations'!D33</f>
        <v>0</v>
      </c>
      <c r="F95">
        <f>'Additional locations'!E33</f>
        <v>0</v>
      </c>
      <c r="G95">
        <f t="shared" si="2"/>
        <v>5686.3478160649656</v>
      </c>
    </row>
    <row r="96" spans="2:7" x14ac:dyDescent="0.3">
      <c r="B96" t="str">
        <f>'Additional locations'!A34</f>
        <v>New location 22</v>
      </c>
      <c r="C96">
        <f>'Additional locations'!B34</f>
        <v>0</v>
      </c>
      <c r="D96">
        <f>'Additional locations'!C34</f>
        <v>0</v>
      </c>
      <c r="E96">
        <f>'Additional locations'!D34</f>
        <v>0</v>
      </c>
      <c r="F96">
        <f>'Additional locations'!E34</f>
        <v>0</v>
      </c>
      <c r="G96">
        <f t="shared" si="2"/>
        <v>5686.3478160649656</v>
      </c>
    </row>
    <row r="97" spans="2:7" x14ac:dyDescent="0.3">
      <c r="B97" t="str">
        <f>'Additional locations'!A35</f>
        <v>New location 23</v>
      </c>
      <c r="C97">
        <f>'Additional locations'!B35</f>
        <v>0</v>
      </c>
      <c r="D97">
        <f>'Additional locations'!C35</f>
        <v>0</v>
      </c>
      <c r="E97">
        <f>'Additional locations'!D35</f>
        <v>0</v>
      </c>
      <c r="F97">
        <f>'Additional locations'!E35</f>
        <v>0</v>
      </c>
      <c r="G97">
        <f t="shared" si="2"/>
        <v>5686.3478160649656</v>
      </c>
    </row>
    <row r="98" spans="2:7" x14ac:dyDescent="0.3">
      <c r="B98" t="str">
        <f>'Additional locations'!A36</f>
        <v>New location 24</v>
      </c>
      <c r="C98">
        <f>'Additional locations'!B36</f>
        <v>0</v>
      </c>
      <c r="D98">
        <f>'Additional locations'!C36</f>
        <v>0</v>
      </c>
      <c r="E98">
        <f>'Additional locations'!D36</f>
        <v>0</v>
      </c>
      <c r="F98">
        <f>'Additional locations'!E36</f>
        <v>0</v>
      </c>
      <c r="G98">
        <f t="shared" si="2"/>
        <v>5686.3478160649656</v>
      </c>
    </row>
    <row r="99" spans="2:7" x14ac:dyDescent="0.3">
      <c r="B99" t="str">
        <f>'Additional locations'!A37</f>
        <v>New location 25</v>
      </c>
      <c r="C99">
        <f>'Additional locations'!B37</f>
        <v>0</v>
      </c>
      <c r="D99">
        <f>'Additional locations'!C37</f>
        <v>0</v>
      </c>
      <c r="E99">
        <f>'Additional locations'!D37</f>
        <v>0</v>
      </c>
      <c r="F99">
        <f>'Additional locations'!E37</f>
        <v>0</v>
      </c>
      <c r="G99">
        <f t="shared" si="2"/>
        <v>5686.3478160649656</v>
      </c>
    </row>
    <row r="100" spans="2:7" x14ac:dyDescent="0.3">
      <c r="B100" t="str">
        <f>'Additional locations'!A38</f>
        <v>New location 26</v>
      </c>
      <c r="C100">
        <f>'Additional locations'!B38</f>
        <v>0</v>
      </c>
      <c r="D100">
        <f>'Additional locations'!C38</f>
        <v>0</v>
      </c>
      <c r="E100">
        <f>'Additional locations'!D38</f>
        <v>0</v>
      </c>
      <c r="F100">
        <f>'Additional locations'!E38</f>
        <v>0</v>
      </c>
      <c r="G100">
        <f t="shared" si="2"/>
        <v>5686.3478160649656</v>
      </c>
    </row>
    <row r="101" spans="2:7" x14ac:dyDescent="0.3">
      <c r="B101" t="str">
        <f>'Additional locations'!A39</f>
        <v>New location 27</v>
      </c>
      <c r="C101">
        <f>'Additional locations'!B39</f>
        <v>0</v>
      </c>
      <c r="D101">
        <f>'Additional locations'!C39</f>
        <v>0</v>
      </c>
      <c r="E101">
        <f>'Additional locations'!D39</f>
        <v>0</v>
      </c>
      <c r="F101">
        <f>'Additional locations'!E39</f>
        <v>0</v>
      </c>
      <c r="G101">
        <f t="shared" si="2"/>
        <v>5686.3478160649656</v>
      </c>
    </row>
    <row r="102" spans="2:7" x14ac:dyDescent="0.3">
      <c r="B102" t="str">
        <f>'Additional locations'!A40</f>
        <v>New location 28</v>
      </c>
      <c r="C102">
        <f>'Additional locations'!B40</f>
        <v>0</v>
      </c>
      <c r="D102">
        <f>'Additional locations'!C40</f>
        <v>0</v>
      </c>
      <c r="E102">
        <f>'Additional locations'!D40</f>
        <v>0</v>
      </c>
      <c r="F102">
        <f>'Additional locations'!E40</f>
        <v>0</v>
      </c>
      <c r="G102">
        <f t="shared" si="2"/>
        <v>5686.3478160649656</v>
      </c>
    </row>
    <row r="103" spans="2:7" x14ac:dyDescent="0.3">
      <c r="B103" t="str">
        <f>'Additional locations'!A41</f>
        <v>New location 29</v>
      </c>
      <c r="C103">
        <f>'Additional locations'!B41</f>
        <v>0</v>
      </c>
      <c r="D103">
        <f>'Additional locations'!C41</f>
        <v>0</v>
      </c>
      <c r="E103">
        <f>'Additional locations'!D41</f>
        <v>0</v>
      </c>
      <c r="F103">
        <f>'Additional locations'!E41</f>
        <v>0</v>
      </c>
      <c r="G103">
        <f t="shared" si="2"/>
        <v>5686.3478160649656</v>
      </c>
    </row>
    <row r="104" spans="2:7" x14ac:dyDescent="0.3">
      <c r="B104" t="str">
        <f>'Additional locations'!A42</f>
        <v>New location 30</v>
      </c>
      <c r="C104">
        <f>'Additional locations'!B42</f>
        <v>0</v>
      </c>
      <c r="D104">
        <f>'Additional locations'!C42</f>
        <v>0</v>
      </c>
      <c r="E104">
        <f>'Additional locations'!D42</f>
        <v>0</v>
      </c>
      <c r="F104">
        <f>'Additional locations'!E42</f>
        <v>0</v>
      </c>
      <c r="G104">
        <f t="shared" si="2"/>
        <v>5686.3478160649656</v>
      </c>
    </row>
    <row r="105" spans="2:7" x14ac:dyDescent="0.3">
      <c r="B105" t="str">
        <f>'Additional locations'!A43</f>
        <v>New location 31</v>
      </c>
      <c r="C105">
        <f>'Additional locations'!B43</f>
        <v>0</v>
      </c>
      <c r="D105">
        <f>'Additional locations'!C43</f>
        <v>0</v>
      </c>
      <c r="E105">
        <f>'Additional locations'!D43</f>
        <v>0</v>
      </c>
      <c r="F105">
        <f>'Additional locations'!E43</f>
        <v>0</v>
      </c>
      <c r="G105">
        <f t="shared" si="2"/>
        <v>5686.3478160649656</v>
      </c>
    </row>
    <row r="106" spans="2:7" x14ac:dyDescent="0.3">
      <c r="B106" t="str">
        <f>'Additional locations'!A44</f>
        <v>New location 32</v>
      </c>
      <c r="C106">
        <f>'Additional locations'!B44</f>
        <v>0</v>
      </c>
      <c r="D106">
        <f>'Additional locations'!C44</f>
        <v>0</v>
      </c>
      <c r="E106">
        <f>'Additional locations'!D44</f>
        <v>0</v>
      </c>
      <c r="F106">
        <f>'Additional locations'!E44</f>
        <v>0</v>
      </c>
      <c r="G106">
        <f t="shared" si="2"/>
        <v>5686.3478160649656</v>
      </c>
    </row>
    <row r="107" spans="2:7" x14ac:dyDescent="0.3">
      <c r="B107" t="str">
        <f>'Additional locations'!A45</f>
        <v>New location 33</v>
      </c>
      <c r="C107">
        <f>'Additional locations'!B45</f>
        <v>0</v>
      </c>
      <c r="D107">
        <f>'Additional locations'!C45</f>
        <v>0</v>
      </c>
      <c r="E107">
        <f>'Additional locations'!D45</f>
        <v>0</v>
      </c>
      <c r="F107">
        <f>'Additional locations'!E45</f>
        <v>0</v>
      </c>
      <c r="G107">
        <f t="shared" si="2"/>
        <v>5686.3478160649656</v>
      </c>
    </row>
    <row r="108" spans="2:7" x14ac:dyDescent="0.3">
      <c r="B108" t="str">
        <f>'Additional locations'!A46</f>
        <v>New location 34</v>
      </c>
      <c r="C108">
        <f>'Additional locations'!B46</f>
        <v>0</v>
      </c>
      <c r="D108">
        <f>'Additional locations'!C46</f>
        <v>0</v>
      </c>
      <c r="E108">
        <f>'Additional locations'!D46</f>
        <v>0</v>
      </c>
      <c r="F108">
        <f>'Additional locations'!E46</f>
        <v>0</v>
      </c>
      <c r="G108">
        <f t="shared" si="2"/>
        <v>5686.3478160649656</v>
      </c>
    </row>
    <row r="109" spans="2:7" x14ac:dyDescent="0.3">
      <c r="B109" t="str">
        <f>'Additional locations'!A47</f>
        <v>New location 35</v>
      </c>
      <c r="C109">
        <f>'Additional locations'!B47</f>
        <v>0</v>
      </c>
      <c r="D109">
        <f>'Additional locations'!C47</f>
        <v>0</v>
      </c>
      <c r="E109">
        <f>'Additional locations'!D47</f>
        <v>0</v>
      </c>
      <c r="F109">
        <f>'Additional locations'!E47</f>
        <v>0</v>
      </c>
      <c r="G109">
        <f t="shared" si="2"/>
        <v>5686.3478160649656</v>
      </c>
    </row>
    <row r="110" spans="2:7" x14ac:dyDescent="0.3">
      <c r="B110" t="str">
        <f>'Additional locations'!A48</f>
        <v>New location 36</v>
      </c>
      <c r="C110">
        <f>'Additional locations'!B48</f>
        <v>0</v>
      </c>
      <c r="D110">
        <f>'Additional locations'!C48</f>
        <v>0</v>
      </c>
      <c r="E110">
        <f>'Additional locations'!D48</f>
        <v>0</v>
      </c>
      <c r="F110">
        <f>'Additional locations'!E48</f>
        <v>0</v>
      </c>
      <c r="G110">
        <f t="shared" si="2"/>
        <v>5686.3478160649656</v>
      </c>
    </row>
    <row r="111" spans="2:7" x14ac:dyDescent="0.3">
      <c r="B111" t="str">
        <f>'Additional locations'!A49</f>
        <v>New location 37</v>
      </c>
      <c r="C111">
        <f>'Additional locations'!B49</f>
        <v>0</v>
      </c>
      <c r="D111">
        <f>'Additional locations'!C49</f>
        <v>0</v>
      </c>
      <c r="E111">
        <f>'Additional locations'!D49</f>
        <v>0</v>
      </c>
      <c r="F111">
        <f>'Additional locations'!E49</f>
        <v>0</v>
      </c>
      <c r="G111">
        <f t="shared" si="2"/>
        <v>5686.3478160649656</v>
      </c>
    </row>
    <row r="112" spans="2:7" x14ac:dyDescent="0.3">
      <c r="B112" t="str">
        <f>'Additional locations'!A50</f>
        <v>New location 38</v>
      </c>
      <c r="C112">
        <f>'Additional locations'!B50</f>
        <v>0</v>
      </c>
      <c r="D112">
        <f>'Additional locations'!C50</f>
        <v>0</v>
      </c>
      <c r="E112">
        <f>'Additional locations'!D50</f>
        <v>0</v>
      </c>
      <c r="F112">
        <f>'Additional locations'!E50</f>
        <v>0</v>
      </c>
      <c r="G112">
        <f t="shared" si="2"/>
        <v>5686.3478160649656</v>
      </c>
    </row>
    <row r="113" spans="2:8" x14ac:dyDescent="0.3">
      <c r="B113" t="str">
        <f>'Additional locations'!A51</f>
        <v>New location 39</v>
      </c>
      <c r="C113">
        <f>'Additional locations'!B51</f>
        <v>0</v>
      </c>
      <c r="D113">
        <f>'Additional locations'!C51</f>
        <v>0</v>
      </c>
      <c r="E113">
        <f>'Additional locations'!D51</f>
        <v>0</v>
      </c>
      <c r="F113">
        <f>'Additional locations'!E51</f>
        <v>0</v>
      </c>
      <c r="G113">
        <f t="shared" si="2"/>
        <v>5686.3478160649656</v>
      </c>
    </row>
    <row r="114" spans="2:8" x14ac:dyDescent="0.3">
      <c r="B114" t="str">
        <f>'Additional locations'!A52</f>
        <v>New location 40</v>
      </c>
      <c r="C114">
        <f>'Additional locations'!B52</f>
        <v>0</v>
      </c>
      <c r="D114">
        <f>'Additional locations'!C52</f>
        <v>0</v>
      </c>
      <c r="E114">
        <f>'Additional locations'!D52</f>
        <v>0</v>
      </c>
      <c r="F114">
        <f>'Additional locations'!E52</f>
        <v>0</v>
      </c>
      <c r="G114">
        <f t="shared" si="2"/>
        <v>5686.3478160649656</v>
      </c>
    </row>
    <row r="115" spans="2:8" x14ac:dyDescent="0.3">
      <c r="B115" t="str">
        <f>'Additional locations'!A53</f>
        <v>New location 41</v>
      </c>
      <c r="C115">
        <f>'Additional locations'!B53</f>
        <v>0</v>
      </c>
      <c r="D115">
        <f>'Additional locations'!C53</f>
        <v>0</v>
      </c>
      <c r="E115">
        <f>'Additional locations'!D53</f>
        <v>0</v>
      </c>
      <c r="F115">
        <f>'Additional locations'!E53</f>
        <v>0</v>
      </c>
      <c r="G115">
        <f t="shared" si="2"/>
        <v>5686.3478160649656</v>
      </c>
    </row>
    <row r="116" spans="2:8" x14ac:dyDescent="0.3">
      <c r="B116" t="str">
        <f>'Additional locations'!A54</f>
        <v>New location 42</v>
      </c>
      <c r="C116">
        <f>'Additional locations'!B54</f>
        <v>0</v>
      </c>
      <c r="D116">
        <f>'Additional locations'!C54</f>
        <v>0</v>
      </c>
      <c r="E116">
        <f>'Additional locations'!D54</f>
        <v>0</v>
      </c>
      <c r="F116">
        <f>'Additional locations'!E54</f>
        <v>0</v>
      </c>
      <c r="G116">
        <f t="shared" si="2"/>
        <v>5686.3478160649656</v>
      </c>
    </row>
    <row r="117" spans="2:8" x14ac:dyDescent="0.3">
      <c r="B117" t="str">
        <f>'Additional locations'!A55</f>
        <v>New location 43</v>
      </c>
      <c r="C117">
        <f>'Additional locations'!B55</f>
        <v>0</v>
      </c>
      <c r="D117">
        <f>'Additional locations'!C55</f>
        <v>0</v>
      </c>
      <c r="E117">
        <f>'Additional locations'!D55</f>
        <v>0</v>
      </c>
      <c r="F117">
        <f>'Additional locations'!E55</f>
        <v>0</v>
      </c>
      <c r="G117">
        <f t="shared" si="2"/>
        <v>5686.3478160649656</v>
      </c>
    </row>
    <row r="118" spans="2:8" x14ac:dyDescent="0.3">
      <c r="B118" t="str">
        <f>'Additional locations'!A56</f>
        <v>New location 44</v>
      </c>
      <c r="C118">
        <f>'Additional locations'!B56</f>
        <v>0</v>
      </c>
      <c r="D118">
        <f>'Additional locations'!C56</f>
        <v>0</v>
      </c>
      <c r="E118">
        <f>'Additional locations'!D56</f>
        <v>0</v>
      </c>
      <c r="F118">
        <f>'Additional locations'!E56</f>
        <v>0</v>
      </c>
      <c r="G118">
        <f t="shared" si="2"/>
        <v>5686.3478160649656</v>
      </c>
    </row>
    <row r="119" spans="2:8" x14ac:dyDescent="0.3">
      <c r="B119" t="str">
        <f>'Additional locations'!A57</f>
        <v>New location 45</v>
      </c>
      <c r="C119">
        <f>'Additional locations'!B57</f>
        <v>0</v>
      </c>
      <c r="D119">
        <f>'Additional locations'!C57</f>
        <v>0</v>
      </c>
      <c r="E119">
        <f>'Additional locations'!D57</f>
        <v>0</v>
      </c>
      <c r="F119">
        <f>'Additional locations'!E57</f>
        <v>0</v>
      </c>
      <c r="G119">
        <f t="shared" si="2"/>
        <v>5686.3478160649656</v>
      </c>
    </row>
    <row r="120" spans="2:8" x14ac:dyDescent="0.3">
      <c r="B120" t="str">
        <f>'Additional locations'!A58</f>
        <v>New location 46</v>
      </c>
      <c r="C120">
        <f>'Additional locations'!B58</f>
        <v>0</v>
      </c>
      <c r="D120">
        <f>'Additional locations'!C58</f>
        <v>0</v>
      </c>
      <c r="E120">
        <f>'Additional locations'!D58</f>
        <v>0</v>
      </c>
      <c r="F120">
        <f>'Additional locations'!E58</f>
        <v>0</v>
      </c>
      <c r="G120">
        <f t="shared" si="2"/>
        <v>5686.3478160649656</v>
      </c>
    </row>
    <row r="121" spans="2:8" x14ac:dyDescent="0.3">
      <c r="B121" t="str">
        <f>'Additional locations'!A59</f>
        <v>New location 47</v>
      </c>
      <c r="C121">
        <f>'Additional locations'!B59</f>
        <v>0</v>
      </c>
      <c r="D121">
        <f>'Additional locations'!C59</f>
        <v>0</v>
      </c>
      <c r="E121">
        <f>'Additional locations'!D59</f>
        <v>0</v>
      </c>
      <c r="F121">
        <f>'Additional locations'!E59</f>
        <v>0</v>
      </c>
      <c r="G121">
        <f t="shared" si="2"/>
        <v>5686.3478160649656</v>
      </c>
    </row>
    <row r="122" spans="2:8" x14ac:dyDescent="0.3">
      <c r="B122" t="str">
        <f>'Additional locations'!A60</f>
        <v>New location 48</v>
      </c>
      <c r="C122">
        <f>'Additional locations'!B60</f>
        <v>0</v>
      </c>
      <c r="D122">
        <f>'Additional locations'!C60</f>
        <v>0</v>
      </c>
      <c r="E122">
        <f>'Additional locations'!D60</f>
        <v>0</v>
      </c>
      <c r="F122">
        <f>'Additional locations'!E60</f>
        <v>0</v>
      </c>
      <c r="G122">
        <f t="shared" si="2"/>
        <v>5686.3478160649656</v>
      </c>
    </row>
    <row r="123" spans="2:8" x14ac:dyDescent="0.3">
      <c r="B123" t="str">
        <f>'Additional locations'!A61</f>
        <v>New location 49</v>
      </c>
      <c r="C123">
        <f>'Additional locations'!B61</f>
        <v>0</v>
      </c>
      <c r="D123">
        <f>'Additional locations'!C61</f>
        <v>0</v>
      </c>
      <c r="E123">
        <f>'Additional locations'!D61</f>
        <v>0</v>
      </c>
      <c r="F123">
        <f>'Additional locations'!E61</f>
        <v>0</v>
      </c>
      <c r="G123">
        <f t="shared" si="2"/>
        <v>5686.3478160649656</v>
      </c>
    </row>
    <row r="124" spans="2:8" x14ac:dyDescent="0.3">
      <c r="B124" t="str">
        <f>'Additional locations'!A62</f>
        <v>New location 50</v>
      </c>
      <c r="C124">
        <f>'Additional locations'!B62</f>
        <v>0</v>
      </c>
      <c r="D124">
        <f>'Additional locations'!C62</f>
        <v>0</v>
      </c>
      <c r="E124">
        <f>'Additional locations'!D62</f>
        <v>0</v>
      </c>
      <c r="F124">
        <f>'Additional locations'!E62</f>
        <v>0</v>
      </c>
      <c r="G124">
        <f t="shared" si="2"/>
        <v>5686.3478160649656</v>
      </c>
    </row>
    <row r="125" spans="2:8" x14ac:dyDescent="0.3">
      <c r="H125" s="11"/>
    </row>
    <row r="127" spans="2:8" ht="57.6" x14ac:dyDescent="0.3">
      <c r="B127" s="12" t="s">
        <v>78</v>
      </c>
    </row>
  </sheetData>
  <autoFilter ref="B2:G125" xr:uid="{7F287F3D-4DC3-4522-9D35-2FF5538293E9}"/>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E6D73-C7D1-4A49-B273-6F88BF8DB5B4}">
  <dimension ref="A1:N274"/>
  <sheetViews>
    <sheetView zoomScale="50" zoomScaleNormal="50" workbookViewId="0">
      <selection activeCell="B10" sqref="B10"/>
    </sheetView>
  </sheetViews>
  <sheetFormatPr defaultColWidth="8.88671875" defaultRowHeight="17.399999999999999" customHeight="1" x14ac:dyDescent="0.25"/>
  <cols>
    <col min="1" max="1" width="61.44140625" style="17" bestFit="1" customWidth="1"/>
    <col min="2" max="2" width="48.6640625" style="17" customWidth="1"/>
    <col min="3" max="3" width="33" style="17" customWidth="1"/>
    <col min="4" max="4" width="37.5546875" style="17" bestFit="1" customWidth="1"/>
    <col min="5" max="5" width="41" style="17" bestFit="1" customWidth="1"/>
    <col min="6" max="6" width="57.6640625" style="17" customWidth="1"/>
    <col min="7" max="7" width="41" style="17" bestFit="1" customWidth="1"/>
    <col min="8" max="8" width="42.5546875" style="17" customWidth="1"/>
    <col min="9" max="9" width="29.5546875" style="17" customWidth="1"/>
    <col min="10" max="10" width="41" style="17" bestFit="1" customWidth="1"/>
    <col min="11" max="11" width="54.109375" style="17" bestFit="1" customWidth="1"/>
    <col min="12" max="12" width="49.109375" style="17" customWidth="1"/>
    <col min="13" max="13" width="14.5546875" style="17" customWidth="1"/>
    <col min="14" max="14" width="12.109375" style="17" customWidth="1"/>
    <col min="15" max="16384" width="8.88671875" style="17"/>
  </cols>
  <sheetData>
    <row r="1" spans="1:12" ht="18.600000000000001" customHeight="1" thickBot="1" x14ac:dyDescent="0.3">
      <c r="F1" s="97"/>
      <c r="G1" s="97"/>
    </row>
    <row r="2" spans="1:12" ht="27.9" customHeight="1" x14ac:dyDescent="0.25">
      <c r="A2" s="208" t="s">
        <v>232</v>
      </c>
      <c r="B2" s="209"/>
      <c r="C2" s="209"/>
      <c r="D2" s="209"/>
      <c r="E2" s="209"/>
      <c r="F2" s="210"/>
      <c r="H2" s="196" t="s">
        <v>233</v>
      </c>
      <c r="I2" s="197"/>
      <c r="J2" s="197"/>
      <c r="K2" s="197"/>
      <c r="L2" s="198"/>
    </row>
    <row r="3" spans="1:12" ht="27.9" customHeight="1" x14ac:dyDescent="0.25">
      <c r="A3" s="211"/>
      <c r="B3" s="212"/>
      <c r="C3" s="212"/>
      <c r="D3" s="212"/>
      <c r="E3" s="212"/>
      <c r="F3" s="213"/>
      <c r="G3" s="99"/>
      <c r="H3" s="199"/>
      <c r="I3" s="200"/>
      <c r="J3" s="200"/>
      <c r="K3" s="200"/>
      <c r="L3" s="201"/>
    </row>
    <row r="4" spans="1:12" ht="27.9" customHeight="1" x14ac:dyDescent="0.25">
      <c r="A4" s="211"/>
      <c r="B4" s="212"/>
      <c r="C4" s="212"/>
      <c r="D4" s="212"/>
      <c r="E4" s="212"/>
      <c r="F4" s="213"/>
      <c r="G4" s="99"/>
      <c r="H4" s="199"/>
      <c r="I4" s="200"/>
      <c r="J4" s="200"/>
      <c r="K4" s="200"/>
      <c r="L4" s="201"/>
    </row>
    <row r="5" spans="1:12" ht="27.9" customHeight="1" x14ac:dyDescent="0.25">
      <c r="A5" s="211"/>
      <c r="B5" s="212"/>
      <c r="C5" s="212"/>
      <c r="D5" s="212"/>
      <c r="E5" s="212"/>
      <c r="F5" s="213"/>
      <c r="G5" s="99"/>
      <c r="H5" s="199"/>
      <c r="I5" s="200"/>
      <c r="J5" s="200"/>
      <c r="K5" s="200"/>
      <c r="L5" s="201"/>
    </row>
    <row r="6" spans="1:12" ht="27.9" customHeight="1" x14ac:dyDescent="0.25">
      <c r="A6" s="211"/>
      <c r="B6" s="212"/>
      <c r="C6" s="212"/>
      <c r="D6" s="212"/>
      <c r="E6" s="212"/>
      <c r="F6" s="213"/>
      <c r="G6" s="99"/>
      <c r="H6" s="199"/>
      <c r="I6" s="200"/>
      <c r="J6" s="200"/>
      <c r="K6" s="200"/>
      <c r="L6" s="201"/>
    </row>
    <row r="7" spans="1:12" ht="27.9" customHeight="1" thickBot="1" x14ac:dyDescent="0.3">
      <c r="A7" s="214"/>
      <c r="B7" s="215"/>
      <c r="C7" s="215"/>
      <c r="D7" s="215"/>
      <c r="E7" s="215"/>
      <c r="F7" s="216"/>
      <c r="G7" s="99"/>
      <c r="H7" s="202"/>
      <c r="I7" s="203"/>
      <c r="J7" s="203"/>
      <c r="K7" s="203"/>
      <c r="L7" s="204"/>
    </row>
    <row r="8" spans="1:12" ht="18.600000000000001" customHeight="1" x14ac:dyDescent="0.25"/>
    <row r="9" spans="1:12" ht="25.2" x14ac:dyDescent="0.4">
      <c r="A9" s="98" t="s">
        <v>223</v>
      </c>
      <c r="B9" s="86">
        <f>'READ FIRST'!H19</f>
        <v>0</v>
      </c>
      <c r="E9" s="205" t="s">
        <v>126</v>
      </c>
      <c r="F9" s="205"/>
    </row>
    <row r="10" spans="1:12" ht="25.2" x14ac:dyDescent="0.4">
      <c r="A10" s="98" t="s">
        <v>234</v>
      </c>
      <c r="B10" s="89">
        <f>'Master budget'!Y17</f>
        <v>0</v>
      </c>
      <c r="E10" s="206" t="s">
        <v>128</v>
      </c>
      <c r="F10" s="206"/>
    </row>
    <row r="11" spans="1:12" ht="25.2" x14ac:dyDescent="0.4">
      <c r="A11" s="98" t="s">
        <v>235</v>
      </c>
      <c r="B11" s="89">
        <f>SUM(K22:K57,J64:J91,E98:E106,G112:G137,G144:G169,F177:F199,E206:E226,E233:E252,B259:B274)</f>
        <v>0</v>
      </c>
      <c r="E11" s="207" t="s">
        <v>130</v>
      </c>
      <c r="F11" s="207"/>
    </row>
    <row r="12" spans="1:12" ht="25.2" x14ac:dyDescent="0.4">
      <c r="A12" s="98" t="s">
        <v>236</v>
      </c>
      <c r="B12" s="89">
        <f>SUM(L22:L57,K64:K91,H112:H137,H144:H169,F98:F106,G177:G199,F206:F226,F233:F252,C259:C274)</f>
        <v>0</v>
      </c>
    </row>
    <row r="13" spans="1:12" ht="13.8" x14ac:dyDescent="0.25"/>
    <row r="14" spans="1:12" ht="14.1" customHeight="1" x14ac:dyDescent="0.25">
      <c r="A14" s="220" t="s">
        <v>237</v>
      </c>
      <c r="B14" s="222"/>
      <c r="D14" s="183" t="str">
        <f>IF((B10-B11)&gt;=0,"You are within budget.","You are over budget. You may want to look again at your proposed actions.")</f>
        <v>You are within budget.</v>
      </c>
      <c r="E14" s="183"/>
      <c r="F14" s="183"/>
      <c r="G14" s="183"/>
    </row>
    <row r="15" spans="1:12" ht="18.600000000000001" customHeight="1" x14ac:dyDescent="0.25">
      <c r="A15" s="221"/>
      <c r="B15" s="223"/>
      <c r="D15" s="183"/>
      <c r="E15" s="183"/>
      <c r="F15" s="183"/>
      <c r="G15" s="183"/>
    </row>
    <row r="16" spans="1:12" ht="18.600000000000001" customHeight="1" x14ac:dyDescent="0.25"/>
    <row r="17" spans="1:14" ht="13.8" x14ac:dyDescent="0.25">
      <c r="M17" s="93"/>
    </row>
    <row r="18" spans="1:14" ht="22.8" x14ac:dyDescent="0.4">
      <c r="A18" s="94" t="s">
        <v>238</v>
      </c>
      <c r="J18" s="95"/>
      <c r="K18" s="93"/>
      <c r="M18" s="93"/>
    </row>
    <row r="19" spans="1:14" ht="15" customHeight="1" thickBot="1" x14ac:dyDescent="0.45">
      <c r="A19" s="94"/>
      <c r="K19" s="93"/>
      <c r="M19" s="93"/>
    </row>
    <row r="20" spans="1:14" ht="30.6" customHeight="1" thickBot="1" x14ac:dyDescent="0.3">
      <c r="A20" s="224" t="s">
        <v>239</v>
      </c>
      <c r="B20" s="225"/>
      <c r="C20" s="225"/>
      <c r="D20" s="226"/>
    </row>
    <row r="21" spans="1:14" ht="42.6" customHeight="1" x14ac:dyDescent="0.25">
      <c r="A21" s="80" t="s">
        <v>227</v>
      </c>
      <c r="B21" s="80" t="s">
        <v>240</v>
      </c>
      <c r="C21" s="80" t="s">
        <v>241</v>
      </c>
      <c r="D21" s="80" t="s">
        <v>242</v>
      </c>
      <c r="E21" s="80" t="s">
        <v>243</v>
      </c>
      <c r="F21" s="80" t="s">
        <v>244</v>
      </c>
      <c r="G21" s="102" t="s">
        <v>245</v>
      </c>
      <c r="H21" s="80" t="s">
        <v>246</v>
      </c>
      <c r="I21" s="80" t="s">
        <v>247</v>
      </c>
      <c r="J21" s="80" t="s">
        <v>248</v>
      </c>
      <c r="K21" s="80" t="s">
        <v>230</v>
      </c>
      <c r="L21" s="102" t="s">
        <v>249</v>
      </c>
    </row>
    <row r="22" spans="1:14" ht="17.399999999999999" customHeight="1" x14ac:dyDescent="0.25">
      <c r="A22" s="90"/>
      <c r="B22" s="91"/>
      <c r="C22" s="91"/>
      <c r="D22" s="91"/>
      <c r="E22" s="91"/>
      <c r="F22" s="90"/>
      <c r="G22" s="90">
        <v>1</v>
      </c>
      <c r="H22" s="101">
        <v>1</v>
      </c>
      <c r="I22" s="91"/>
      <c r="J22" s="100" t="str">
        <f>(IFERROR(IF(I22="Yes",(ROUND(6371 * ACOS(SIN((VLOOKUP(C22,Locations!B:D,2,FALSE))*PI()/180)*SIN((VLOOKUP(D22,Locations!B:D,2,FALSE))*PI()/180) + COS((VLOOKUP(C22,Locations!B:D,2,FALSE))*PI()/180) * COS((VLOOKUP(D22,Locations!B:D,2,FALSE))*PI()/180)*COS((VLOOKUP(D22,Locations!B:D,3,FALSE))* PI()/180-(VLOOKUP(C22,Locations!B:D,3,FALSE))*PI()/180))/1.609,0))*2,(ROUND(6371 * ACOS(SIN((VLOOKUP(C22,Locations!B:D,2,FALSE))*PI()/180)*SIN((VLOOKUP(D22,Locations!B:D,2,FALSE))*PI()/180) + COS((VLOOKUP(C22,Locations!B:D,2,FALSE))*PI()/180) * COS((VLOOKUP(D22,Locations!B:D,2,FALSE))*PI()/180)*COS((VLOOKUP(D22,Locations!B:D,3,FALSE))* PI()/180-(VLOOKUP(C22,Locations!B:D,3,FALSE))*PI()/180))/1.609,0))),""))</f>
        <v/>
      </c>
      <c r="K22" s="100" t="str" cm="1">
        <f t="array" ref="K22">IFERROR((ROUND(IF(AND(E22="Train",INDEX(Locations!$B$3:$E$308,MATCH('Dept D Planning'!C22,Locations!$B$3:$B$308,0),4)="Europe",INDEX(Locations!$B$3:$E$308,MATCH('Dept D Planning'!D22,Locations!$B$3:$B$308,0),4)="UK"),(((INDEX(Dover!$B$3:$G$124,MATCH('Dept D Planning'!C22,Dover!$B$3:$B$124,0),6))*Transport!$D$3)+(INDEX(Dover!$B$3:$G$124,MATCH('Dept D Planning'!D22,Dover!$B$3:$B$124,0),6)*Transport!$C$3))*'Dept D Planning'!F22*IF(I22="Yes",2,1),IF(AND(E22="Train",INDEX(Locations!$B$3:$E$308,MATCH('Dept D Planning'!D22,Locations!$B$3:$B$308,0),4)="Europe",INDEX(Locations!$B$3:$E$308,MATCH('Dept D Planning'!C22,Locations!$B$3:$B$308,0),4)="UK"),(((INDEX(Dover!$B$3:$G$124,MATCH('Dept D Planning'!D22,Dover!$B$3:$B$124,0),6))*Transport!$D$3)+(INDEX(Dover!$B$3:$G$124,MATCH('Dept D Planning'!C22,Dover!$B$3:$B$124,0),6)*Transport!$C$3))*'Dept D Planning'!F22*IF(I22="Yes",2,1),IF(AND(E22="Bus/Coach",INDEX(Locations!$B$3:$E$308,MATCH('Dept D Planning'!C22,Locations!$B$3:$B$308,0),4)="Europe",INDEX(Locations!$B$3:$E$308,MATCH('Dept D Planning'!D22,Locations!$B$3:$B$308,0),4)="UK"),((((J22)-42.4)*Transport!$D$5)+(42.4*Transport!$D$13))*'Dept D Planning'!F22,IF(AND(E22="Bus/Coach",INDEX(Locations!$B$3:$E$308,MATCH('Dept D Planning'!D22,Locations!$B$3:$B$308,0),4)="Europe",INDEX(Locations!$B$3:$E$308,MATCH('Dept D Planning'!C22,Locations!$B$3:$B$308,0),4)="UK"),((((J22)-42.4)*Transport!$D$5)+(42.4*Transport!$D$13))*'Dept D Planning'!F22,IF(AND(E22="Car",INDEX(Locations!$B$3:$E$308,MATCH('Dept D Planning'!C22,Locations!$B$3:$B$308,0),4)="Europe",INDEX(Locations!$B$3:$E$308,MATCH('Dept D Planning'!D22,Locations!$B$3:$B$308,0),4)="UK"),(((((J22)-42.4)*Transport!$D$9)+(42.4*Transport!$D$14))*'Dept D Planning'!F22),IF(AND(E22="Car",INDEX(Locations!$B$3:$E$308,MATCH('Dept D Planning'!D22,Locations!$B$3:$B$308,0),4)="Europe",INDEX(Locations!$B$3:$E$308,MATCH('Dept D Planning'!C22,Locations!$B$3:$B$308,0),4)="UK"),(((((J22)-42.4)*Transport!$D$9)+(42.4*Transport!$D$14))*'Dept D Planning'!F22),IF(AND(E22="Hybrid car",INDEX(Locations!$B$3:$E$308,MATCH('Dept D Planning'!C22,Locations!$B$3:$B$308,0),4)="Europe",INDEX(Locations!$B$3:$E$308,MATCH('Dept D Planning'!D22,Locations!$B$3:$B$308,0),4)="UK"),(((((J22)-42.4)*Transport!$D$9)+(42.4*Transport!$D$14))*'Dept D Planning'!F22),IF(AND(E22="Hybrid car",INDEX(Locations!$B$3:$E$308,MATCH('Dept D Planning'!D22,Locations!$B$3:$B$308,0),4)="Europe",INDEX(Locations!$B$3:$E$308,MATCH('Dept D Planning'!C22,Locations!$B$3:$B$308,0),4)="UK"),(((((J22)-42.4)*Transport!$D$9)+(42.4*Transport!$D$14))*'Dept D Planning'!F22),IF(AND(E22="Electric car",INDEX(Locations!$B$3:$E$308,MATCH('Dept D Planning'!C22,Locations!$B$3:$B$308,0),4)="Europe",INDEX(Locations!$B$3:$E$308,MATCH('Dept D Planning'!D22,Locations!$B$3:$B$308,0),4)="UK"),(((((J22)-42.4)*Transport!$D$8)+(42.4*Transport!$D$14))*'Dept D Planning'!F22),IF(AND(E22="Electric car",INDEX(Locations!$B$3:$E$308,MATCH('Dept D Planning'!D22,Locations!$B$3:$B$308,0),4)="Europe",INDEX(Locations!$B$3:$E$308,MATCH('Dept D Planning'!C22,Locations!$B$3:$B$308,0),4)="UK"),(((((J22)-42.4)*Transport!$D$8)+(42.4*Transport!$D$14))*'Dept D Planning'!F22),IF(AND(OR(C22="Ireland",INDEX(Locations!$B$3:$F$308,MATCH('Dept D Planning'!C22,Locations!$B$3:$B$308,0),5)="Yes"),E22="Car",INDEX(Locations!$B$3:$E$308,MATCH('Dept D Planning'!D22,Locations!$B$3:$B$308,0),4)="UK"),(J22)*(0.15*Transport!$C$14+0.85*Transport!$C$9)*'Dept D Planning'!F22,IF(AND(OR(D22="Ireland",INDEX(Locations!$B$3:$F$308,MATCH('Dept D Planning'!D22,Locations!$B$3:$B$308,0),5)="Yes"),E22="Car",INDEX(Locations!$B$3:$E$308,MATCH('Dept D Planning'!C22,Locations!$B$3:$B$308,0),4)="UK"),(J22)*(0.15*Transport!$C$14+0.85*Transport!$C$9)*'Dept D Planning'!F22,IF(AND(OR(C22="Ireland",INDEX(Locations!$B$3:$F$308,MATCH('Dept D Planning'!C22,Locations!$B$3:$B$308,0),5)="Yes"),E22="Hybrid Car",INDEX(Locations!$B$3:$E$308,MATCH('Dept D Planning'!D22,Locations!$B$3:$B$308,0),4)="UK"),(J22)*(0.15*Transport!$C$14+0.85*Transport!$C$9)*'Dept D Planning'!F22,IF(AND(OR(D22="Ireland",INDEX(Locations!$B$3:$F$308,MATCH('Dept D Planning'!D22,Locations!$B$3:$B$308,0),5)="Yes"),E22="Hybrid Car",INDEX(Locations!$B$3:$E$308,MATCH('Dept D Planning'!C22,Locations!$B$3:$B$308,0),4)="UK"),(J22)*(0.15*Transport!$C$14+0.85*Transport!$C$9)*'Dept D Planning'!F22,IF(AND(OR(C22="Ireland",INDEX(Locations!$B$3:$F$308,MATCH('Dept D Planning'!C22,Locations!$B$3:$B$308,0),5)="Yes"),E22="Electric Car",INDEX(Locations!$B$3:$E$308,MATCH('Dept D Planning'!D22,Locations!$B$3:$B$308,0),4)="UK"),(J22)*(0.15*Transport!$C$14+0.85*Transport!$C$8)*'Dept D Planning'!F22,IF(AND(OR(D22="Ireland",INDEX(Locations!$B$3:$F$308,MATCH('Dept D Planning'!D22,Locations!$B$3:$B$308,0),5)="Yes"),E22="Electric Car",INDEX(Locations!$B$3:$E$308,MATCH('Dept D Planning'!C22,Locations!$B$3:$B$308,0),4)="UK"),(J22)*(0.15*Transport!$C$14+0.85*Transport!$C$8)*'Dept D Planning'!F22,IF(AND(OR(C22="Ireland",INDEX(Locations!$B$3:$F$308,MATCH('Dept D Planning'!C22,Locations!$B$3:$B$308,0),5)="Yes"),E22="Bus/Coach",INDEX(Locations!$B$3:$E$308,MATCH('Dept D Planning'!D22,Locations!$B$3:$B$308,0),4)="UK"),(J22)*(0.15*Transport!$C$13+0.85*Transport!$C$5)*'Dept D Planning'!F22,IF(AND(OR(D22="Ireland",INDEX(Locations!$B$3:$F$308,MATCH('Dept D Planning'!D22,Locations!$B$3:$B$308,0),5)="Yes"),E22="Bus/Coach",INDEX(Locations!$B$3:$E$308,MATCH('Dept D Planning'!C22,Locations!$B$3:$B$308,0),4)="UK"),(J22)*(0.15*Transport!$C$13+0.85*Transport!$C$5)*'Dept D Planning'!F22,IF(AND(OR(C22="Ireland",INDEX(Locations!$B$3:$F$308,MATCH('Dept D Planning'!C22,Locations!$B$3:$B$308,0),5)="Yes"),E22="Train",INDEX(Locations!$B$3:$E$308,MATCH('Dept D Planning'!D22,Locations!$B$3:$B$308,0),4)="UK"),(J22)*(0.15*Transport!$C$13+0.85*Transport!$C$3)*'Dept D Planning'!F22,IF(AND(OR(D22="Ireland",INDEX(Locations!$B$3:$F$308,MATCH('Dept D Planning'!D22,Locations!$B$3:$B$308,0),5)="Yes"),E22="Train",INDEX(Locations!$B$3:$E$308,MATCH('Dept D Planning'!C22,Locations!$B$3:$B$308,0),4)="UK"),(J22)*(0.15*Transport!$C$13+0.85*Transport!$C$3),J22*(INDEX(Transport!$B$3:$E$14,MATCH('Dept D Planning'!E22,Transport!$B$3:$B$14,0),IF(INDEX(Locations!$B$3:$G$308,MATCH('Dept D Planning'!C22,Locations!$B$3:$B$308,0),4)="UK",2,IF(INDEX(Locations!$B$3:$G$308,MATCH('Dept D Planning'!C22,Locations!$B$3:$B$308,0),4)="Europe",3,4)))))*F22*G22*H22))))))))))))))))))),1)),"")</f>
        <v/>
      </c>
      <c r="L22" s="90"/>
    </row>
    <row r="23" spans="1:14" ht="17.399999999999999" customHeight="1" x14ac:dyDescent="0.25">
      <c r="A23" s="90"/>
      <c r="B23" s="91"/>
      <c r="C23" s="91"/>
      <c r="D23" s="91"/>
      <c r="E23" s="91"/>
      <c r="F23" s="90"/>
      <c r="G23" s="90">
        <v>1</v>
      </c>
      <c r="H23" s="101">
        <v>1</v>
      </c>
      <c r="I23" s="91"/>
      <c r="J23" s="100" t="str">
        <f>(IFERROR(IF(I23="Yes",(ROUND(6371 * ACOS(SIN((VLOOKUP(C23,Locations!B:D,2,FALSE))*PI()/180)*SIN((VLOOKUP(D23,Locations!B:D,2,FALSE))*PI()/180) + COS((VLOOKUP(C23,Locations!B:D,2,FALSE))*PI()/180) * COS((VLOOKUP(D23,Locations!B:D,2,FALSE))*PI()/180)*COS((VLOOKUP(D23,Locations!B:D,3,FALSE))* PI()/180-(VLOOKUP(C23,Locations!B:D,3,FALSE))*PI()/180))/1.609,0))*2,(ROUND(6371 * ACOS(SIN((VLOOKUP(C23,Locations!B:D,2,FALSE))*PI()/180)*SIN((VLOOKUP(D23,Locations!B:D,2,FALSE))*PI()/180) + COS((VLOOKUP(C23,Locations!B:D,2,FALSE))*PI()/180) * COS((VLOOKUP(D23,Locations!B:D,2,FALSE))*PI()/180)*COS((VLOOKUP(D23,Locations!B:D,3,FALSE))* PI()/180-(VLOOKUP(C23,Locations!B:D,3,FALSE))*PI()/180))/1.609,0))),""))</f>
        <v/>
      </c>
      <c r="K23" s="100" t="str" cm="1">
        <f t="array" ref="K23">IFERROR((ROUND(IF(AND(E23="Train",INDEX(Locations!$B$3:$E$308,MATCH('Dept D Planning'!C23,Locations!$B$3:$B$308,0),4)="Europe",INDEX(Locations!$B$3:$E$308,MATCH('Dept D Planning'!D23,Locations!$B$3:$B$308,0),4)="UK"),(((INDEX(Dover!$B$3:$G$124,MATCH('Dept D Planning'!C23,Dover!$B$3:$B$124,0),6))*Transport!$D$3)+(INDEX(Dover!$B$3:$G$124,MATCH('Dept D Planning'!D23,Dover!$B$3:$B$124,0),6)*Transport!$C$3))*'Dept D Planning'!F23*IF(I23="Yes",2,1),IF(AND(E23="Train",INDEX(Locations!$B$3:$E$308,MATCH('Dept D Planning'!D23,Locations!$B$3:$B$308,0),4)="Europe",INDEX(Locations!$B$3:$E$308,MATCH('Dept D Planning'!C23,Locations!$B$3:$B$308,0),4)="UK"),(((INDEX(Dover!$B$3:$G$124,MATCH('Dept D Planning'!D23,Dover!$B$3:$B$124,0),6))*Transport!$D$3)+(INDEX(Dover!$B$3:$G$124,MATCH('Dept D Planning'!C23,Dover!$B$3:$B$124,0),6)*Transport!$C$3))*'Dept D Planning'!F23*IF(I23="Yes",2,1),IF(AND(E23="Bus/Coach",INDEX(Locations!$B$3:$E$308,MATCH('Dept D Planning'!C23,Locations!$B$3:$B$308,0),4)="Europe",INDEX(Locations!$B$3:$E$308,MATCH('Dept D Planning'!D23,Locations!$B$3:$B$308,0),4)="UK"),((((J23)-42.4)*Transport!$D$5)+(42.4*Transport!$D$13))*'Dept D Planning'!F23,IF(AND(E23="Bus/Coach",INDEX(Locations!$B$3:$E$308,MATCH('Dept D Planning'!D23,Locations!$B$3:$B$308,0),4)="Europe",INDEX(Locations!$B$3:$E$308,MATCH('Dept D Planning'!C23,Locations!$B$3:$B$308,0),4)="UK"),((((J23)-42.4)*Transport!$D$5)+(42.4*Transport!$D$13))*'Dept D Planning'!F23,IF(AND(E23="Car",INDEX(Locations!$B$3:$E$308,MATCH('Dept D Planning'!C23,Locations!$B$3:$B$308,0),4)="Europe",INDEX(Locations!$B$3:$E$308,MATCH('Dept D Planning'!D23,Locations!$B$3:$B$308,0),4)="UK"),(((((J23)-42.4)*Transport!$D$9)+(42.4*Transport!$D$14))*'Dept D Planning'!F23),IF(AND(E23="Car",INDEX(Locations!$B$3:$E$308,MATCH('Dept D Planning'!D23,Locations!$B$3:$B$308,0),4)="Europe",INDEX(Locations!$B$3:$E$308,MATCH('Dept D Planning'!C23,Locations!$B$3:$B$308,0),4)="UK"),(((((J23)-42.4)*Transport!$D$9)+(42.4*Transport!$D$14))*'Dept D Planning'!F23),IF(AND(E23="Hybrid car",INDEX(Locations!$B$3:$E$308,MATCH('Dept D Planning'!C23,Locations!$B$3:$B$308,0),4)="Europe",INDEX(Locations!$B$3:$E$308,MATCH('Dept D Planning'!D23,Locations!$B$3:$B$308,0),4)="UK"),(((((J23)-42.4)*Transport!$D$9)+(42.4*Transport!$D$14))*'Dept D Planning'!F23),IF(AND(E23="Hybrid car",INDEX(Locations!$B$3:$E$308,MATCH('Dept D Planning'!D23,Locations!$B$3:$B$308,0),4)="Europe",INDEX(Locations!$B$3:$E$308,MATCH('Dept D Planning'!C23,Locations!$B$3:$B$308,0),4)="UK"),(((((J23)-42.4)*Transport!$D$9)+(42.4*Transport!$D$14))*'Dept D Planning'!F23),IF(AND(E23="Electric car",INDEX(Locations!$B$3:$E$308,MATCH('Dept D Planning'!C23,Locations!$B$3:$B$308,0),4)="Europe",INDEX(Locations!$B$3:$E$308,MATCH('Dept D Planning'!D23,Locations!$B$3:$B$308,0),4)="UK"),(((((J23)-42.4)*Transport!$D$8)+(42.4*Transport!$D$14))*'Dept D Planning'!F23),IF(AND(E23="Electric car",INDEX(Locations!$B$3:$E$308,MATCH('Dept D Planning'!D23,Locations!$B$3:$B$308,0),4)="Europe",INDEX(Locations!$B$3:$E$308,MATCH('Dept D Planning'!C23,Locations!$B$3:$B$308,0),4)="UK"),(((((J23)-42.4)*Transport!$D$8)+(42.4*Transport!$D$14))*'Dept D Planning'!F23),IF(AND(OR(C23="Ireland",INDEX(Locations!$B$3:$F$308,MATCH('Dept D Planning'!C23,Locations!$B$3:$B$308,0),5)="Yes"),E23="Car",INDEX(Locations!$B$3:$E$308,MATCH('Dept D Planning'!D23,Locations!$B$3:$B$308,0),4)="UK"),(J23)*(0.15*Transport!$C$14+0.85*Transport!$C$9)*'Dept D Planning'!F23,IF(AND(OR(D23="Ireland",INDEX(Locations!$B$3:$F$308,MATCH('Dept D Planning'!D23,Locations!$B$3:$B$308,0),5)="Yes"),E23="Car",INDEX(Locations!$B$3:$E$308,MATCH('Dept D Planning'!C23,Locations!$B$3:$B$308,0),4)="UK"),(J23)*(0.15*Transport!$C$14+0.85*Transport!$C$9)*'Dept D Planning'!F23,IF(AND(OR(C23="Ireland",INDEX(Locations!$B$3:$F$308,MATCH('Dept D Planning'!C23,Locations!$B$3:$B$308,0),5)="Yes"),E23="Hybrid Car",INDEX(Locations!$B$3:$E$308,MATCH('Dept D Planning'!D23,Locations!$B$3:$B$308,0),4)="UK"),(J23)*(0.15*Transport!$C$14+0.85*Transport!$C$9)*'Dept D Planning'!F23,IF(AND(OR(D23="Ireland",INDEX(Locations!$B$3:$F$308,MATCH('Dept D Planning'!D23,Locations!$B$3:$B$308,0),5)="Yes"),E23="Hybrid Car",INDEX(Locations!$B$3:$E$308,MATCH('Dept D Planning'!C23,Locations!$B$3:$B$308,0),4)="UK"),(J23)*(0.15*Transport!$C$14+0.85*Transport!$C$9)*'Dept D Planning'!F23,IF(AND(OR(C23="Ireland",INDEX(Locations!$B$3:$F$308,MATCH('Dept D Planning'!C23,Locations!$B$3:$B$308,0),5)="Yes"),E23="Electric Car",INDEX(Locations!$B$3:$E$308,MATCH('Dept D Planning'!D23,Locations!$B$3:$B$308,0),4)="UK"),(J23)*(0.15*Transport!$C$14+0.85*Transport!$C$8)*'Dept D Planning'!F23,IF(AND(OR(D23="Ireland",INDEX(Locations!$B$3:$F$308,MATCH('Dept D Planning'!D23,Locations!$B$3:$B$308,0),5)="Yes"),E23="Electric Car",INDEX(Locations!$B$3:$E$308,MATCH('Dept D Planning'!C23,Locations!$B$3:$B$308,0),4)="UK"),(J23)*(0.15*Transport!$C$14+0.85*Transport!$C$8)*'Dept D Planning'!F23,IF(AND(OR(C23="Ireland",INDEX(Locations!$B$3:$F$308,MATCH('Dept D Planning'!C23,Locations!$B$3:$B$308,0),5)="Yes"),E23="Bus/Coach",INDEX(Locations!$B$3:$E$308,MATCH('Dept D Planning'!D23,Locations!$B$3:$B$308,0),4)="UK"),(J23)*(0.15*Transport!$C$13+0.85*Transport!$C$5)*'Dept D Planning'!F23,IF(AND(OR(D23="Ireland",INDEX(Locations!$B$3:$F$308,MATCH('Dept D Planning'!D23,Locations!$B$3:$B$308,0),5)="Yes"),E23="Bus/Coach",INDEX(Locations!$B$3:$E$308,MATCH('Dept D Planning'!C23,Locations!$B$3:$B$308,0),4)="UK"),(J23)*(0.15*Transport!$C$13+0.85*Transport!$C$5)*'Dept D Planning'!F23,IF(AND(OR(C23="Ireland",INDEX(Locations!$B$3:$F$308,MATCH('Dept D Planning'!C23,Locations!$B$3:$B$308,0),5)="Yes"),E23="Train",INDEX(Locations!$B$3:$E$308,MATCH('Dept D Planning'!D23,Locations!$B$3:$B$308,0),4)="UK"),(J23)*(0.15*Transport!$C$13+0.85*Transport!$C$3)*'Dept D Planning'!F23,IF(AND(OR(D23="Ireland",INDEX(Locations!$B$3:$F$308,MATCH('Dept D Planning'!D23,Locations!$B$3:$B$308,0),5)="Yes"),E23="Train",INDEX(Locations!$B$3:$E$308,MATCH('Dept D Planning'!C23,Locations!$B$3:$B$308,0),4)="UK"),(J23)*(0.15*Transport!$C$13+0.85*Transport!$C$3),J23*(INDEX(Transport!$B$3:$E$14,MATCH('Dept D Planning'!E23,Transport!$B$3:$B$14,0),IF(INDEX(Locations!$B$3:$G$308,MATCH('Dept D Planning'!C23,Locations!$B$3:$B$308,0),4)="UK",2,IF(INDEX(Locations!$B$3:$G$308,MATCH('Dept D Planning'!C23,Locations!$B$3:$B$308,0),4)="Europe",3,4)))))*F23*G23*H23))))))))))))))))))),1)),"")</f>
        <v/>
      </c>
      <c r="L23" s="90"/>
    </row>
    <row r="24" spans="1:14" ht="17.399999999999999" customHeight="1" x14ac:dyDescent="0.25">
      <c r="A24" s="90"/>
      <c r="B24" s="91"/>
      <c r="C24" s="91"/>
      <c r="D24" s="91"/>
      <c r="E24" s="91"/>
      <c r="F24" s="90"/>
      <c r="G24" s="90">
        <v>1</v>
      </c>
      <c r="H24" s="101">
        <v>1</v>
      </c>
      <c r="I24" s="91"/>
      <c r="J24" s="100" t="str">
        <f>(IFERROR(IF(I24="Yes",(ROUND(6371 * ACOS(SIN((VLOOKUP(C24,Locations!B:D,2,FALSE))*PI()/180)*SIN((VLOOKUP(D24,Locations!B:D,2,FALSE))*PI()/180) + COS((VLOOKUP(C24,Locations!B:D,2,FALSE))*PI()/180) * COS((VLOOKUP(D24,Locations!B:D,2,FALSE))*PI()/180)*COS((VLOOKUP(D24,Locations!B:D,3,FALSE))* PI()/180-(VLOOKUP(C24,Locations!B:D,3,FALSE))*PI()/180))/1.609,0))*2,(ROUND(6371 * ACOS(SIN((VLOOKUP(C24,Locations!B:D,2,FALSE))*PI()/180)*SIN((VLOOKUP(D24,Locations!B:D,2,FALSE))*PI()/180) + COS((VLOOKUP(C24,Locations!B:D,2,FALSE))*PI()/180) * COS((VLOOKUP(D24,Locations!B:D,2,FALSE))*PI()/180)*COS((VLOOKUP(D24,Locations!B:D,3,FALSE))* PI()/180-(VLOOKUP(C24,Locations!B:D,3,FALSE))*PI()/180))/1.609,0))),""))</f>
        <v/>
      </c>
      <c r="K24" s="100" t="str" cm="1">
        <f t="array" ref="K24">IFERROR((ROUND(IF(AND(E24="Train",INDEX(Locations!$B$3:$E$308,MATCH('Dept D Planning'!C24,Locations!$B$3:$B$308,0),4)="Europe",INDEX(Locations!$B$3:$E$308,MATCH('Dept D Planning'!D24,Locations!$B$3:$B$308,0),4)="UK"),(((INDEX(Dover!$B$3:$G$124,MATCH('Dept D Planning'!C24,Dover!$B$3:$B$124,0),6))*Transport!$D$3)+(INDEX(Dover!$B$3:$G$124,MATCH('Dept D Planning'!D24,Dover!$B$3:$B$124,0),6)*Transport!$C$3))*'Dept D Planning'!F24*IF(I24="Yes",2,1),IF(AND(E24="Train",INDEX(Locations!$B$3:$E$308,MATCH('Dept D Planning'!D24,Locations!$B$3:$B$308,0),4)="Europe",INDEX(Locations!$B$3:$E$308,MATCH('Dept D Planning'!C24,Locations!$B$3:$B$308,0),4)="UK"),(((INDEX(Dover!$B$3:$G$124,MATCH('Dept D Planning'!D24,Dover!$B$3:$B$124,0),6))*Transport!$D$3)+(INDEX(Dover!$B$3:$G$124,MATCH('Dept D Planning'!C24,Dover!$B$3:$B$124,0),6)*Transport!$C$3))*'Dept D Planning'!F24*IF(I24="Yes",2,1),IF(AND(E24="Bus/Coach",INDEX(Locations!$B$3:$E$308,MATCH('Dept D Planning'!C24,Locations!$B$3:$B$308,0),4)="Europe",INDEX(Locations!$B$3:$E$308,MATCH('Dept D Planning'!D24,Locations!$B$3:$B$308,0),4)="UK"),((((J24)-42.4)*Transport!$D$5)+(42.4*Transport!$D$13))*'Dept D Planning'!F24,IF(AND(E24="Bus/Coach",INDEX(Locations!$B$3:$E$308,MATCH('Dept D Planning'!D24,Locations!$B$3:$B$308,0),4)="Europe",INDEX(Locations!$B$3:$E$308,MATCH('Dept D Planning'!C24,Locations!$B$3:$B$308,0),4)="UK"),((((J24)-42.4)*Transport!$D$5)+(42.4*Transport!$D$13))*'Dept D Planning'!F24,IF(AND(E24="Car",INDEX(Locations!$B$3:$E$308,MATCH('Dept D Planning'!C24,Locations!$B$3:$B$308,0),4)="Europe",INDEX(Locations!$B$3:$E$308,MATCH('Dept D Planning'!D24,Locations!$B$3:$B$308,0),4)="UK"),(((((J24)-42.4)*Transport!$D$9)+(42.4*Transport!$D$14))*'Dept D Planning'!F24),IF(AND(E24="Car",INDEX(Locations!$B$3:$E$308,MATCH('Dept D Planning'!D24,Locations!$B$3:$B$308,0),4)="Europe",INDEX(Locations!$B$3:$E$308,MATCH('Dept D Planning'!C24,Locations!$B$3:$B$308,0),4)="UK"),(((((J24)-42.4)*Transport!$D$9)+(42.4*Transport!$D$14))*'Dept D Planning'!F24),IF(AND(E24="Hybrid car",INDEX(Locations!$B$3:$E$308,MATCH('Dept D Planning'!C24,Locations!$B$3:$B$308,0),4)="Europe",INDEX(Locations!$B$3:$E$308,MATCH('Dept D Planning'!D24,Locations!$B$3:$B$308,0),4)="UK"),(((((J24)-42.4)*Transport!$D$9)+(42.4*Transport!$D$14))*'Dept D Planning'!F24),IF(AND(E24="Hybrid car",INDEX(Locations!$B$3:$E$308,MATCH('Dept D Planning'!D24,Locations!$B$3:$B$308,0),4)="Europe",INDEX(Locations!$B$3:$E$308,MATCH('Dept D Planning'!C24,Locations!$B$3:$B$308,0),4)="UK"),(((((J24)-42.4)*Transport!$D$9)+(42.4*Transport!$D$14))*'Dept D Planning'!F24),IF(AND(E24="Electric car",INDEX(Locations!$B$3:$E$308,MATCH('Dept D Planning'!C24,Locations!$B$3:$B$308,0),4)="Europe",INDEX(Locations!$B$3:$E$308,MATCH('Dept D Planning'!D24,Locations!$B$3:$B$308,0),4)="UK"),(((((J24)-42.4)*Transport!$D$8)+(42.4*Transport!$D$14))*'Dept D Planning'!F24),IF(AND(E24="Electric car",INDEX(Locations!$B$3:$E$308,MATCH('Dept D Planning'!D24,Locations!$B$3:$B$308,0),4)="Europe",INDEX(Locations!$B$3:$E$308,MATCH('Dept D Planning'!C24,Locations!$B$3:$B$308,0),4)="UK"),(((((J24)-42.4)*Transport!$D$8)+(42.4*Transport!$D$14))*'Dept D Planning'!F24),IF(AND(OR(C24="Ireland",INDEX(Locations!$B$3:$F$308,MATCH('Dept D Planning'!C24,Locations!$B$3:$B$308,0),5)="Yes"),E24="Car",INDEX(Locations!$B$3:$E$308,MATCH('Dept D Planning'!D24,Locations!$B$3:$B$308,0),4)="UK"),(J24)*(0.15*Transport!$C$14+0.85*Transport!$C$9)*'Dept D Planning'!F24,IF(AND(OR(D24="Ireland",INDEX(Locations!$B$3:$F$308,MATCH('Dept D Planning'!D24,Locations!$B$3:$B$308,0),5)="Yes"),E24="Car",INDEX(Locations!$B$3:$E$308,MATCH('Dept D Planning'!C24,Locations!$B$3:$B$308,0),4)="UK"),(J24)*(0.15*Transport!$C$14+0.85*Transport!$C$9)*'Dept D Planning'!F24,IF(AND(OR(C24="Ireland",INDEX(Locations!$B$3:$F$308,MATCH('Dept D Planning'!C24,Locations!$B$3:$B$308,0),5)="Yes"),E24="Hybrid Car",INDEX(Locations!$B$3:$E$308,MATCH('Dept D Planning'!D24,Locations!$B$3:$B$308,0),4)="UK"),(J24)*(0.15*Transport!$C$14+0.85*Transport!$C$9)*'Dept D Planning'!F24,IF(AND(OR(D24="Ireland",INDEX(Locations!$B$3:$F$308,MATCH('Dept D Planning'!D24,Locations!$B$3:$B$308,0),5)="Yes"),E24="Hybrid Car",INDEX(Locations!$B$3:$E$308,MATCH('Dept D Planning'!C24,Locations!$B$3:$B$308,0),4)="UK"),(J24)*(0.15*Transport!$C$14+0.85*Transport!$C$9)*'Dept D Planning'!F24,IF(AND(OR(C24="Ireland",INDEX(Locations!$B$3:$F$308,MATCH('Dept D Planning'!C24,Locations!$B$3:$B$308,0),5)="Yes"),E24="Electric Car",INDEX(Locations!$B$3:$E$308,MATCH('Dept D Planning'!D24,Locations!$B$3:$B$308,0),4)="UK"),(J24)*(0.15*Transport!$C$14+0.85*Transport!$C$8)*'Dept D Planning'!F24,IF(AND(OR(D24="Ireland",INDEX(Locations!$B$3:$F$308,MATCH('Dept D Planning'!D24,Locations!$B$3:$B$308,0),5)="Yes"),E24="Electric Car",INDEX(Locations!$B$3:$E$308,MATCH('Dept D Planning'!C24,Locations!$B$3:$B$308,0),4)="UK"),(J24)*(0.15*Transport!$C$14+0.85*Transport!$C$8)*'Dept D Planning'!F24,IF(AND(OR(C24="Ireland",INDEX(Locations!$B$3:$F$308,MATCH('Dept D Planning'!C24,Locations!$B$3:$B$308,0),5)="Yes"),E24="Bus/Coach",INDEX(Locations!$B$3:$E$308,MATCH('Dept D Planning'!D24,Locations!$B$3:$B$308,0),4)="UK"),(J24)*(0.15*Transport!$C$13+0.85*Transport!$C$5)*'Dept D Planning'!F24,IF(AND(OR(D24="Ireland",INDEX(Locations!$B$3:$F$308,MATCH('Dept D Planning'!D24,Locations!$B$3:$B$308,0),5)="Yes"),E24="Bus/Coach",INDEX(Locations!$B$3:$E$308,MATCH('Dept D Planning'!C24,Locations!$B$3:$B$308,0),4)="UK"),(J24)*(0.15*Transport!$C$13+0.85*Transport!$C$5)*'Dept D Planning'!F24,IF(AND(OR(C24="Ireland",INDEX(Locations!$B$3:$F$308,MATCH('Dept D Planning'!C24,Locations!$B$3:$B$308,0),5)="Yes"),E24="Train",INDEX(Locations!$B$3:$E$308,MATCH('Dept D Planning'!D24,Locations!$B$3:$B$308,0),4)="UK"),(J24)*(0.15*Transport!$C$13+0.85*Transport!$C$3)*'Dept D Planning'!F24,IF(AND(OR(D24="Ireland",INDEX(Locations!$B$3:$F$308,MATCH('Dept D Planning'!D24,Locations!$B$3:$B$308,0),5)="Yes"),E24="Train",INDEX(Locations!$B$3:$E$308,MATCH('Dept D Planning'!C24,Locations!$B$3:$B$308,0),4)="UK"),(J24)*(0.15*Transport!$C$13+0.85*Transport!$C$3),J24*(INDEX(Transport!$B$3:$E$14,MATCH('Dept D Planning'!E24,Transport!$B$3:$B$14,0),IF(INDEX(Locations!$B$3:$G$308,MATCH('Dept D Planning'!C24,Locations!$B$3:$B$308,0),4)="UK",2,IF(INDEX(Locations!$B$3:$G$308,MATCH('Dept D Planning'!C24,Locations!$B$3:$B$308,0),4)="Europe",3,4)))))*F24*G24*H24))))))))))))))))))),1)),"")</f>
        <v/>
      </c>
      <c r="L24" s="90"/>
    </row>
    <row r="25" spans="1:14" ht="17.399999999999999" customHeight="1" x14ac:dyDescent="0.25">
      <c r="A25" s="90"/>
      <c r="B25" s="91"/>
      <c r="C25" s="91"/>
      <c r="D25" s="91"/>
      <c r="E25" s="91"/>
      <c r="F25" s="90"/>
      <c r="G25" s="90">
        <v>1</v>
      </c>
      <c r="H25" s="101">
        <v>1</v>
      </c>
      <c r="I25" s="91"/>
      <c r="J25" s="100" t="str">
        <f>(IFERROR(IF(I25="Yes",(ROUND(6371 * ACOS(SIN((VLOOKUP(C25,Locations!B:D,2,FALSE))*PI()/180)*SIN((VLOOKUP(D25,Locations!B:D,2,FALSE))*PI()/180) + COS((VLOOKUP(C25,Locations!B:D,2,FALSE))*PI()/180) * COS((VLOOKUP(D25,Locations!B:D,2,FALSE))*PI()/180)*COS((VLOOKUP(D25,Locations!B:D,3,FALSE))* PI()/180-(VLOOKUP(C25,Locations!B:D,3,FALSE))*PI()/180))/1.609,0))*2,(ROUND(6371 * ACOS(SIN((VLOOKUP(C25,Locations!B:D,2,FALSE))*PI()/180)*SIN((VLOOKUP(D25,Locations!B:D,2,FALSE))*PI()/180) + COS((VLOOKUP(C25,Locations!B:D,2,FALSE))*PI()/180) * COS((VLOOKUP(D25,Locations!B:D,2,FALSE))*PI()/180)*COS((VLOOKUP(D25,Locations!B:D,3,FALSE))* PI()/180-(VLOOKUP(C25,Locations!B:D,3,FALSE))*PI()/180))/1.609,0))),""))</f>
        <v/>
      </c>
      <c r="K25" s="100" t="str" cm="1">
        <f t="array" ref="K25">IFERROR((ROUND(IF(AND(E25="Train",INDEX(Locations!$B$3:$E$308,MATCH('Dept D Planning'!C25,Locations!$B$3:$B$308,0),4)="Europe",INDEX(Locations!$B$3:$E$308,MATCH('Dept D Planning'!D25,Locations!$B$3:$B$308,0),4)="UK"),(((INDEX(Dover!$B$3:$G$124,MATCH('Dept D Planning'!C25,Dover!$B$3:$B$124,0),6))*Transport!$D$3)+(INDEX(Dover!$B$3:$G$124,MATCH('Dept D Planning'!D25,Dover!$B$3:$B$124,0),6)*Transport!$C$3))*'Dept D Planning'!F25*IF(I25="Yes",2,1),IF(AND(E25="Train",INDEX(Locations!$B$3:$E$308,MATCH('Dept D Planning'!D25,Locations!$B$3:$B$308,0),4)="Europe",INDEX(Locations!$B$3:$E$308,MATCH('Dept D Planning'!C25,Locations!$B$3:$B$308,0),4)="UK"),(((INDEX(Dover!$B$3:$G$124,MATCH('Dept D Planning'!D25,Dover!$B$3:$B$124,0),6))*Transport!$D$3)+(INDEX(Dover!$B$3:$G$124,MATCH('Dept D Planning'!C25,Dover!$B$3:$B$124,0),6)*Transport!$C$3))*'Dept D Planning'!F25*IF(I25="Yes",2,1),IF(AND(E25="Bus/Coach",INDEX(Locations!$B$3:$E$308,MATCH('Dept D Planning'!C25,Locations!$B$3:$B$308,0),4)="Europe",INDEX(Locations!$B$3:$E$308,MATCH('Dept D Planning'!D25,Locations!$B$3:$B$308,0),4)="UK"),((((J25)-42.4)*Transport!$D$5)+(42.4*Transport!$D$13))*'Dept D Planning'!F25,IF(AND(E25="Bus/Coach",INDEX(Locations!$B$3:$E$308,MATCH('Dept D Planning'!D25,Locations!$B$3:$B$308,0),4)="Europe",INDEX(Locations!$B$3:$E$308,MATCH('Dept D Planning'!C25,Locations!$B$3:$B$308,0),4)="UK"),((((J25)-42.4)*Transport!$D$5)+(42.4*Transport!$D$13))*'Dept D Planning'!F25,IF(AND(E25="Car",INDEX(Locations!$B$3:$E$308,MATCH('Dept D Planning'!C25,Locations!$B$3:$B$308,0),4)="Europe",INDEX(Locations!$B$3:$E$308,MATCH('Dept D Planning'!D25,Locations!$B$3:$B$308,0),4)="UK"),(((((J25)-42.4)*Transport!$D$9)+(42.4*Transport!$D$14))*'Dept D Planning'!F25),IF(AND(E25="Car",INDEX(Locations!$B$3:$E$308,MATCH('Dept D Planning'!D25,Locations!$B$3:$B$308,0),4)="Europe",INDEX(Locations!$B$3:$E$308,MATCH('Dept D Planning'!C25,Locations!$B$3:$B$308,0),4)="UK"),(((((J25)-42.4)*Transport!$D$9)+(42.4*Transport!$D$14))*'Dept D Planning'!F25),IF(AND(E25="Hybrid car",INDEX(Locations!$B$3:$E$308,MATCH('Dept D Planning'!C25,Locations!$B$3:$B$308,0),4)="Europe",INDEX(Locations!$B$3:$E$308,MATCH('Dept D Planning'!D25,Locations!$B$3:$B$308,0),4)="UK"),(((((J25)-42.4)*Transport!$D$9)+(42.4*Transport!$D$14))*'Dept D Planning'!F25),IF(AND(E25="Hybrid car",INDEX(Locations!$B$3:$E$308,MATCH('Dept D Planning'!D25,Locations!$B$3:$B$308,0),4)="Europe",INDEX(Locations!$B$3:$E$308,MATCH('Dept D Planning'!C25,Locations!$B$3:$B$308,0),4)="UK"),(((((J25)-42.4)*Transport!$D$9)+(42.4*Transport!$D$14))*'Dept D Planning'!F25),IF(AND(E25="Electric car",INDEX(Locations!$B$3:$E$308,MATCH('Dept D Planning'!C25,Locations!$B$3:$B$308,0),4)="Europe",INDEX(Locations!$B$3:$E$308,MATCH('Dept D Planning'!D25,Locations!$B$3:$B$308,0),4)="UK"),(((((J25)-42.4)*Transport!$D$8)+(42.4*Transport!$D$14))*'Dept D Planning'!F25),IF(AND(E25="Electric car",INDEX(Locations!$B$3:$E$308,MATCH('Dept D Planning'!D25,Locations!$B$3:$B$308,0),4)="Europe",INDEX(Locations!$B$3:$E$308,MATCH('Dept D Planning'!C25,Locations!$B$3:$B$308,0),4)="UK"),(((((J25)-42.4)*Transport!$D$8)+(42.4*Transport!$D$14))*'Dept D Planning'!F25),IF(AND(OR(C25="Ireland",INDEX(Locations!$B$3:$F$308,MATCH('Dept D Planning'!C25,Locations!$B$3:$B$308,0),5)="Yes"),E25="Car",INDEX(Locations!$B$3:$E$308,MATCH('Dept D Planning'!D25,Locations!$B$3:$B$308,0),4)="UK"),(J25)*(0.15*Transport!$C$14+0.85*Transport!$C$9)*'Dept D Planning'!F25,IF(AND(OR(D25="Ireland",INDEX(Locations!$B$3:$F$308,MATCH('Dept D Planning'!D25,Locations!$B$3:$B$308,0),5)="Yes"),E25="Car",INDEX(Locations!$B$3:$E$308,MATCH('Dept D Planning'!C25,Locations!$B$3:$B$308,0),4)="UK"),(J25)*(0.15*Transport!$C$14+0.85*Transport!$C$9)*'Dept D Planning'!F25,IF(AND(OR(C25="Ireland",INDEX(Locations!$B$3:$F$308,MATCH('Dept D Planning'!C25,Locations!$B$3:$B$308,0),5)="Yes"),E25="Hybrid Car",INDEX(Locations!$B$3:$E$308,MATCH('Dept D Planning'!D25,Locations!$B$3:$B$308,0),4)="UK"),(J25)*(0.15*Transport!$C$14+0.85*Transport!$C$9)*'Dept D Planning'!F25,IF(AND(OR(D25="Ireland",INDEX(Locations!$B$3:$F$308,MATCH('Dept D Planning'!D25,Locations!$B$3:$B$308,0),5)="Yes"),E25="Hybrid Car",INDEX(Locations!$B$3:$E$308,MATCH('Dept D Planning'!C25,Locations!$B$3:$B$308,0),4)="UK"),(J25)*(0.15*Transport!$C$14+0.85*Transport!$C$9)*'Dept D Planning'!F25,IF(AND(OR(C25="Ireland",INDEX(Locations!$B$3:$F$308,MATCH('Dept D Planning'!C25,Locations!$B$3:$B$308,0),5)="Yes"),E25="Electric Car",INDEX(Locations!$B$3:$E$308,MATCH('Dept D Planning'!D25,Locations!$B$3:$B$308,0),4)="UK"),(J25)*(0.15*Transport!$C$14+0.85*Transport!$C$8)*'Dept D Planning'!F25,IF(AND(OR(D25="Ireland",INDEX(Locations!$B$3:$F$308,MATCH('Dept D Planning'!D25,Locations!$B$3:$B$308,0),5)="Yes"),E25="Electric Car",INDEX(Locations!$B$3:$E$308,MATCH('Dept D Planning'!C25,Locations!$B$3:$B$308,0),4)="UK"),(J25)*(0.15*Transport!$C$14+0.85*Transport!$C$8)*'Dept D Planning'!F25,IF(AND(OR(C25="Ireland",INDEX(Locations!$B$3:$F$308,MATCH('Dept D Planning'!C25,Locations!$B$3:$B$308,0),5)="Yes"),E25="Bus/Coach",INDEX(Locations!$B$3:$E$308,MATCH('Dept D Planning'!D25,Locations!$B$3:$B$308,0),4)="UK"),(J25)*(0.15*Transport!$C$13+0.85*Transport!$C$5)*'Dept D Planning'!F25,IF(AND(OR(D25="Ireland",INDEX(Locations!$B$3:$F$308,MATCH('Dept D Planning'!D25,Locations!$B$3:$B$308,0),5)="Yes"),E25="Bus/Coach",INDEX(Locations!$B$3:$E$308,MATCH('Dept D Planning'!C25,Locations!$B$3:$B$308,0),4)="UK"),(J25)*(0.15*Transport!$C$13+0.85*Transport!$C$5)*'Dept D Planning'!F25,IF(AND(OR(C25="Ireland",INDEX(Locations!$B$3:$F$308,MATCH('Dept D Planning'!C25,Locations!$B$3:$B$308,0),5)="Yes"),E25="Train",INDEX(Locations!$B$3:$E$308,MATCH('Dept D Planning'!D25,Locations!$B$3:$B$308,0),4)="UK"),(J25)*(0.15*Transport!$C$13+0.85*Transport!$C$3)*'Dept D Planning'!F25,IF(AND(OR(D25="Ireland",INDEX(Locations!$B$3:$F$308,MATCH('Dept D Planning'!D25,Locations!$B$3:$B$308,0),5)="Yes"),E25="Train",INDEX(Locations!$B$3:$E$308,MATCH('Dept D Planning'!C25,Locations!$B$3:$B$308,0),4)="UK"),(J25)*(0.15*Transport!$C$13+0.85*Transport!$C$3),J25*(INDEX(Transport!$B$3:$E$14,MATCH('Dept D Planning'!E25,Transport!$B$3:$B$14,0),IF(INDEX(Locations!$B$3:$G$308,MATCH('Dept D Planning'!C25,Locations!$B$3:$B$308,0),4)="UK",2,IF(INDEX(Locations!$B$3:$G$308,MATCH('Dept D Planning'!C25,Locations!$B$3:$B$308,0),4)="Europe",3,4)))))*F25*G25*H25))))))))))))))))))),1)),"")</f>
        <v/>
      </c>
      <c r="L25" s="90"/>
    </row>
    <row r="26" spans="1:14" ht="17.399999999999999" customHeight="1" x14ac:dyDescent="0.25">
      <c r="A26" s="90"/>
      <c r="B26" s="91"/>
      <c r="C26" s="91"/>
      <c r="D26" s="91"/>
      <c r="E26" s="91"/>
      <c r="F26" s="90"/>
      <c r="G26" s="90">
        <v>1</v>
      </c>
      <c r="H26" s="101">
        <v>1</v>
      </c>
      <c r="I26" s="91"/>
      <c r="J26" s="100" t="str">
        <f>(IFERROR(IF(I26="Yes",(ROUND(6371 * ACOS(SIN((VLOOKUP(C26,Locations!B:D,2,FALSE))*PI()/180)*SIN((VLOOKUP(D26,Locations!B:D,2,FALSE))*PI()/180) + COS((VLOOKUP(C26,Locations!B:D,2,FALSE))*PI()/180) * COS((VLOOKUP(D26,Locations!B:D,2,FALSE))*PI()/180)*COS((VLOOKUP(D26,Locations!B:D,3,FALSE))* PI()/180-(VLOOKUP(C26,Locations!B:D,3,FALSE))*PI()/180))/1.609,0))*2,(ROUND(6371 * ACOS(SIN((VLOOKUP(C26,Locations!B:D,2,FALSE))*PI()/180)*SIN((VLOOKUP(D26,Locations!B:D,2,FALSE))*PI()/180) + COS((VLOOKUP(C26,Locations!B:D,2,FALSE))*PI()/180) * COS((VLOOKUP(D26,Locations!B:D,2,FALSE))*PI()/180)*COS((VLOOKUP(D26,Locations!B:D,3,FALSE))* PI()/180-(VLOOKUP(C26,Locations!B:D,3,FALSE))*PI()/180))/1.609,0))),""))</f>
        <v/>
      </c>
      <c r="K26" s="100" t="str" cm="1">
        <f t="array" ref="K26">IFERROR((ROUND(IF(AND(E26="Train",INDEX(Locations!$B$3:$E$308,MATCH('Dept D Planning'!C26,Locations!$B$3:$B$308,0),4)="Europe",INDEX(Locations!$B$3:$E$308,MATCH('Dept D Planning'!D26,Locations!$B$3:$B$308,0),4)="UK"),(((INDEX(Dover!$B$3:$G$124,MATCH('Dept D Planning'!C26,Dover!$B$3:$B$124,0),6))*Transport!$D$3)+(INDEX(Dover!$B$3:$G$124,MATCH('Dept D Planning'!D26,Dover!$B$3:$B$124,0),6)*Transport!$C$3))*'Dept D Planning'!F26*IF(I26="Yes",2,1),IF(AND(E26="Train",INDEX(Locations!$B$3:$E$308,MATCH('Dept D Planning'!D26,Locations!$B$3:$B$308,0),4)="Europe",INDEX(Locations!$B$3:$E$308,MATCH('Dept D Planning'!C26,Locations!$B$3:$B$308,0),4)="UK"),(((INDEX(Dover!$B$3:$G$124,MATCH('Dept D Planning'!D26,Dover!$B$3:$B$124,0),6))*Transport!$D$3)+(INDEX(Dover!$B$3:$G$124,MATCH('Dept D Planning'!C26,Dover!$B$3:$B$124,0),6)*Transport!$C$3))*'Dept D Planning'!F26*IF(I26="Yes",2,1),IF(AND(E26="Bus/Coach",INDEX(Locations!$B$3:$E$308,MATCH('Dept D Planning'!C26,Locations!$B$3:$B$308,0),4)="Europe",INDEX(Locations!$B$3:$E$308,MATCH('Dept D Planning'!D26,Locations!$B$3:$B$308,0),4)="UK"),((((J26)-42.4)*Transport!$D$5)+(42.4*Transport!$D$13))*'Dept D Planning'!F26,IF(AND(E26="Bus/Coach",INDEX(Locations!$B$3:$E$308,MATCH('Dept D Planning'!D26,Locations!$B$3:$B$308,0),4)="Europe",INDEX(Locations!$B$3:$E$308,MATCH('Dept D Planning'!C26,Locations!$B$3:$B$308,0),4)="UK"),((((J26)-42.4)*Transport!$D$5)+(42.4*Transport!$D$13))*'Dept D Planning'!F26,IF(AND(E26="Car",INDEX(Locations!$B$3:$E$308,MATCH('Dept D Planning'!C26,Locations!$B$3:$B$308,0),4)="Europe",INDEX(Locations!$B$3:$E$308,MATCH('Dept D Planning'!D26,Locations!$B$3:$B$308,0),4)="UK"),(((((J26)-42.4)*Transport!$D$9)+(42.4*Transport!$D$14))*'Dept D Planning'!F26),IF(AND(E26="Car",INDEX(Locations!$B$3:$E$308,MATCH('Dept D Planning'!D26,Locations!$B$3:$B$308,0),4)="Europe",INDEX(Locations!$B$3:$E$308,MATCH('Dept D Planning'!C26,Locations!$B$3:$B$308,0),4)="UK"),(((((J26)-42.4)*Transport!$D$9)+(42.4*Transport!$D$14))*'Dept D Planning'!F26),IF(AND(E26="Hybrid car",INDEX(Locations!$B$3:$E$308,MATCH('Dept D Planning'!C26,Locations!$B$3:$B$308,0),4)="Europe",INDEX(Locations!$B$3:$E$308,MATCH('Dept D Planning'!D26,Locations!$B$3:$B$308,0),4)="UK"),(((((J26)-42.4)*Transport!$D$9)+(42.4*Transport!$D$14))*'Dept D Planning'!F26),IF(AND(E26="Hybrid car",INDEX(Locations!$B$3:$E$308,MATCH('Dept D Planning'!D26,Locations!$B$3:$B$308,0),4)="Europe",INDEX(Locations!$B$3:$E$308,MATCH('Dept D Planning'!C26,Locations!$B$3:$B$308,0),4)="UK"),(((((J26)-42.4)*Transport!$D$9)+(42.4*Transport!$D$14))*'Dept D Planning'!F26),IF(AND(E26="Electric car",INDEX(Locations!$B$3:$E$308,MATCH('Dept D Planning'!C26,Locations!$B$3:$B$308,0),4)="Europe",INDEX(Locations!$B$3:$E$308,MATCH('Dept D Planning'!D26,Locations!$B$3:$B$308,0),4)="UK"),(((((J26)-42.4)*Transport!$D$8)+(42.4*Transport!$D$14))*'Dept D Planning'!F26),IF(AND(E26="Electric car",INDEX(Locations!$B$3:$E$308,MATCH('Dept D Planning'!D26,Locations!$B$3:$B$308,0),4)="Europe",INDEX(Locations!$B$3:$E$308,MATCH('Dept D Planning'!C26,Locations!$B$3:$B$308,0),4)="UK"),(((((J26)-42.4)*Transport!$D$8)+(42.4*Transport!$D$14))*'Dept D Planning'!F26),IF(AND(OR(C26="Ireland",INDEX(Locations!$B$3:$F$308,MATCH('Dept D Planning'!C26,Locations!$B$3:$B$308,0),5)="Yes"),E26="Car",INDEX(Locations!$B$3:$E$308,MATCH('Dept D Planning'!D26,Locations!$B$3:$B$308,0),4)="UK"),(J26)*(0.15*Transport!$C$14+0.85*Transport!$C$9)*'Dept D Planning'!F26,IF(AND(OR(D26="Ireland",INDEX(Locations!$B$3:$F$308,MATCH('Dept D Planning'!D26,Locations!$B$3:$B$308,0),5)="Yes"),E26="Car",INDEX(Locations!$B$3:$E$308,MATCH('Dept D Planning'!C26,Locations!$B$3:$B$308,0),4)="UK"),(J26)*(0.15*Transport!$C$14+0.85*Transport!$C$9)*'Dept D Planning'!F26,IF(AND(OR(C26="Ireland",INDEX(Locations!$B$3:$F$308,MATCH('Dept D Planning'!C26,Locations!$B$3:$B$308,0),5)="Yes"),E26="Hybrid Car",INDEX(Locations!$B$3:$E$308,MATCH('Dept D Planning'!D26,Locations!$B$3:$B$308,0),4)="UK"),(J26)*(0.15*Transport!$C$14+0.85*Transport!$C$9)*'Dept D Planning'!F26,IF(AND(OR(D26="Ireland",INDEX(Locations!$B$3:$F$308,MATCH('Dept D Planning'!D26,Locations!$B$3:$B$308,0),5)="Yes"),E26="Hybrid Car",INDEX(Locations!$B$3:$E$308,MATCH('Dept D Planning'!C26,Locations!$B$3:$B$308,0),4)="UK"),(J26)*(0.15*Transport!$C$14+0.85*Transport!$C$9)*'Dept D Planning'!F26,IF(AND(OR(C26="Ireland",INDEX(Locations!$B$3:$F$308,MATCH('Dept D Planning'!C26,Locations!$B$3:$B$308,0),5)="Yes"),E26="Electric Car",INDEX(Locations!$B$3:$E$308,MATCH('Dept D Planning'!D26,Locations!$B$3:$B$308,0),4)="UK"),(J26)*(0.15*Transport!$C$14+0.85*Transport!$C$8)*'Dept D Planning'!F26,IF(AND(OR(D26="Ireland",INDEX(Locations!$B$3:$F$308,MATCH('Dept D Planning'!D26,Locations!$B$3:$B$308,0),5)="Yes"),E26="Electric Car",INDEX(Locations!$B$3:$E$308,MATCH('Dept D Planning'!C26,Locations!$B$3:$B$308,0),4)="UK"),(J26)*(0.15*Transport!$C$14+0.85*Transport!$C$8)*'Dept D Planning'!F26,IF(AND(OR(C26="Ireland",INDEX(Locations!$B$3:$F$308,MATCH('Dept D Planning'!C26,Locations!$B$3:$B$308,0),5)="Yes"),E26="Bus/Coach",INDEX(Locations!$B$3:$E$308,MATCH('Dept D Planning'!D26,Locations!$B$3:$B$308,0),4)="UK"),(J26)*(0.15*Transport!$C$13+0.85*Transport!$C$5)*'Dept D Planning'!F26,IF(AND(OR(D26="Ireland",INDEX(Locations!$B$3:$F$308,MATCH('Dept D Planning'!D26,Locations!$B$3:$B$308,0),5)="Yes"),E26="Bus/Coach",INDEX(Locations!$B$3:$E$308,MATCH('Dept D Planning'!C26,Locations!$B$3:$B$308,0),4)="UK"),(J26)*(0.15*Transport!$C$13+0.85*Transport!$C$5)*'Dept D Planning'!F26,IF(AND(OR(C26="Ireland",INDEX(Locations!$B$3:$F$308,MATCH('Dept D Planning'!C26,Locations!$B$3:$B$308,0),5)="Yes"),E26="Train",INDEX(Locations!$B$3:$E$308,MATCH('Dept D Planning'!D26,Locations!$B$3:$B$308,0),4)="UK"),(J26)*(0.15*Transport!$C$13+0.85*Transport!$C$3)*'Dept D Planning'!F26,IF(AND(OR(D26="Ireland",INDEX(Locations!$B$3:$F$308,MATCH('Dept D Planning'!D26,Locations!$B$3:$B$308,0),5)="Yes"),E26="Train",INDEX(Locations!$B$3:$E$308,MATCH('Dept D Planning'!C26,Locations!$B$3:$B$308,0),4)="UK"),(J26)*(0.15*Transport!$C$13+0.85*Transport!$C$3),J26*(INDEX(Transport!$B$3:$E$14,MATCH('Dept D Planning'!E26,Transport!$B$3:$B$14,0),IF(INDEX(Locations!$B$3:$G$308,MATCH('Dept D Planning'!C26,Locations!$B$3:$B$308,0),4)="UK",2,IF(INDEX(Locations!$B$3:$G$308,MATCH('Dept D Planning'!C26,Locations!$B$3:$B$308,0),4)="Europe",3,4)))))*F26*G26*H26))))))))))))))))))),1)),"")</f>
        <v/>
      </c>
      <c r="L26" s="90"/>
    </row>
    <row r="27" spans="1:14" ht="17.399999999999999" customHeight="1" x14ac:dyDescent="0.25">
      <c r="A27" s="90"/>
      <c r="B27" s="91"/>
      <c r="C27" s="91"/>
      <c r="D27" s="91"/>
      <c r="E27" s="91"/>
      <c r="F27" s="90"/>
      <c r="G27" s="90">
        <v>1</v>
      </c>
      <c r="H27" s="101">
        <v>1</v>
      </c>
      <c r="I27" s="91"/>
      <c r="J27" s="100" t="str">
        <f>(IFERROR(IF(I27="Yes",(ROUND(6371 * ACOS(SIN((VLOOKUP(C27,Locations!B:D,2,FALSE))*PI()/180)*SIN((VLOOKUP(D27,Locations!B:D,2,FALSE))*PI()/180) + COS((VLOOKUP(C27,Locations!B:D,2,FALSE))*PI()/180) * COS((VLOOKUP(D27,Locations!B:D,2,FALSE))*PI()/180)*COS((VLOOKUP(D27,Locations!B:D,3,FALSE))* PI()/180-(VLOOKUP(C27,Locations!B:D,3,FALSE))*PI()/180))/1.609,0))*2,(ROUND(6371 * ACOS(SIN((VLOOKUP(C27,Locations!B:D,2,FALSE))*PI()/180)*SIN((VLOOKUP(D27,Locations!B:D,2,FALSE))*PI()/180) + COS((VLOOKUP(C27,Locations!B:D,2,FALSE))*PI()/180) * COS((VLOOKUP(D27,Locations!B:D,2,FALSE))*PI()/180)*COS((VLOOKUP(D27,Locations!B:D,3,FALSE))* PI()/180-(VLOOKUP(C27,Locations!B:D,3,FALSE))*PI()/180))/1.609,0))),""))</f>
        <v/>
      </c>
      <c r="K27" s="100" t="str" cm="1">
        <f t="array" ref="K27">IFERROR((ROUND(IF(AND(E27="Train",INDEX(Locations!$B$3:$E$308,MATCH('Dept D Planning'!C27,Locations!$B$3:$B$308,0),4)="Europe",INDEX(Locations!$B$3:$E$308,MATCH('Dept D Planning'!D27,Locations!$B$3:$B$308,0),4)="UK"),(((INDEX(Dover!$B$3:$G$124,MATCH('Dept D Planning'!C27,Dover!$B$3:$B$124,0),6))*Transport!$D$3)+(INDEX(Dover!$B$3:$G$124,MATCH('Dept D Planning'!D27,Dover!$B$3:$B$124,0),6)*Transport!$C$3))*'Dept D Planning'!F27*IF(I27="Yes",2,1),IF(AND(E27="Train",INDEX(Locations!$B$3:$E$308,MATCH('Dept D Planning'!D27,Locations!$B$3:$B$308,0),4)="Europe",INDEX(Locations!$B$3:$E$308,MATCH('Dept D Planning'!C27,Locations!$B$3:$B$308,0),4)="UK"),(((INDEX(Dover!$B$3:$G$124,MATCH('Dept D Planning'!D27,Dover!$B$3:$B$124,0),6))*Transport!$D$3)+(INDEX(Dover!$B$3:$G$124,MATCH('Dept D Planning'!C27,Dover!$B$3:$B$124,0),6)*Transport!$C$3))*'Dept D Planning'!F27*IF(I27="Yes",2,1),IF(AND(E27="Bus/Coach",INDEX(Locations!$B$3:$E$308,MATCH('Dept D Planning'!C27,Locations!$B$3:$B$308,0),4)="Europe",INDEX(Locations!$B$3:$E$308,MATCH('Dept D Planning'!D27,Locations!$B$3:$B$308,0),4)="UK"),((((J27)-42.4)*Transport!$D$5)+(42.4*Transport!$D$13))*'Dept D Planning'!F27,IF(AND(E27="Bus/Coach",INDEX(Locations!$B$3:$E$308,MATCH('Dept D Planning'!D27,Locations!$B$3:$B$308,0),4)="Europe",INDEX(Locations!$B$3:$E$308,MATCH('Dept D Planning'!C27,Locations!$B$3:$B$308,0),4)="UK"),((((J27)-42.4)*Transport!$D$5)+(42.4*Transport!$D$13))*'Dept D Planning'!F27,IF(AND(E27="Car",INDEX(Locations!$B$3:$E$308,MATCH('Dept D Planning'!C27,Locations!$B$3:$B$308,0),4)="Europe",INDEX(Locations!$B$3:$E$308,MATCH('Dept D Planning'!D27,Locations!$B$3:$B$308,0),4)="UK"),(((((J27)-42.4)*Transport!$D$9)+(42.4*Transport!$D$14))*'Dept D Planning'!F27),IF(AND(E27="Car",INDEX(Locations!$B$3:$E$308,MATCH('Dept D Planning'!D27,Locations!$B$3:$B$308,0),4)="Europe",INDEX(Locations!$B$3:$E$308,MATCH('Dept D Planning'!C27,Locations!$B$3:$B$308,0),4)="UK"),(((((J27)-42.4)*Transport!$D$9)+(42.4*Transport!$D$14))*'Dept D Planning'!F27),IF(AND(E27="Hybrid car",INDEX(Locations!$B$3:$E$308,MATCH('Dept D Planning'!C27,Locations!$B$3:$B$308,0),4)="Europe",INDEX(Locations!$B$3:$E$308,MATCH('Dept D Planning'!D27,Locations!$B$3:$B$308,0),4)="UK"),(((((J27)-42.4)*Transport!$D$9)+(42.4*Transport!$D$14))*'Dept D Planning'!F27),IF(AND(E27="Hybrid car",INDEX(Locations!$B$3:$E$308,MATCH('Dept D Planning'!D27,Locations!$B$3:$B$308,0),4)="Europe",INDEX(Locations!$B$3:$E$308,MATCH('Dept D Planning'!C27,Locations!$B$3:$B$308,0),4)="UK"),(((((J27)-42.4)*Transport!$D$9)+(42.4*Transport!$D$14))*'Dept D Planning'!F27),IF(AND(E27="Electric car",INDEX(Locations!$B$3:$E$308,MATCH('Dept D Planning'!C27,Locations!$B$3:$B$308,0),4)="Europe",INDEX(Locations!$B$3:$E$308,MATCH('Dept D Planning'!D27,Locations!$B$3:$B$308,0),4)="UK"),(((((J27)-42.4)*Transport!$D$8)+(42.4*Transport!$D$14))*'Dept D Planning'!F27),IF(AND(E27="Electric car",INDEX(Locations!$B$3:$E$308,MATCH('Dept D Planning'!D27,Locations!$B$3:$B$308,0),4)="Europe",INDEX(Locations!$B$3:$E$308,MATCH('Dept D Planning'!C27,Locations!$B$3:$B$308,0),4)="UK"),(((((J27)-42.4)*Transport!$D$8)+(42.4*Transport!$D$14))*'Dept D Planning'!F27),IF(AND(OR(C27="Ireland",INDEX(Locations!$B$3:$F$308,MATCH('Dept D Planning'!C27,Locations!$B$3:$B$308,0),5)="Yes"),E27="Car",INDEX(Locations!$B$3:$E$308,MATCH('Dept D Planning'!D27,Locations!$B$3:$B$308,0),4)="UK"),(J27)*(0.15*Transport!$C$14+0.85*Transport!$C$9)*'Dept D Planning'!F27,IF(AND(OR(D27="Ireland",INDEX(Locations!$B$3:$F$308,MATCH('Dept D Planning'!D27,Locations!$B$3:$B$308,0),5)="Yes"),E27="Car",INDEX(Locations!$B$3:$E$308,MATCH('Dept D Planning'!C27,Locations!$B$3:$B$308,0),4)="UK"),(J27)*(0.15*Transport!$C$14+0.85*Transport!$C$9)*'Dept D Planning'!F27,IF(AND(OR(C27="Ireland",INDEX(Locations!$B$3:$F$308,MATCH('Dept D Planning'!C27,Locations!$B$3:$B$308,0),5)="Yes"),E27="Hybrid Car",INDEX(Locations!$B$3:$E$308,MATCH('Dept D Planning'!D27,Locations!$B$3:$B$308,0),4)="UK"),(J27)*(0.15*Transport!$C$14+0.85*Transport!$C$9)*'Dept D Planning'!F27,IF(AND(OR(D27="Ireland",INDEX(Locations!$B$3:$F$308,MATCH('Dept D Planning'!D27,Locations!$B$3:$B$308,0),5)="Yes"),E27="Hybrid Car",INDEX(Locations!$B$3:$E$308,MATCH('Dept D Planning'!C27,Locations!$B$3:$B$308,0),4)="UK"),(J27)*(0.15*Transport!$C$14+0.85*Transport!$C$9)*'Dept D Planning'!F27,IF(AND(OR(C27="Ireland",INDEX(Locations!$B$3:$F$308,MATCH('Dept D Planning'!C27,Locations!$B$3:$B$308,0),5)="Yes"),E27="Electric Car",INDEX(Locations!$B$3:$E$308,MATCH('Dept D Planning'!D27,Locations!$B$3:$B$308,0),4)="UK"),(J27)*(0.15*Transport!$C$14+0.85*Transport!$C$8)*'Dept D Planning'!F27,IF(AND(OR(D27="Ireland",INDEX(Locations!$B$3:$F$308,MATCH('Dept D Planning'!D27,Locations!$B$3:$B$308,0),5)="Yes"),E27="Electric Car",INDEX(Locations!$B$3:$E$308,MATCH('Dept D Planning'!C27,Locations!$B$3:$B$308,0),4)="UK"),(J27)*(0.15*Transport!$C$14+0.85*Transport!$C$8)*'Dept D Planning'!F27,IF(AND(OR(C27="Ireland",INDEX(Locations!$B$3:$F$308,MATCH('Dept D Planning'!C27,Locations!$B$3:$B$308,0),5)="Yes"),E27="Bus/Coach",INDEX(Locations!$B$3:$E$308,MATCH('Dept D Planning'!D27,Locations!$B$3:$B$308,0),4)="UK"),(J27)*(0.15*Transport!$C$13+0.85*Transport!$C$5)*'Dept D Planning'!F27,IF(AND(OR(D27="Ireland",INDEX(Locations!$B$3:$F$308,MATCH('Dept D Planning'!D27,Locations!$B$3:$B$308,0),5)="Yes"),E27="Bus/Coach",INDEX(Locations!$B$3:$E$308,MATCH('Dept D Planning'!C27,Locations!$B$3:$B$308,0),4)="UK"),(J27)*(0.15*Transport!$C$13+0.85*Transport!$C$5)*'Dept D Planning'!F27,IF(AND(OR(C27="Ireland",INDEX(Locations!$B$3:$F$308,MATCH('Dept D Planning'!C27,Locations!$B$3:$B$308,0),5)="Yes"),E27="Train",INDEX(Locations!$B$3:$E$308,MATCH('Dept D Planning'!D27,Locations!$B$3:$B$308,0),4)="UK"),(J27)*(0.15*Transport!$C$13+0.85*Transport!$C$3)*'Dept D Planning'!F27,IF(AND(OR(D27="Ireland",INDEX(Locations!$B$3:$F$308,MATCH('Dept D Planning'!D27,Locations!$B$3:$B$308,0),5)="Yes"),E27="Train",INDEX(Locations!$B$3:$E$308,MATCH('Dept D Planning'!C27,Locations!$B$3:$B$308,0),4)="UK"),(J27)*(0.15*Transport!$C$13+0.85*Transport!$C$3),J27*(INDEX(Transport!$B$3:$E$14,MATCH('Dept D Planning'!E27,Transport!$B$3:$B$14,0),IF(INDEX(Locations!$B$3:$G$308,MATCH('Dept D Planning'!C27,Locations!$B$3:$B$308,0),4)="UK",2,IF(INDEX(Locations!$B$3:$G$308,MATCH('Dept D Planning'!C27,Locations!$B$3:$B$308,0),4)="Europe",3,4)))))*F27*G27*H27))))))))))))))))))),1)),"")</f>
        <v/>
      </c>
      <c r="L27" s="90"/>
    </row>
    <row r="28" spans="1:14" ht="17.399999999999999" customHeight="1" x14ac:dyDescent="0.25">
      <c r="A28" s="90"/>
      <c r="B28" s="91"/>
      <c r="C28" s="91"/>
      <c r="D28" s="91"/>
      <c r="E28" s="91"/>
      <c r="F28" s="90"/>
      <c r="G28" s="90">
        <v>1</v>
      </c>
      <c r="H28" s="101">
        <v>1</v>
      </c>
      <c r="I28" s="91"/>
      <c r="J28" s="100" t="str">
        <f>(IFERROR(IF(I28="Yes",(ROUND(6371 * ACOS(SIN((VLOOKUP(C28,Locations!B:D,2,FALSE))*PI()/180)*SIN((VLOOKUP(D28,Locations!B:D,2,FALSE))*PI()/180) + COS((VLOOKUP(C28,Locations!B:D,2,FALSE))*PI()/180) * COS((VLOOKUP(D28,Locations!B:D,2,FALSE))*PI()/180)*COS((VLOOKUP(D28,Locations!B:D,3,FALSE))* PI()/180-(VLOOKUP(C28,Locations!B:D,3,FALSE))*PI()/180))/1.609,0))*2,(ROUND(6371 * ACOS(SIN((VLOOKUP(C28,Locations!B:D,2,FALSE))*PI()/180)*SIN((VLOOKUP(D28,Locations!B:D,2,FALSE))*PI()/180) + COS((VLOOKUP(C28,Locations!B:D,2,FALSE))*PI()/180) * COS((VLOOKUP(D28,Locations!B:D,2,FALSE))*PI()/180)*COS((VLOOKUP(D28,Locations!B:D,3,FALSE))* PI()/180-(VLOOKUP(C28,Locations!B:D,3,FALSE))*PI()/180))/1.609,0))),""))</f>
        <v/>
      </c>
      <c r="K28" s="100" t="str" cm="1">
        <f t="array" ref="K28">IFERROR((ROUND(IF(AND(E28="Train",INDEX(Locations!$B$3:$E$308,MATCH('Dept D Planning'!C28,Locations!$B$3:$B$308,0),4)="Europe",INDEX(Locations!$B$3:$E$308,MATCH('Dept D Planning'!D28,Locations!$B$3:$B$308,0),4)="UK"),(((INDEX(Dover!$B$3:$G$124,MATCH('Dept D Planning'!C28,Dover!$B$3:$B$124,0),6))*Transport!$D$3)+(INDEX(Dover!$B$3:$G$124,MATCH('Dept D Planning'!D28,Dover!$B$3:$B$124,0),6)*Transport!$C$3))*'Dept D Planning'!F28*IF(I28="Yes",2,1),IF(AND(E28="Train",INDEX(Locations!$B$3:$E$308,MATCH('Dept D Planning'!D28,Locations!$B$3:$B$308,0),4)="Europe",INDEX(Locations!$B$3:$E$308,MATCH('Dept D Planning'!C28,Locations!$B$3:$B$308,0),4)="UK"),(((INDEX(Dover!$B$3:$G$124,MATCH('Dept D Planning'!D28,Dover!$B$3:$B$124,0),6))*Transport!$D$3)+(INDEX(Dover!$B$3:$G$124,MATCH('Dept D Planning'!C28,Dover!$B$3:$B$124,0),6)*Transport!$C$3))*'Dept D Planning'!F28*IF(I28="Yes",2,1),IF(AND(E28="Bus/Coach",INDEX(Locations!$B$3:$E$308,MATCH('Dept D Planning'!C28,Locations!$B$3:$B$308,0),4)="Europe",INDEX(Locations!$B$3:$E$308,MATCH('Dept D Planning'!D28,Locations!$B$3:$B$308,0),4)="UK"),((((J28)-42.4)*Transport!$D$5)+(42.4*Transport!$D$13))*'Dept D Planning'!F28,IF(AND(E28="Bus/Coach",INDEX(Locations!$B$3:$E$308,MATCH('Dept D Planning'!D28,Locations!$B$3:$B$308,0),4)="Europe",INDEX(Locations!$B$3:$E$308,MATCH('Dept D Planning'!C28,Locations!$B$3:$B$308,0),4)="UK"),((((J28)-42.4)*Transport!$D$5)+(42.4*Transport!$D$13))*'Dept D Planning'!F28,IF(AND(E28="Car",INDEX(Locations!$B$3:$E$308,MATCH('Dept D Planning'!C28,Locations!$B$3:$B$308,0),4)="Europe",INDEX(Locations!$B$3:$E$308,MATCH('Dept D Planning'!D28,Locations!$B$3:$B$308,0),4)="UK"),(((((J28)-42.4)*Transport!$D$9)+(42.4*Transport!$D$14))*'Dept D Planning'!F28),IF(AND(E28="Car",INDEX(Locations!$B$3:$E$308,MATCH('Dept D Planning'!D28,Locations!$B$3:$B$308,0),4)="Europe",INDEX(Locations!$B$3:$E$308,MATCH('Dept D Planning'!C28,Locations!$B$3:$B$308,0),4)="UK"),(((((J28)-42.4)*Transport!$D$9)+(42.4*Transport!$D$14))*'Dept D Planning'!F28),IF(AND(E28="Hybrid car",INDEX(Locations!$B$3:$E$308,MATCH('Dept D Planning'!C28,Locations!$B$3:$B$308,0),4)="Europe",INDEX(Locations!$B$3:$E$308,MATCH('Dept D Planning'!D28,Locations!$B$3:$B$308,0),4)="UK"),(((((J28)-42.4)*Transport!$D$9)+(42.4*Transport!$D$14))*'Dept D Planning'!F28),IF(AND(E28="Hybrid car",INDEX(Locations!$B$3:$E$308,MATCH('Dept D Planning'!D28,Locations!$B$3:$B$308,0),4)="Europe",INDEX(Locations!$B$3:$E$308,MATCH('Dept D Planning'!C28,Locations!$B$3:$B$308,0),4)="UK"),(((((J28)-42.4)*Transport!$D$9)+(42.4*Transport!$D$14))*'Dept D Planning'!F28),IF(AND(E28="Electric car",INDEX(Locations!$B$3:$E$308,MATCH('Dept D Planning'!C28,Locations!$B$3:$B$308,0),4)="Europe",INDEX(Locations!$B$3:$E$308,MATCH('Dept D Planning'!D28,Locations!$B$3:$B$308,0),4)="UK"),(((((J28)-42.4)*Transport!$D$8)+(42.4*Transport!$D$14))*'Dept D Planning'!F28),IF(AND(E28="Electric car",INDEX(Locations!$B$3:$E$308,MATCH('Dept D Planning'!D28,Locations!$B$3:$B$308,0),4)="Europe",INDEX(Locations!$B$3:$E$308,MATCH('Dept D Planning'!C28,Locations!$B$3:$B$308,0),4)="UK"),(((((J28)-42.4)*Transport!$D$8)+(42.4*Transport!$D$14))*'Dept D Planning'!F28),IF(AND(OR(C28="Ireland",INDEX(Locations!$B$3:$F$308,MATCH('Dept D Planning'!C28,Locations!$B$3:$B$308,0),5)="Yes"),E28="Car",INDEX(Locations!$B$3:$E$308,MATCH('Dept D Planning'!D28,Locations!$B$3:$B$308,0),4)="UK"),(J28)*(0.15*Transport!$C$14+0.85*Transport!$C$9)*'Dept D Planning'!F28,IF(AND(OR(D28="Ireland",INDEX(Locations!$B$3:$F$308,MATCH('Dept D Planning'!D28,Locations!$B$3:$B$308,0),5)="Yes"),E28="Car",INDEX(Locations!$B$3:$E$308,MATCH('Dept D Planning'!C28,Locations!$B$3:$B$308,0),4)="UK"),(J28)*(0.15*Transport!$C$14+0.85*Transport!$C$9)*'Dept D Planning'!F28,IF(AND(OR(C28="Ireland",INDEX(Locations!$B$3:$F$308,MATCH('Dept D Planning'!C28,Locations!$B$3:$B$308,0),5)="Yes"),E28="Hybrid Car",INDEX(Locations!$B$3:$E$308,MATCH('Dept D Planning'!D28,Locations!$B$3:$B$308,0),4)="UK"),(J28)*(0.15*Transport!$C$14+0.85*Transport!$C$9)*'Dept D Planning'!F28,IF(AND(OR(D28="Ireland",INDEX(Locations!$B$3:$F$308,MATCH('Dept D Planning'!D28,Locations!$B$3:$B$308,0),5)="Yes"),E28="Hybrid Car",INDEX(Locations!$B$3:$E$308,MATCH('Dept D Planning'!C28,Locations!$B$3:$B$308,0),4)="UK"),(J28)*(0.15*Transport!$C$14+0.85*Transport!$C$9)*'Dept D Planning'!F28,IF(AND(OR(C28="Ireland",INDEX(Locations!$B$3:$F$308,MATCH('Dept D Planning'!C28,Locations!$B$3:$B$308,0),5)="Yes"),E28="Electric Car",INDEX(Locations!$B$3:$E$308,MATCH('Dept D Planning'!D28,Locations!$B$3:$B$308,0),4)="UK"),(J28)*(0.15*Transport!$C$14+0.85*Transport!$C$8)*'Dept D Planning'!F28,IF(AND(OR(D28="Ireland",INDEX(Locations!$B$3:$F$308,MATCH('Dept D Planning'!D28,Locations!$B$3:$B$308,0),5)="Yes"),E28="Electric Car",INDEX(Locations!$B$3:$E$308,MATCH('Dept D Planning'!C28,Locations!$B$3:$B$308,0),4)="UK"),(J28)*(0.15*Transport!$C$14+0.85*Transport!$C$8)*'Dept D Planning'!F28,IF(AND(OR(C28="Ireland",INDEX(Locations!$B$3:$F$308,MATCH('Dept D Planning'!C28,Locations!$B$3:$B$308,0),5)="Yes"),E28="Bus/Coach",INDEX(Locations!$B$3:$E$308,MATCH('Dept D Planning'!D28,Locations!$B$3:$B$308,0),4)="UK"),(J28)*(0.15*Transport!$C$13+0.85*Transport!$C$5)*'Dept D Planning'!F28,IF(AND(OR(D28="Ireland",INDEX(Locations!$B$3:$F$308,MATCH('Dept D Planning'!D28,Locations!$B$3:$B$308,0),5)="Yes"),E28="Bus/Coach",INDEX(Locations!$B$3:$E$308,MATCH('Dept D Planning'!C28,Locations!$B$3:$B$308,0),4)="UK"),(J28)*(0.15*Transport!$C$13+0.85*Transport!$C$5)*'Dept D Planning'!F28,IF(AND(OR(C28="Ireland",INDEX(Locations!$B$3:$F$308,MATCH('Dept D Planning'!C28,Locations!$B$3:$B$308,0),5)="Yes"),E28="Train",INDEX(Locations!$B$3:$E$308,MATCH('Dept D Planning'!D28,Locations!$B$3:$B$308,0),4)="UK"),(J28)*(0.15*Transport!$C$13+0.85*Transport!$C$3)*'Dept D Planning'!F28,IF(AND(OR(D28="Ireland",INDEX(Locations!$B$3:$F$308,MATCH('Dept D Planning'!D28,Locations!$B$3:$B$308,0),5)="Yes"),E28="Train",INDEX(Locations!$B$3:$E$308,MATCH('Dept D Planning'!C28,Locations!$B$3:$B$308,0),4)="UK"),(J28)*(0.15*Transport!$C$13+0.85*Transport!$C$3),J28*(INDEX(Transport!$B$3:$E$14,MATCH('Dept D Planning'!E28,Transport!$B$3:$B$14,0),IF(INDEX(Locations!$B$3:$G$308,MATCH('Dept D Planning'!C28,Locations!$B$3:$B$308,0),4)="UK",2,IF(INDEX(Locations!$B$3:$G$308,MATCH('Dept D Planning'!C28,Locations!$B$3:$B$308,0),4)="Europe",3,4)))))*F28*G28*H28))))))))))))))))))),1)),"")</f>
        <v/>
      </c>
      <c r="L28" s="90"/>
    </row>
    <row r="29" spans="1:14" ht="17.399999999999999" customHeight="1" x14ac:dyDescent="0.25">
      <c r="A29" s="90"/>
      <c r="B29" s="91"/>
      <c r="C29" s="91"/>
      <c r="D29" s="91"/>
      <c r="E29" s="91"/>
      <c r="F29" s="90"/>
      <c r="G29" s="90">
        <v>1</v>
      </c>
      <c r="H29" s="101">
        <v>1</v>
      </c>
      <c r="I29" s="91"/>
      <c r="J29" s="100" t="str">
        <f>(IFERROR(IF(I29="Yes",(ROUND(6371 * ACOS(SIN((VLOOKUP(C29,Locations!B:D,2,FALSE))*PI()/180)*SIN((VLOOKUP(D29,Locations!B:D,2,FALSE))*PI()/180) + COS((VLOOKUP(C29,Locations!B:D,2,FALSE))*PI()/180) * COS((VLOOKUP(D29,Locations!B:D,2,FALSE))*PI()/180)*COS((VLOOKUP(D29,Locations!B:D,3,FALSE))* PI()/180-(VLOOKUP(C29,Locations!B:D,3,FALSE))*PI()/180))/1.609,0))*2,(ROUND(6371 * ACOS(SIN((VLOOKUP(C29,Locations!B:D,2,FALSE))*PI()/180)*SIN((VLOOKUP(D29,Locations!B:D,2,FALSE))*PI()/180) + COS((VLOOKUP(C29,Locations!B:D,2,FALSE))*PI()/180) * COS((VLOOKUP(D29,Locations!B:D,2,FALSE))*PI()/180)*COS((VLOOKUP(D29,Locations!B:D,3,FALSE))* PI()/180-(VLOOKUP(C29,Locations!B:D,3,FALSE))*PI()/180))/1.609,0))),""))</f>
        <v/>
      </c>
      <c r="K29" s="100" t="str" cm="1">
        <f t="array" ref="K29">IFERROR((ROUND(IF(AND(E29="Train",INDEX(Locations!$B$3:$E$308,MATCH('Dept D Planning'!C29,Locations!$B$3:$B$308,0),4)="Europe",INDEX(Locations!$B$3:$E$308,MATCH('Dept D Planning'!D29,Locations!$B$3:$B$308,0),4)="UK"),(((INDEX(Dover!$B$3:$G$124,MATCH('Dept D Planning'!C29,Dover!$B$3:$B$124,0),6))*Transport!$D$3)+(INDEX(Dover!$B$3:$G$124,MATCH('Dept D Planning'!D29,Dover!$B$3:$B$124,0),6)*Transport!$C$3))*'Dept D Planning'!F29*IF(I29="Yes",2,1),IF(AND(E29="Train",INDEX(Locations!$B$3:$E$308,MATCH('Dept D Planning'!D29,Locations!$B$3:$B$308,0),4)="Europe",INDEX(Locations!$B$3:$E$308,MATCH('Dept D Planning'!C29,Locations!$B$3:$B$308,0),4)="UK"),(((INDEX(Dover!$B$3:$G$124,MATCH('Dept D Planning'!D29,Dover!$B$3:$B$124,0),6))*Transport!$D$3)+(INDEX(Dover!$B$3:$G$124,MATCH('Dept D Planning'!C29,Dover!$B$3:$B$124,0),6)*Transport!$C$3))*'Dept D Planning'!F29*IF(I29="Yes",2,1),IF(AND(E29="Bus/Coach",INDEX(Locations!$B$3:$E$308,MATCH('Dept D Planning'!C29,Locations!$B$3:$B$308,0),4)="Europe",INDEX(Locations!$B$3:$E$308,MATCH('Dept D Planning'!D29,Locations!$B$3:$B$308,0),4)="UK"),((((J29)-42.4)*Transport!$D$5)+(42.4*Transport!$D$13))*'Dept D Planning'!F29,IF(AND(E29="Bus/Coach",INDEX(Locations!$B$3:$E$308,MATCH('Dept D Planning'!D29,Locations!$B$3:$B$308,0),4)="Europe",INDEX(Locations!$B$3:$E$308,MATCH('Dept D Planning'!C29,Locations!$B$3:$B$308,0),4)="UK"),((((J29)-42.4)*Transport!$D$5)+(42.4*Transport!$D$13))*'Dept D Planning'!F29,IF(AND(E29="Car",INDEX(Locations!$B$3:$E$308,MATCH('Dept D Planning'!C29,Locations!$B$3:$B$308,0),4)="Europe",INDEX(Locations!$B$3:$E$308,MATCH('Dept D Planning'!D29,Locations!$B$3:$B$308,0),4)="UK"),(((((J29)-42.4)*Transport!$D$9)+(42.4*Transport!$D$14))*'Dept D Planning'!F29),IF(AND(E29="Car",INDEX(Locations!$B$3:$E$308,MATCH('Dept D Planning'!D29,Locations!$B$3:$B$308,0),4)="Europe",INDEX(Locations!$B$3:$E$308,MATCH('Dept D Planning'!C29,Locations!$B$3:$B$308,0),4)="UK"),(((((J29)-42.4)*Transport!$D$9)+(42.4*Transport!$D$14))*'Dept D Planning'!F29),IF(AND(E29="Hybrid car",INDEX(Locations!$B$3:$E$308,MATCH('Dept D Planning'!C29,Locations!$B$3:$B$308,0),4)="Europe",INDEX(Locations!$B$3:$E$308,MATCH('Dept D Planning'!D29,Locations!$B$3:$B$308,0),4)="UK"),(((((J29)-42.4)*Transport!$D$9)+(42.4*Transport!$D$14))*'Dept D Planning'!F29),IF(AND(E29="Hybrid car",INDEX(Locations!$B$3:$E$308,MATCH('Dept D Planning'!D29,Locations!$B$3:$B$308,0),4)="Europe",INDEX(Locations!$B$3:$E$308,MATCH('Dept D Planning'!C29,Locations!$B$3:$B$308,0),4)="UK"),(((((J29)-42.4)*Transport!$D$9)+(42.4*Transport!$D$14))*'Dept D Planning'!F29),IF(AND(E29="Electric car",INDEX(Locations!$B$3:$E$308,MATCH('Dept D Planning'!C29,Locations!$B$3:$B$308,0),4)="Europe",INDEX(Locations!$B$3:$E$308,MATCH('Dept D Planning'!D29,Locations!$B$3:$B$308,0),4)="UK"),(((((J29)-42.4)*Transport!$D$8)+(42.4*Transport!$D$14))*'Dept D Planning'!F29),IF(AND(E29="Electric car",INDEX(Locations!$B$3:$E$308,MATCH('Dept D Planning'!D29,Locations!$B$3:$B$308,0),4)="Europe",INDEX(Locations!$B$3:$E$308,MATCH('Dept D Planning'!C29,Locations!$B$3:$B$308,0),4)="UK"),(((((J29)-42.4)*Transport!$D$8)+(42.4*Transport!$D$14))*'Dept D Planning'!F29),IF(AND(OR(C29="Ireland",INDEX(Locations!$B$3:$F$308,MATCH('Dept D Planning'!C29,Locations!$B$3:$B$308,0),5)="Yes"),E29="Car",INDEX(Locations!$B$3:$E$308,MATCH('Dept D Planning'!D29,Locations!$B$3:$B$308,0),4)="UK"),(J29)*(0.15*Transport!$C$14+0.85*Transport!$C$9)*'Dept D Planning'!F29,IF(AND(OR(D29="Ireland",INDEX(Locations!$B$3:$F$308,MATCH('Dept D Planning'!D29,Locations!$B$3:$B$308,0),5)="Yes"),E29="Car",INDEX(Locations!$B$3:$E$308,MATCH('Dept D Planning'!C29,Locations!$B$3:$B$308,0),4)="UK"),(J29)*(0.15*Transport!$C$14+0.85*Transport!$C$9)*'Dept D Planning'!F29,IF(AND(OR(C29="Ireland",INDEX(Locations!$B$3:$F$308,MATCH('Dept D Planning'!C29,Locations!$B$3:$B$308,0),5)="Yes"),E29="Hybrid Car",INDEX(Locations!$B$3:$E$308,MATCH('Dept D Planning'!D29,Locations!$B$3:$B$308,0),4)="UK"),(J29)*(0.15*Transport!$C$14+0.85*Transport!$C$9)*'Dept D Planning'!F29,IF(AND(OR(D29="Ireland",INDEX(Locations!$B$3:$F$308,MATCH('Dept D Planning'!D29,Locations!$B$3:$B$308,0),5)="Yes"),E29="Hybrid Car",INDEX(Locations!$B$3:$E$308,MATCH('Dept D Planning'!C29,Locations!$B$3:$B$308,0),4)="UK"),(J29)*(0.15*Transport!$C$14+0.85*Transport!$C$9)*'Dept D Planning'!F29,IF(AND(OR(C29="Ireland",INDEX(Locations!$B$3:$F$308,MATCH('Dept D Planning'!C29,Locations!$B$3:$B$308,0),5)="Yes"),E29="Electric Car",INDEX(Locations!$B$3:$E$308,MATCH('Dept D Planning'!D29,Locations!$B$3:$B$308,0),4)="UK"),(J29)*(0.15*Transport!$C$14+0.85*Transport!$C$8)*'Dept D Planning'!F29,IF(AND(OR(D29="Ireland",INDEX(Locations!$B$3:$F$308,MATCH('Dept D Planning'!D29,Locations!$B$3:$B$308,0),5)="Yes"),E29="Electric Car",INDEX(Locations!$B$3:$E$308,MATCH('Dept D Planning'!C29,Locations!$B$3:$B$308,0),4)="UK"),(J29)*(0.15*Transport!$C$14+0.85*Transport!$C$8)*'Dept D Planning'!F29,IF(AND(OR(C29="Ireland",INDEX(Locations!$B$3:$F$308,MATCH('Dept D Planning'!C29,Locations!$B$3:$B$308,0),5)="Yes"),E29="Bus/Coach",INDEX(Locations!$B$3:$E$308,MATCH('Dept D Planning'!D29,Locations!$B$3:$B$308,0),4)="UK"),(J29)*(0.15*Transport!$C$13+0.85*Transport!$C$5)*'Dept D Planning'!F29,IF(AND(OR(D29="Ireland",INDEX(Locations!$B$3:$F$308,MATCH('Dept D Planning'!D29,Locations!$B$3:$B$308,0),5)="Yes"),E29="Bus/Coach",INDEX(Locations!$B$3:$E$308,MATCH('Dept D Planning'!C29,Locations!$B$3:$B$308,0),4)="UK"),(J29)*(0.15*Transport!$C$13+0.85*Transport!$C$5)*'Dept D Planning'!F29,IF(AND(OR(C29="Ireland",INDEX(Locations!$B$3:$F$308,MATCH('Dept D Planning'!C29,Locations!$B$3:$B$308,0),5)="Yes"),E29="Train",INDEX(Locations!$B$3:$E$308,MATCH('Dept D Planning'!D29,Locations!$B$3:$B$308,0),4)="UK"),(J29)*(0.15*Transport!$C$13+0.85*Transport!$C$3)*'Dept D Planning'!F29,IF(AND(OR(D29="Ireland",INDEX(Locations!$B$3:$F$308,MATCH('Dept D Planning'!D29,Locations!$B$3:$B$308,0),5)="Yes"),E29="Train",INDEX(Locations!$B$3:$E$308,MATCH('Dept D Planning'!C29,Locations!$B$3:$B$308,0),4)="UK"),(J29)*(0.15*Transport!$C$13+0.85*Transport!$C$3),J29*(INDEX(Transport!$B$3:$E$14,MATCH('Dept D Planning'!E29,Transport!$B$3:$B$14,0),IF(INDEX(Locations!$B$3:$G$308,MATCH('Dept D Planning'!C29,Locations!$B$3:$B$308,0),4)="UK",2,IF(INDEX(Locations!$B$3:$G$308,MATCH('Dept D Planning'!C29,Locations!$B$3:$B$308,0),4)="Europe",3,4)))))*F29*G29*H29))))))))))))))))))),1)),"")</f>
        <v/>
      </c>
      <c r="L29" s="90"/>
    </row>
    <row r="30" spans="1:14" ht="17.399999999999999" customHeight="1" x14ac:dyDescent="0.25">
      <c r="A30" s="90"/>
      <c r="B30" s="91"/>
      <c r="C30" s="91"/>
      <c r="D30" s="91"/>
      <c r="E30" s="91"/>
      <c r="F30" s="90"/>
      <c r="G30" s="90">
        <v>1</v>
      </c>
      <c r="H30" s="101">
        <v>1</v>
      </c>
      <c r="I30" s="91"/>
      <c r="J30" s="100" t="str">
        <f>(IFERROR(IF(I30="Yes",(ROUND(6371 * ACOS(SIN((VLOOKUP(C30,Locations!B:D,2,FALSE))*PI()/180)*SIN((VLOOKUP(D30,Locations!B:D,2,FALSE))*PI()/180) + COS((VLOOKUP(C30,Locations!B:D,2,FALSE))*PI()/180) * COS((VLOOKUP(D30,Locations!B:D,2,FALSE))*PI()/180)*COS((VLOOKUP(D30,Locations!B:D,3,FALSE))* PI()/180-(VLOOKUP(C30,Locations!B:D,3,FALSE))*PI()/180))/1.609,0))*2,(ROUND(6371 * ACOS(SIN((VLOOKUP(C30,Locations!B:D,2,FALSE))*PI()/180)*SIN((VLOOKUP(D30,Locations!B:D,2,FALSE))*PI()/180) + COS((VLOOKUP(C30,Locations!B:D,2,FALSE))*PI()/180) * COS((VLOOKUP(D30,Locations!B:D,2,FALSE))*PI()/180)*COS((VLOOKUP(D30,Locations!B:D,3,FALSE))* PI()/180-(VLOOKUP(C30,Locations!B:D,3,FALSE))*PI()/180))/1.609,0))),""))</f>
        <v/>
      </c>
      <c r="K30" s="100" t="str" cm="1">
        <f t="array" ref="K30">IFERROR((ROUND(IF(AND(E30="Train",INDEX(Locations!$B$3:$E$308,MATCH('Dept D Planning'!C30,Locations!$B$3:$B$308,0),4)="Europe",INDEX(Locations!$B$3:$E$308,MATCH('Dept D Planning'!D30,Locations!$B$3:$B$308,0),4)="UK"),(((INDEX(Dover!$B$3:$G$124,MATCH('Dept D Planning'!C30,Dover!$B$3:$B$124,0),6))*Transport!$D$3)+(INDEX(Dover!$B$3:$G$124,MATCH('Dept D Planning'!D30,Dover!$B$3:$B$124,0),6)*Transport!$C$3))*'Dept D Planning'!F30*IF(I30="Yes",2,1),IF(AND(E30="Train",INDEX(Locations!$B$3:$E$308,MATCH('Dept D Planning'!D30,Locations!$B$3:$B$308,0),4)="Europe",INDEX(Locations!$B$3:$E$308,MATCH('Dept D Planning'!C30,Locations!$B$3:$B$308,0),4)="UK"),(((INDEX(Dover!$B$3:$G$124,MATCH('Dept D Planning'!D30,Dover!$B$3:$B$124,0),6))*Transport!$D$3)+(INDEX(Dover!$B$3:$G$124,MATCH('Dept D Planning'!C30,Dover!$B$3:$B$124,0),6)*Transport!$C$3))*'Dept D Planning'!F30*IF(I30="Yes",2,1),IF(AND(E30="Bus/Coach",INDEX(Locations!$B$3:$E$308,MATCH('Dept D Planning'!C30,Locations!$B$3:$B$308,0),4)="Europe",INDEX(Locations!$B$3:$E$308,MATCH('Dept D Planning'!D30,Locations!$B$3:$B$308,0),4)="UK"),((((J30)-42.4)*Transport!$D$5)+(42.4*Transport!$D$13))*'Dept D Planning'!F30,IF(AND(E30="Bus/Coach",INDEX(Locations!$B$3:$E$308,MATCH('Dept D Planning'!D30,Locations!$B$3:$B$308,0),4)="Europe",INDEX(Locations!$B$3:$E$308,MATCH('Dept D Planning'!C30,Locations!$B$3:$B$308,0),4)="UK"),((((J30)-42.4)*Transport!$D$5)+(42.4*Transport!$D$13))*'Dept D Planning'!F30,IF(AND(E30="Car",INDEX(Locations!$B$3:$E$308,MATCH('Dept D Planning'!C30,Locations!$B$3:$B$308,0),4)="Europe",INDEX(Locations!$B$3:$E$308,MATCH('Dept D Planning'!D30,Locations!$B$3:$B$308,0),4)="UK"),(((((J30)-42.4)*Transport!$D$9)+(42.4*Transport!$D$14))*'Dept D Planning'!F30),IF(AND(E30="Car",INDEX(Locations!$B$3:$E$308,MATCH('Dept D Planning'!D30,Locations!$B$3:$B$308,0),4)="Europe",INDEX(Locations!$B$3:$E$308,MATCH('Dept D Planning'!C30,Locations!$B$3:$B$308,0),4)="UK"),(((((J30)-42.4)*Transport!$D$9)+(42.4*Transport!$D$14))*'Dept D Planning'!F30),IF(AND(E30="Hybrid car",INDEX(Locations!$B$3:$E$308,MATCH('Dept D Planning'!C30,Locations!$B$3:$B$308,0),4)="Europe",INDEX(Locations!$B$3:$E$308,MATCH('Dept D Planning'!D30,Locations!$B$3:$B$308,0),4)="UK"),(((((J30)-42.4)*Transport!$D$9)+(42.4*Transport!$D$14))*'Dept D Planning'!F30),IF(AND(E30="Hybrid car",INDEX(Locations!$B$3:$E$308,MATCH('Dept D Planning'!D30,Locations!$B$3:$B$308,0),4)="Europe",INDEX(Locations!$B$3:$E$308,MATCH('Dept D Planning'!C30,Locations!$B$3:$B$308,0),4)="UK"),(((((J30)-42.4)*Transport!$D$9)+(42.4*Transport!$D$14))*'Dept D Planning'!F30),IF(AND(E30="Electric car",INDEX(Locations!$B$3:$E$308,MATCH('Dept D Planning'!C30,Locations!$B$3:$B$308,0),4)="Europe",INDEX(Locations!$B$3:$E$308,MATCH('Dept D Planning'!D30,Locations!$B$3:$B$308,0),4)="UK"),(((((J30)-42.4)*Transport!$D$8)+(42.4*Transport!$D$14))*'Dept D Planning'!F30),IF(AND(E30="Electric car",INDEX(Locations!$B$3:$E$308,MATCH('Dept D Planning'!D30,Locations!$B$3:$B$308,0),4)="Europe",INDEX(Locations!$B$3:$E$308,MATCH('Dept D Planning'!C30,Locations!$B$3:$B$308,0),4)="UK"),(((((J30)-42.4)*Transport!$D$8)+(42.4*Transport!$D$14))*'Dept D Planning'!F30),IF(AND(OR(C30="Ireland",INDEX(Locations!$B$3:$F$308,MATCH('Dept D Planning'!C30,Locations!$B$3:$B$308,0),5)="Yes"),E30="Car",INDEX(Locations!$B$3:$E$308,MATCH('Dept D Planning'!D30,Locations!$B$3:$B$308,0),4)="UK"),(J30)*(0.15*Transport!$C$14+0.85*Transport!$C$9)*'Dept D Planning'!F30,IF(AND(OR(D30="Ireland",INDEX(Locations!$B$3:$F$308,MATCH('Dept D Planning'!D30,Locations!$B$3:$B$308,0),5)="Yes"),E30="Car",INDEX(Locations!$B$3:$E$308,MATCH('Dept D Planning'!C30,Locations!$B$3:$B$308,0),4)="UK"),(J30)*(0.15*Transport!$C$14+0.85*Transport!$C$9)*'Dept D Planning'!F30,IF(AND(OR(C30="Ireland",INDEX(Locations!$B$3:$F$308,MATCH('Dept D Planning'!C30,Locations!$B$3:$B$308,0),5)="Yes"),E30="Hybrid Car",INDEX(Locations!$B$3:$E$308,MATCH('Dept D Planning'!D30,Locations!$B$3:$B$308,0),4)="UK"),(J30)*(0.15*Transport!$C$14+0.85*Transport!$C$9)*'Dept D Planning'!F30,IF(AND(OR(D30="Ireland",INDEX(Locations!$B$3:$F$308,MATCH('Dept D Planning'!D30,Locations!$B$3:$B$308,0),5)="Yes"),E30="Hybrid Car",INDEX(Locations!$B$3:$E$308,MATCH('Dept D Planning'!C30,Locations!$B$3:$B$308,0),4)="UK"),(J30)*(0.15*Transport!$C$14+0.85*Transport!$C$9)*'Dept D Planning'!F30,IF(AND(OR(C30="Ireland",INDEX(Locations!$B$3:$F$308,MATCH('Dept D Planning'!C30,Locations!$B$3:$B$308,0),5)="Yes"),E30="Electric Car",INDEX(Locations!$B$3:$E$308,MATCH('Dept D Planning'!D30,Locations!$B$3:$B$308,0),4)="UK"),(J30)*(0.15*Transport!$C$14+0.85*Transport!$C$8)*'Dept D Planning'!F30,IF(AND(OR(D30="Ireland",INDEX(Locations!$B$3:$F$308,MATCH('Dept D Planning'!D30,Locations!$B$3:$B$308,0),5)="Yes"),E30="Electric Car",INDEX(Locations!$B$3:$E$308,MATCH('Dept D Planning'!C30,Locations!$B$3:$B$308,0),4)="UK"),(J30)*(0.15*Transport!$C$14+0.85*Transport!$C$8)*'Dept D Planning'!F30,IF(AND(OR(C30="Ireland",INDEX(Locations!$B$3:$F$308,MATCH('Dept D Planning'!C30,Locations!$B$3:$B$308,0),5)="Yes"),E30="Bus/Coach",INDEX(Locations!$B$3:$E$308,MATCH('Dept D Planning'!D30,Locations!$B$3:$B$308,0),4)="UK"),(J30)*(0.15*Transport!$C$13+0.85*Transport!$C$5)*'Dept D Planning'!F30,IF(AND(OR(D30="Ireland",INDEX(Locations!$B$3:$F$308,MATCH('Dept D Planning'!D30,Locations!$B$3:$B$308,0),5)="Yes"),E30="Bus/Coach",INDEX(Locations!$B$3:$E$308,MATCH('Dept D Planning'!C30,Locations!$B$3:$B$308,0),4)="UK"),(J30)*(0.15*Transport!$C$13+0.85*Transport!$C$5)*'Dept D Planning'!F30,IF(AND(OR(C30="Ireland",INDEX(Locations!$B$3:$F$308,MATCH('Dept D Planning'!C30,Locations!$B$3:$B$308,0),5)="Yes"),E30="Train",INDEX(Locations!$B$3:$E$308,MATCH('Dept D Planning'!D30,Locations!$B$3:$B$308,0),4)="UK"),(J30)*(0.15*Transport!$C$13+0.85*Transport!$C$3)*'Dept D Planning'!F30,IF(AND(OR(D30="Ireland",INDEX(Locations!$B$3:$F$308,MATCH('Dept D Planning'!D30,Locations!$B$3:$B$308,0),5)="Yes"),E30="Train",INDEX(Locations!$B$3:$E$308,MATCH('Dept D Planning'!C30,Locations!$B$3:$B$308,0),4)="UK"),(J30)*(0.15*Transport!$C$13+0.85*Transport!$C$3),J30*(INDEX(Transport!$B$3:$E$14,MATCH('Dept D Planning'!E30,Transport!$B$3:$B$14,0),IF(INDEX(Locations!$B$3:$G$308,MATCH('Dept D Planning'!C30,Locations!$B$3:$B$308,0),4)="UK",2,IF(INDEX(Locations!$B$3:$G$308,MATCH('Dept D Planning'!C30,Locations!$B$3:$B$308,0),4)="Europe",3,4)))))*F30*G30*H30))))))))))))))))))),1)),"")</f>
        <v/>
      </c>
      <c r="L30" s="90"/>
      <c r="N30" s="96"/>
    </row>
    <row r="31" spans="1:14" ht="17.399999999999999" customHeight="1" x14ac:dyDescent="0.25">
      <c r="A31" s="90"/>
      <c r="B31" s="91"/>
      <c r="C31" s="91"/>
      <c r="D31" s="91"/>
      <c r="E31" s="91"/>
      <c r="F31" s="90"/>
      <c r="G31" s="90">
        <v>1</v>
      </c>
      <c r="H31" s="101">
        <v>1</v>
      </c>
      <c r="I31" s="91"/>
      <c r="J31" s="100" t="str">
        <f>(IFERROR(IF(I31="Yes",(ROUND(6371 * ACOS(SIN((VLOOKUP(C31,Locations!B:D,2,FALSE))*PI()/180)*SIN((VLOOKUP(D31,Locations!B:D,2,FALSE))*PI()/180) + COS((VLOOKUP(C31,Locations!B:D,2,FALSE))*PI()/180) * COS((VLOOKUP(D31,Locations!B:D,2,FALSE))*PI()/180)*COS((VLOOKUP(D31,Locations!B:D,3,FALSE))* PI()/180-(VLOOKUP(C31,Locations!B:D,3,FALSE))*PI()/180))/1.609,0))*2,(ROUND(6371 * ACOS(SIN((VLOOKUP(C31,Locations!B:D,2,FALSE))*PI()/180)*SIN((VLOOKUP(D31,Locations!B:D,2,FALSE))*PI()/180) + COS((VLOOKUP(C31,Locations!B:D,2,FALSE))*PI()/180) * COS((VLOOKUP(D31,Locations!B:D,2,FALSE))*PI()/180)*COS((VLOOKUP(D31,Locations!B:D,3,FALSE))* PI()/180-(VLOOKUP(C31,Locations!B:D,3,FALSE))*PI()/180))/1.609,0))),""))</f>
        <v/>
      </c>
      <c r="K31" s="100" t="str" cm="1">
        <f t="array" ref="K31">IFERROR((ROUND(IF(AND(E31="Train",INDEX(Locations!$B$3:$E$308,MATCH('Dept D Planning'!C31,Locations!$B$3:$B$308,0),4)="Europe",INDEX(Locations!$B$3:$E$308,MATCH('Dept D Planning'!D31,Locations!$B$3:$B$308,0),4)="UK"),(((INDEX(Dover!$B$3:$G$124,MATCH('Dept D Planning'!C31,Dover!$B$3:$B$124,0),6))*Transport!$D$3)+(INDEX(Dover!$B$3:$G$124,MATCH('Dept D Planning'!D31,Dover!$B$3:$B$124,0),6)*Transport!$C$3))*'Dept D Planning'!F31*IF(I31="Yes",2,1),IF(AND(E31="Train",INDEX(Locations!$B$3:$E$308,MATCH('Dept D Planning'!D31,Locations!$B$3:$B$308,0),4)="Europe",INDEX(Locations!$B$3:$E$308,MATCH('Dept D Planning'!C31,Locations!$B$3:$B$308,0),4)="UK"),(((INDEX(Dover!$B$3:$G$124,MATCH('Dept D Planning'!D31,Dover!$B$3:$B$124,0),6))*Transport!$D$3)+(INDEX(Dover!$B$3:$G$124,MATCH('Dept D Planning'!C31,Dover!$B$3:$B$124,0),6)*Transport!$C$3))*'Dept D Planning'!F31*IF(I31="Yes",2,1),IF(AND(E31="Bus/Coach",INDEX(Locations!$B$3:$E$308,MATCH('Dept D Planning'!C31,Locations!$B$3:$B$308,0),4)="Europe",INDEX(Locations!$B$3:$E$308,MATCH('Dept D Planning'!D31,Locations!$B$3:$B$308,0),4)="UK"),((((J31)-42.4)*Transport!$D$5)+(42.4*Transport!$D$13))*'Dept D Planning'!F31,IF(AND(E31="Bus/Coach",INDEX(Locations!$B$3:$E$308,MATCH('Dept D Planning'!D31,Locations!$B$3:$B$308,0),4)="Europe",INDEX(Locations!$B$3:$E$308,MATCH('Dept D Planning'!C31,Locations!$B$3:$B$308,0),4)="UK"),((((J31)-42.4)*Transport!$D$5)+(42.4*Transport!$D$13))*'Dept D Planning'!F31,IF(AND(E31="Car",INDEX(Locations!$B$3:$E$308,MATCH('Dept D Planning'!C31,Locations!$B$3:$B$308,0),4)="Europe",INDEX(Locations!$B$3:$E$308,MATCH('Dept D Planning'!D31,Locations!$B$3:$B$308,0),4)="UK"),(((((J31)-42.4)*Transport!$D$9)+(42.4*Transport!$D$14))*'Dept D Planning'!F31),IF(AND(E31="Car",INDEX(Locations!$B$3:$E$308,MATCH('Dept D Planning'!D31,Locations!$B$3:$B$308,0),4)="Europe",INDEX(Locations!$B$3:$E$308,MATCH('Dept D Planning'!C31,Locations!$B$3:$B$308,0),4)="UK"),(((((J31)-42.4)*Transport!$D$9)+(42.4*Transport!$D$14))*'Dept D Planning'!F31),IF(AND(E31="Hybrid car",INDEX(Locations!$B$3:$E$308,MATCH('Dept D Planning'!C31,Locations!$B$3:$B$308,0),4)="Europe",INDEX(Locations!$B$3:$E$308,MATCH('Dept D Planning'!D31,Locations!$B$3:$B$308,0),4)="UK"),(((((J31)-42.4)*Transport!$D$9)+(42.4*Transport!$D$14))*'Dept D Planning'!F31),IF(AND(E31="Hybrid car",INDEX(Locations!$B$3:$E$308,MATCH('Dept D Planning'!D31,Locations!$B$3:$B$308,0),4)="Europe",INDEX(Locations!$B$3:$E$308,MATCH('Dept D Planning'!C31,Locations!$B$3:$B$308,0),4)="UK"),(((((J31)-42.4)*Transport!$D$9)+(42.4*Transport!$D$14))*'Dept D Planning'!F31),IF(AND(E31="Electric car",INDEX(Locations!$B$3:$E$308,MATCH('Dept D Planning'!C31,Locations!$B$3:$B$308,0),4)="Europe",INDEX(Locations!$B$3:$E$308,MATCH('Dept D Planning'!D31,Locations!$B$3:$B$308,0),4)="UK"),(((((J31)-42.4)*Transport!$D$8)+(42.4*Transport!$D$14))*'Dept D Planning'!F31),IF(AND(E31="Electric car",INDEX(Locations!$B$3:$E$308,MATCH('Dept D Planning'!D31,Locations!$B$3:$B$308,0),4)="Europe",INDEX(Locations!$B$3:$E$308,MATCH('Dept D Planning'!C31,Locations!$B$3:$B$308,0),4)="UK"),(((((J31)-42.4)*Transport!$D$8)+(42.4*Transport!$D$14))*'Dept D Planning'!F31),IF(AND(OR(C31="Ireland",INDEX(Locations!$B$3:$F$308,MATCH('Dept D Planning'!C31,Locations!$B$3:$B$308,0),5)="Yes"),E31="Car",INDEX(Locations!$B$3:$E$308,MATCH('Dept D Planning'!D31,Locations!$B$3:$B$308,0),4)="UK"),(J31)*(0.15*Transport!$C$14+0.85*Transport!$C$9)*'Dept D Planning'!F31,IF(AND(OR(D31="Ireland",INDEX(Locations!$B$3:$F$308,MATCH('Dept D Planning'!D31,Locations!$B$3:$B$308,0),5)="Yes"),E31="Car",INDEX(Locations!$B$3:$E$308,MATCH('Dept D Planning'!C31,Locations!$B$3:$B$308,0),4)="UK"),(J31)*(0.15*Transport!$C$14+0.85*Transport!$C$9)*'Dept D Planning'!F31,IF(AND(OR(C31="Ireland",INDEX(Locations!$B$3:$F$308,MATCH('Dept D Planning'!C31,Locations!$B$3:$B$308,0),5)="Yes"),E31="Hybrid Car",INDEX(Locations!$B$3:$E$308,MATCH('Dept D Planning'!D31,Locations!$B$3:$B$308,0),4)="UK"),(J31)*(0.15*Transport!$C$14+0.85*Transport!$C$9)*'Dept D Planning'!F31,IF(AND(OR(D31="Ireland",INDEX(Locations!$B$3:$F$308,MATCH('Dept D Planning'!D31,Locations!$B$3:$B$308,0),5)="Yes"),E31="Hybrid Car",INDEX(Locations!$B$3:$E$308,MATCH('Dept D Planning'!C31,Locations!$B$3:$B$308,0),4)="UK"),(J31)*(0.15*Transport!$C$14+0.85*Transport!$C$9)*'Dept D Planning'!F31,IF(AND(OR(C31="Ireland",INDEX(Locations!$B$3:$F$308,MATCH('Dept D Planning'!C31,Locations!$B$3:$B$308,0),5)="Yes"),E31="Electric Car",INDEX(Locations!$B$3:$E$308,MATCH('Dept D Planning'!D31,Locations!$B$3:$B$308,0),4)="UK"),(J31)*(0.15*Transport!$C$14+0.85*Transport!$C$8)*'Dept D Planning'!F31,IF(AND(OR(D31="Ireland",INDEX(Locations!$B$3:$F$308,MATCH('Dept D Planning'!D31,Locations!$B$3:$B$308,0),5)="Yes"),E31="Electric Car",INDEX(Locations!$B$3:$E$308,MATCH('Dept D Planning'!C31,Locations!$B$3:$B$308,0),4)="UK"),(J31)*(0.15*Transport!$C$14+0.85*Transport!$C$8)*'Dept D Planning'!F31,IF(AND(OR(C31="Ireland",INDEX(Locations!$B$3:$F$308,MATCH('Dept D Planning'!C31,Locations!$B$3:$B$308,0),5)="Yes"),E31="Bus/Coach",INDEX(Locations!$B$3:$E$308,MATCH('Dept D Planning'!D31,Locations!$B$3:$B$308,0),4)="UK"),(J31)*(0.15*Transport!$C$13+0.85*Transport!$C$5)*'Dept D Planning'!F31,IF(AND(OR(D31="Ireland",INDEX(Locations!$B$3:$F$308,MATCH('Dept D Planning'!D31,Locations!$B$3:$B$308,0),5)="Yes"),E31="Bus/Coach",INDEX(Locations!$B$3:$E$308,MATCH('Dept D Planning'!C31,Locations!$B$3:$B$308,0),4)="UK"),(J31)*(0.15*Transport!$C$13+0.85*Transport!$C$5)*'Dept D Planning'!F31,IF(AND(OR(C31="Ireland",INDEX(Locations!$B$3:$F$308,MATCH('Dept D Planning'!C31,Locations!$B$3:$B$308,0),5)="Yes"),E31="Train",INDEX(Locations!$B$3:$E$308,MATCH('Dept D Planning'!D31,Locations!$B$3:$B$308,0),4)="UK"),(J31)*(0.15*Transport!$C$13+0.85*Transport!$C$3)*'Dept D Planning'!F31,IF(AND(OR(D31="Ireland",INDEX(Locations!$B$3:$F$308,MATCH('Dept D Planning'!D31,Locations!$B$3:$B$308,0),5)="Yes"),E31="Train",INDEX(Locations!$B$3:$E$308,MATCH('Dept D Planning'!C31,Locations!$B$3:$B$308,0),4)="UK"),(J31)*(0.15*Transport!$C$13+0.85*Transport!$C$3),J31*(INDEX(Transport!$B$3:$E$14,MATCH('Dept D Planning'!E31,Transport!$B$3:$B$14,0),IF(INDEX(Locations!$B$3:$G$308,MATCH('Dept D Planning'!C31,Locations!$B$3:$B$308,0),4)="UK",2,IF(INDEX(Locations!$B$3:$G$308,MATCH('Dept D Planning'!C31,Locations!$B$3:$B$308,0),4)="Europe",3,4)))))*F31*G31*H31))))))))))))))))))),1)),"")</f>
        <v/>
      </c>
      <c r="L31" s="90"/>
      <c r="N31" s="96"/>
    </row>
    <row r="32" spans="1:14" ht="17.399999999999999" customHeight="1" x14ac:dyDescent="0.25">
      <c r="A32" s="90"/>
      <c r="B32" s="91"/>
      <c r="C32" s="91"/>
      <c r="D32" s="91"/>
      <c r="E32" s="91"/>
      <c r="F32" s="90"/>
      <c r="G32" s="90">
        <v>1</v>
      </c>
      <c r="H32" s="101">
        <v>1</v>
      </c>
      <c r="I32" s="91"/>
      <c r="J32" s="100" t="str">
        <f>(IFERROR(IF(I32="Yes",(ROUND(6371 * ACOS(SIN((VLOOKUP(C32,Locations!B:D,2,FALSE))*PI()/180)*SIN((VLOOKUP(D32,Locations!B:D,2,FALSE))*PI()/180) + COS((VLOOKUP(C32,Locations!B:D,2,FALSE))*PI()/180) * COS((VLOOKUP(D32,Locations!B:D,2,FALSE))*PI()/180)*COS((VLOOKUP(D32,Locations!B:D,3,FALSE))* PI()/180-(VLOOKUP(C32,Locations!B:D,3,FALSE))*PI()/180))/1.609,0))*2,(ROUND(6371 * ACOS(SIN((VLOOKUP(C32,Locations!B:D,2,FALSE))*PI()/180)*SIN((VLOOKUP(D32,Locations!B:D,2,FALSE))*PI()/180) + COS((VLOOKUP(C32,Locations!B:D,2,FALSE))*PI()/180) * COS((VLOOKUP(D32,Locations!B:D,2,FALSE))*PI()/180)*COS((VLOOKUP(D32,Locations!B:D,3,FALSE))* PI()/180-(VLOOKUP(C32,Locations!B:D,3,FALSE))*PI()/180))/1.609,0))),""))</f>
        <v/>
      </c>
      <c r="K32" s="100" t="str" cm="1">
        <f t="array" ref="K32">IFERROR((ROUND(IF(AND(E32="Train",INDEX(Locations!$B$3:$E$308,MATCH('Dept D Planning'!C32,Locations!$B$3:$B$308,0),4)="Europe",INDEX(Locations!$B$3:$E$308,MATCH('Dept D Planning'!D32,Locations!$B$3:$B$308,0),4)="UK"),(((INDEX(Dover!$B$3:$G$124,MATCH('Dept D Planning'!C32,Dover!$B$3:$B$124,0),6))*Transport!$D$3)+(INDEX(Dover!$B$3:$G$124,MATCH('Dept D Planning'!D32,Dover!$B$3:$B$124,0),6)*Transport!$C$3))*'Dept D Planning'!F32*IF(I32="Yes",2,1),IF(AND(E32="Train",INDEX(Locations!$B$3:$E$308,MATCH('Dept D Planning'!D32,Locations!$B$3:$B$308,0),4)="Europe",INDEX(Locations!$B$3:$E$308,MATCH('Dept D Planning'!C32,Locations!$B$3:$B$308,0),4)="UK"),(((INDEX(Dover!$B$3:$G$124,MATCH('Dept D Planning'!D32,Dover!$B$3:$B$124,0),6))*Transport!$D$3)+(INDEX(Dover!$B$3:$G$124,MATCH('Dept D Planning'!C32,Dover!$B$3:$B$124,0),6)*Transport!$C$3))*'Dept D Planning'!F32*IF(I32="Yes",2,1),IF(AND(E32="Bus/Coach",INDEX(Locations!$B$3:$E$308,MATCH('Dept D Planning'!C32,Locations!$B$3:$B$308,0),4)="Europe",INDEX(Locations!$B$3:$E$308,MATCH('Dept D Planning'!D32,Locations!$B$3:$B$308,0),4)="UK"),((((J32)-42.4)*Transport!$D$5)+(42.4*Transport!$D$13))*'Dept D Planning'!F32,IF(AND(E32="Bus/Coach",INDEX(Locations!$B$3:$E$308,MATCH('Dept D Planning'!D32,Locations!$B$3:$B$308,0),4)="Europe",INDEX(Locations!$B$3:$E$308,MATCH('Dept D Planning'!C32,Locations!$B$3:$B$308,0),4)="UK"),((((J32)-42.4)*Transport!$D$5)+(42.4*Transport!$D$13))*'Dept D Planning'!F32,IF(AND(E32="Car",INDEX(Locations!$B$3:$E$308,MATCH('Dept D Planning'!C32,Locations!$B$3:$B$308,0),4)="Europe",INDEX(Locations!$B$3:$E$308,MATCH('Dept D Planning'!D32,Locations!$B$3:$B$308,0),4)="UK"),(((((J32)-42.4)*Transport!$D$9)+(42.4*Transport!$D$14))*'Dept D Planning'!F32),IF(AND(E32="Car",INDEX(Locations!$B$3:$E$308,MATCH('Dept D Planning'!D32,Locations!$B$3:$B$308,0),4)="Europe",INDEX(Locations!$B$3:$E$308,MATCH('Dept D Planning'!C32,Locations!$B$3:$B$308,0),4)="UK"),(((((J32)-42.4)*Transport!$D$9)+(42.4*Transport!$D$14))*'Dept D Planning'!F32),IF(AND(E32="Hybrid car",INDEX(Locations!$B$3:$E$308,MATCH('Dept D Planning'!C32,Locations!$B$3:$B$308,0),4)="Europe",INDEX(Locations!$B$3:$E$308,MATCH('Dept D Planning'!D32,Locations!$B$3:$B$308,0),4)="UK"),(((((J32)-42.4)*Transport!$D$9)+(42.4*Transport!$D$14))*'Dept D Planning'!F32),IF(AND(E32="Hybrid car",INDEX(Locations!$B$3:$E$308,MATCH('Dept D Planning'!D32,Locations!$B$3:$B$308,0),4)="Europe",INDEX(Locations!$B$3:$E$308,MATCH('Dept D Planning'!C32,Locations!$B$3:$B$308,0),4)="UK"),(((((J32)-42.4)*Transport!$D$9)+(42.4*Transport!$D$14))*'Dept D Planning'!F32),IF(AND(E32="Electric car",INDEX(Locations!$B$3:$E$308,MATCH('Dept D Planning'!C32,Locations!$B$3:$B$308,0),4)="Europe",INDEX(Locations!$B$3:$E$308,MATCH('Dept D Planning'!D32,Locations!$B$3:$B$308,0),4)="UK"),(((((J32)-42.4)*Transport!$D$8)+(42.4*Transport!$D$14))*'Dept D Planning'!F32),IF(AND(E32="Electric car",INDEX(Locations!$B$3:$E$308,MATCH('Dept D Planning'!D32,Locations!$B$3:$B$308,0),4)="Europe",INDEX(Locations!$B$3:$E$308,MATCH('Dept D Planning'!C32,Locations!$B$3:$B$308,0),4)="UK"),(((((J32)-42.4)*Transport!$D$8)+(42.4*Transport!$D$14))*'Dept D Planning'!F32),IF(AND(OR(C32="Ireland",INDEX(Locations!$B$3:$F$308,MATCH('Dept D Planning'!C32,Locations!$B$3:$B$308,0),5)="Yes"),E32="Car",INDEX(Locations!$B$3:$E$308,MATCH('Dept D Planning'!D32,Locations!$B$3:$B$308,0),4)="UK"),(J32)*(0.15*Transport!$C$14+0.85*Transport!$C$9)*'Dept D Planning'!F32,IF(AND(OR(D32="Ireland",INDEX(Locations!$B$3:$F$308,MATCH('Dept D Planning'!D32,Locations!$B$3:$B$308,0),5)="Yes"),E32="Car",INDEX(Locations!$B$3:$E$308,MATCH('Dept D Planning'!C32,Locations!$B$3:$B$308,0),4)="UK"),(J32)*(0.15*Transport!$C$14+0.85*Transport!$C$9)*'Dept D Planning'!F32,IF(AND(OR(C32="Ireland",INDEX(Locations!$B$3:$F$308,MATCH('Dept D Planning'!C32,Locations!$B$3:$B$308,0),5)="Yes"),E32="Hybrid Car",INDEX(Locations!$B$3:$E$308,MATCH('Dept D Planning'!D32,Locations!$B$3:$B$308,0),4)="UK"),(J32)*(0.15*Transport!$C$14+0.85*Transport!$C$9)*'Dept D Planning'!F32,IF(AND(OR(D32="Ireland",INDEX(Locations!$B$3:$F$308,MATCH('Dept D Planning'!D32,Locations!$B$3:$B$308,0),5)="Yes"),E32="Hybrid Car",INDEX(Locations!$B$3:$E$308,MATCH('Dept D Planning'!C32,Locations!$B$3:$B$308,0),4)="UK"),(J32)*(0.15*Transport!$C$14+0.85*Transport!$C$9)*'Dept D Planning'!F32,IF(AND(OR(C32="Ireland",INDEX(Locations!$B$3:$F$308,MATCH('Dept D Planning'!C32,Locations!$B$3:$B$308,0),5)="Yes"),E32="Electric Car",INDEX(Locations!$B$3:$E$308,MATCH('Dept D Planning'!D32,Locations!$B$3:$B$308,0),4)="UK"),(J32)*(0.15*Transport!$C$14+0.85*Transport!$C$8)*'Dept D Planning'!F32,IF(AND(OR(D32="Ireland",INDEX(Locations!$B$3:$F$308,MATCH('Dept D Planning'!D32,Locations!$B$3:$B$308,0),5)="Yes"),E32="Electric Car",INDEX(Locations!$B$3:$E$308,MATCH('Dept D Planning'!C32,Locations!$B$3:$B$308,0),4)="UK"),(J32)*(0.15*Transport!$C$14+0.85*Transport!$C$8)*'Dept D Planning'!F32,IF(AND(OR(C32="Ireland",INDEX(Locations!$B$3:$F$308,MATCH('Dept D Planning'!C32,Locations!$B$3:$B$308,0),5)="Yes"),E32="Bus/Coach",INDEX(Locations!$B$3:$E$308,MATCH('Dept D Planning'!D32,Locations!$B$3:$B$308,0),4)="UK"),(J32)*(0.15*Transport!$C$13+0.85*Transport!$C$5)*'Dept D Planning'!F32,IF(AND(OR(D32="Ireland",INDEX(Locations!$B$3:$F$308,MATCH('Dept D Planning'!D32,Locations!$B$3:$B$308,0),5)="Yes"),E32="Bus/Coach",INDEX(Locations!$B$3:$E$308,MATCH('Dept D Planning'!C32,Locations!$B$3:$B$308,0),4)="UK"),(J32)*(0.15*Transport!$C$13+0.85*Transport!$C$5)*'Dept D Planning'!F32,IF(AND(OR(C32="Ireland",INDEX(Locations!$B$3:$F$308,MATCH('Dept D Planning'!C32,Locations!$B$3:$B$308,0),5)="Yes"),E32="Train",INDEX(Locations!$B$3:$E$308,MATCH('Dept D Planning'!D32,Locations!$B$3:$B$308,0),4)="UK"),(J32)*(0.15*Transport!$C$13+0.85*Transport!$C$3)*'Dept D Planning'!F32,IF(AND(OR(D32="Ireland",INDEX(Locations!$B$3:$F$308,MATCH('Dept D Planning'!D32,Locations!$B$3:$B$308,0),5)="Yes"),E32="Train",INDEX(Locations!$B$3:$E$308,MATCH('Dept D Planning'!C32,Locations!$B$3:$B$308,0),4)="UK"),(J32)*(0.15*Transport!$C$13+0.85*Transport!$C$3),J32*(INDEX(Transport!$B$3:$E$14,MATCH('Dept D Planning'!E32,Transport!$B$3:$B$14,0),IF(INDEX(Locations!$B$3:$G$308,MATCH('Dept D Planning'!C32,Locations!$B$3:$B$308,0),4)="UK",2,IF(INDEX(Locations!$B$3:$G$308,MATCH('Dept D Planning'!C32,Locations!$B$3:$B$308,0),4)="Europe",3,4)))))*F32*G32*H32))))))))))))))))))),1)),"")</f>
        <v/>
      </c>
      <c r="L32" s="90"/>
      <c r="N32" s="96"/>
    </row>
    <row r="33" spans="1:14" ht="17.399999999999999" customHeight="1" x14ac:dyDescent="0.25">
      <c r="A33" s="90"/>
      <c r="B33" s="91"/>
      <c r="C33" s="91"/>
      <c r="D33" s="91"/>
      <c r="E33" s="91"/>
      <c r="F33" s="90"/>
      <c r="G33" s="90">
        <v>1</v>
      </c>
      <c r="H33" s="101">
        <v>1</v>
      </c>
      <c r="I33" s="91"/>
      <c r="J33" s="100" t="str">
        <f>(IFERROR(IF(I33="Yes",(ROUND(6371 * ACOS(SIN((VLOOKUP(C33,Locations!B:D,2,FALSE))*PI()/180)*SIN((VLOOKUP(D33,Locations!B:D,2,FALSE))*PI()/180) + COS((VLOOKUP(C33,Locations!B:D,2,FALSE))*PI()/180) * COS((VLOOKUP(D33,Locations!B:D,2,FALSE))*PI()/180)*COS((VLOOKUP(D33,Locations!B:D,3,FALSE))* PI()/180-(VLOOKUP(C33,Locations!B:D,3,FALSE))*PI()/180))/1.609,0))*2,(ROUND(6371 * ACOS(SIN((VLOOKUP(C33,Locations!B:D,2,FALSE))*PI()/180)*SIN((VLOOKUP(D33,Locations!B:D,2,FALSE))*PI()/180) + COS((VLOOKUP(C33,Locations!B:D,2,FALSE))*PI()/180) * COS((VLOOKUP(D33,Locations!B:D,2,FALSE))*PI()/180)*COS((VLOOKUP(D33,Locations!B:D,3,FALSE))* PI()/180-(VLOOKUP(C33,Locations!B:D,3,FALSE))*PI()/180))/1.609,0))),""))</f>
        <v/>
      </c>
      <c r="K33" s="100" t="str" cm="1">
        <f t="array" ref="K33">IFERROR((ROUND(IF(AND(E33="Train",INDEX(Locations!$B$3:$E$308,MATCH('Dept D Planning'!C33,Locations!$B$3:$B$308,0),4)="Europe",INDEX(Locations!$B$3:$E$308,MATCH('Dept D Planning'!D33,Locations!$B$3:$B$308,0),4)="UK"),(((INDEX(Dover!$B$3:$G$124,MATCH('Dept D Planning'!C33,Dover!$B$3:$B$124,0),6))*Transport!$D$3)+(INDEX(Dover!$B$3:$G$124,MATCH('Dept D Planning'!D33,Dover!$B$3:$B$124,0),6)*Transport!$C$3))*'Dept D Planning'!F33*IF(I33="Yes",2,1),IF(AND(E33="Train",INDEX(Locations!$B$3:$E$308,MATCH('Dept D Planning'!D33,Locations!$B$3:$B$308,0),4)="Europe",INDEX(Locations!$B$3:$E$308,MATCH('Dept D Planning'!C33,Locations!$B$3:$B$308,0),4)="UK"),(((INDEX(Dover!$B$3:$G$124,MATCH('Dept D Planning'!D33,Dover!$B$3:$B$124,0),6))*Transport!$D$3)+(INDEX(Dover!$B$3:$G$124,MATCH('Dept D Planning'!C33,Dover!$B$3:$B$124,0),6)*Transport!$C$3))*'Dept D Planning'!F33*IF(I33="Yes",2,1),IF(AND(E33="Bus/Coach",INDEX(Locations!$B$3:$E$308,MATCH('Dept D Planning'!C33,Locations!$B$3:$B$308,0),4)="Europe",INDEX(Locations!$B$3:$E$308,MATCH('Dept D Planning'!D33,Locations!$B$3:$B$308,0),4)="UK"),((((J33)-42.4)*Transport!$D$5)+(42.4*Transport!$D$13))*'Dept D Planning'!F33,IF(AND(E33="Bus/Coach",INDEX(Locations!$B$3:$E$308,MATCH('Dept D Planning'!D33,Locations!$B$3:$B$308,0),4)="Europe",INDEX(Locations!$B$3:$E$308,MATCH('Dept D Planning'!C33,Locations!$B$3:$B$308,0),4)="UK"),((((J33)-42.4)*Transport!$D$5)+(42.4*Transport!$D$13))*'Dept D Planning'!F33,IF(AND(E33="Car",INDEX(Locations!$B$3:$E$308,MATCH('Dept D Planning'!C33,Locations!$B$3:$B$308,0),4)="Europe",INDEX(Locations!$B$3:$E$308,MATCH('Dept D Planning'!D33,Locations!$B$3:$B$308,0),4)="UK"),(((((J33)-42.4)*Transport!$D$9)+(42.4*Transport!$D$14))*'Dept D Planning'!F33),IF(AND(E33="Car",INDEX(Locations!$B$3:$E$308,MATCH('Dept D Planning'!D33,Locations!$B$3:$B$308,0),4)="Europe",INDEX(Locations!$B$3:$E$308,MATCH('Dept D Planning'!C33,Locations!$B$3:$B$308,0),4)="UK"),(((((J33)-42.4)*Transport!$D$9)+(42.4*Transport!$D$14))*'Dept D Planning'!F33),IF(AND(E33="Hybrid car",INDEX(Locations!$B$3:$E$308,MATCH('Dept D Planning'!C33,Locations!$B$3:$B$308,0),4)="Europe",INDEX(Locations!$B$3:$E$308,MATCH('Dept D Planning'!D33,Locations!$B$3:$B$308,0),4)="UK"),(((((J33)-42.4)*Transport!$D$9)+(42.4*Transport!$D$14))*'Dept D Planning'!F33),IF(AND(E33="Hybrid car",INDEX(Locations!$B$3:$E$308,MATCH('Dept D Planning'!D33,Locations!$B$3:$B$308,0),4)="Europe",INDEX(Locations!$B$3:$E$308,MATCH('Dept D Planning'!C33,Locations!$B$3:$B$308,0),4)="UK"),(((((J33)-42.4)*Transport!$D$9)+(42.4*Transport!$D$14))*'Dept D Planning'!F33),IF(AND(E33="Electric car",INDEX(Locations!$B$3:$E$308,MATCH('Dept D Planning'!C33,Locations!$B$3:$B$308,0),4)="Europe",INDEX(Locations!$B$3:$E$308,MATCH('Dept D Planning'!D33,Locations!$B$3:$B$308,0),4)="UK"),(((((J33)-42.4)*Transport!$D$8)+(42.4*Transport!$D$14))*'Dept D Planning'!F33),IF(AND(E33="Electric car",INDEX(Locations!$B$3:$E$308,MATCH('Dept D Planning'!D33,Locations!$B$3:$B$308,0),4)="Europe",INDEX(Locations!$B$3:$E$308,MATCH('Dept D Planning'!C33,Locations!$B$3:$B$308,0),4)="UK"),(((((J33)-42.4)*Transport!$D$8)+(42.4*Transport!$D$14))*'Dept D Planning'!F33),IF(AND(OR(C33="Ireland",INDEX(Locations!$B$3:$F$308,MATCH('Dept D Planning'!C33,Locations!$B$3:$B$308,0),5)="Yes"),E33="Car",INDEX(Locations!$B$3:$E$308,MATCH('Dept D Planning'!D33,Locations!$B$3:$B$308,0),4)="UK"),(J33)*(0.15*Transport!$C$14+0.85*Transport!$C$9)*'Dept D Planning'!F33,IF(AND(OR(D33="Ireland",INDEX(Locations!$B$3:$F$308,MATCH('Dept D Planning'!D33,Locations!$B$3:$B$308,0),5)="Yes"),E33="Car",INDEX(Locations!$B$3:$E$308,MATCH('Dept D Planning'!C33,Locations!$B$3:$B$308,0),4)="UK"),(J33)*(0.15*Transport!$C$14+0.85*Transport!$C$9)*'Dept D Planning'!F33,IF(AND(OR(C33="Ireland",INDEX(Locations!$B$3:$F$308,MATCH('Dept D Planning'!C33,Locations!$B$3:$B$308,0),5)="Yes"),E33="Hybrid Car",INDEX(Locations!$B$3:$E$308,MATCH('Dept D Planning'!D33,Locations!$B$3:$B$308,0),4)="UK"),(J33)*(0.15*Transport!$C$14+0.85*Transport!$C$9)*'Dept D Planning'!F33,IF(AND(OR(D33="Ireland",INDEX(Locations!$B$3:$F$308,MATCH('Dept D Planning'!D33,Locations!$B$3:$B$308,0),5)="Yes"),E33="Hybrid Car",INDEX(Locations!$B$3:$E$308,MATCH('Dept D Planning'!C33,Locations!$B$3:$B$308,0),4)="UK"),(J33)*(0.15*Transport!$C$14+0.85*Transport!$C$9)*'Dept D Planning'!F33,IF(AND(OR(C33="Ireland",INDEX(Locations!$B$3:$F$308,MATCH('Dept D Planning'!C33,Locations!$B$3:$B$308,0),5)="Yes"),E33="Electric Car",INDEX(Locations!$B$3:$E$308,MATCH('Dept D Planning'!D33,Locations!$B$3:$B$308,0),4)="UK"),(J33)*(0.15*Transport!$C$14+0.85*Transport!$C$8)*'Dept D Planning'!F33,IF(AND(OR(D33="Ireland",INDEX(Locations!$B$3:$F$308,MATCH('Dept D Planning'!D33,Locations!$B$3:$B$308,0),5)="Yes"),E33="Electric Car",INDEX(Locations!$B$3:$E$308,MATCH('Dept D Planning'!C33,Locations!$B$3:$B$308,0),4)="UK"),(J33)*(0.15*Transport!$C$14+0.85*Transport!$C$8)*'Dept D Planning'!F33,IF(AND(OR(C33="Ireland",INDEX(Locations!$B$3:$F$308,MATCH('Dept D Planning'!C33,Locations!$B$3:$B$308,0),5)="Yes"),E33="Bus/Coach",INDEX(Locations!$B$3:$E$308,MATCH('Dept D Planning'!D33,Locations!$B$3:$B$308,0),4)="UK"),(J33)*(0.15*Transport!$C$13+0.85*Transport!$C$5)*'Dept D Planning'!F33,IF(AND(OR(D33="Ireland",INDEX(Locations!$B$3:$F$308,MATCH('Dept D Planning'!D33,Locations!$B$3:$B$308,0),5)="Yes"),E33="Bus/Coach",INDEX(Locations!$B$3:$E$308,MATCH('Dept D Planning'!C33,Locations!$B$3:$B$308,0),4)="UK"),(J33)*(0.15*Transport!$C$13+0.85*Transport!$C$5)*'Dept D Planning'!F33,IF(AND(OR(C33="Ireland",INDEX(Locations!$B$3:$F$308,MATCH('Dept D Planning'!C33,Locations!$B$3:$B$308,0),5)="Yes"),E33="Train",INDEX(Locations!$B$3:$E$308,MATCH('Dept D Planning'!D33,Locations!$B$3:$B$308,0),4)="UK"),(J33)*(0.15*Transport!$C$13+0.85*Transport!$C$3)*'Dept D Planning'!F33,IF(AND(OR(D33="Ireland",INDEX(Locations!$B$3:$F$308,MATCH('Dept D Planning'!D33,Locations!$B$3:$B$308,0),5)="Yes"),E33="Train",INDEX(Locations!$B$3:$E$308,MATCH('Dept D Planning'!C33,Locations!$B$3:$B$308,0),4)="UK"),(J33)*(0.15*Transport!$C$13+0.85*Transport!$C$3),J33*(INDEX(Transport!$B$3:$E$14,MATCH('Dept D Planning'!E33,Transport!$B$3:$B$14,0),IF(INDEX(Locations!$B$3:$G$308,MATCH('Dept D Planning'!C33,Locations!$B$3:$B$308,0),4)="UK",2,IF(INDEX(Locations!$B$3:$G$308,MATCH('Dept D Planning'!C33,Locations!$B$3:$B$308,0),4)="Europe",3,4)))))*F33*G33*H33))))))))))))))))))),1)),"")</f>
        <v/>
      </c>
      <c r="L33" s="90"/>
      <c r="N33" s="96"/>
    </row>
    <row r="34" spans="1:14" ht="17.399999999999999" customHeight="1" x14ac:dyDescent="0.25">
      <c r="A34" s="90"/>
      <c r="B34" s="91"/>
      <c r="C34" s="91"/>
      <c r="D34" s="91"/>
      <c r="E34" s="91"/>
      <c r="F34" s="90"/>
      <c r="G34" s="90">
        <v>1</v>
      </c>
      <c r="H34" s="101">
        <v>1</v>
      </c>
      <c r="I34" s="91"/>
      <c r="J34" s="100" t="str">
        <f>(IFERROR(IF(I34="Yes",(ROUND(6371 * ACOS(SIN((VLOOKUP(C34,Locations!B:D,2,FALSE))*PI()/180)*SIN((VLOOKUP(D34,Locations!B:D,2,FALSE))*PI()/180) + COS((VLOOKUP(C34,Locations!B:D,2,FALSE))*PI()/180) * COS((VLOOKUP(D34,Locations!B:D,2,FALSE))*PI()/180)*COS((VLOOKUP(D34,Locations!B:D,3,FALSE))* PI()/180-(VLOOKUP(C34,Locations!B:D,3,FALSE))*PI()/180))/1.609,0))*2,(ROUND(6371 * ACOS(SIN((VLOOKUP(C34,Locations!B:D,2,FALSE))*PI()/180)*SIN((VLOOKUP(D34,Locations!B:D,2,FALSE))*PI()/180) + COS((VLOOKUP(C34,Locations!B:D,2,FALSE))*PI()/180) * COS((VLOOKUP(D34,Locations!B:D,2,FALSE))*PI()/180)*COS((VLOOKUP(D34,Locations!B:D,3,FALSE))* PI()/180-(VLOOKUP(C34,Locations!B:D,3,FALSE))*PI()/180))/1.609,0))),""))</f>
        <v/>
      </c>
      <c r="K34" s="100" t="str" cm="1">
        <f t="array" ref="K34">IFERROR((ROUND(IF(AND(E34="Train",INDEX(Locations!$B$3:$E$308,MATCH('Dept D Planning'!C34,Locations!$B$3:$B$308,0),4)="Europe",INDEX(Locations!$B$3:$E$308,MATCH('Dept D Planning'!D34,Locations!$B$3:$B$308,0),4)="UK"),(((INDEX(Dover!$B$3:$G$124,MATCH('Dept D Planning'!C34,Dover!$B$3:$B$124,0),6))*Transport!$D$3)+(INDEX(Dover!$B$3:$G$124,MATCH('Dept D Planning'!D34,Dover!$B$3:$B$124,0),6)*Transport!$C$3))*'Dept D Planning'!F34*IF(I34="Yes",2,1),IF(AND(E34="Train",INDEX(Locations!$B$3:$E$308,MATCH('Dept D Planning'!D34,Locations!$B$3:$B$308,0),4)="Europe",INDEX(Locations!$B$3:$E$308,MATCH('Dept D Planning'!C34,Locations!$B$3:$B$308,0),4)="UK"),(((INDEX(Dover!$B$3:$G$124,MATCH('Dept D Planning'!D34,Dover!$B$3:$B$124,0),6))*Transport!$D$3)+(INDEX(Dover!$B$3:$G$124,MATCH('Dept D Planning'!C34,Dover!$B$3:$B$124,0),6)*Transport!$C$3))*'Dept D Planning'!F34*IF(I34="Yes",2,1),IF(AND(E34="Bus/Coach",INDEX(Locations!$B$3:$E$308,MATCH('Dept D Planning'!C34,Locations!$B$3:$B$308,0),4)="Europe",INDEX(Locations!$B$3:$E$308,MATCH('Dept D Planning'!D34,Locations!$B$3:$B$308,0),4)="UK"),((((J34)-42.4)*Transport!$D$5)+(42.4*Transport!$D$13))*'Dept D Planning'!F34,IF(AND(E34="Bus/Coach",INDEX(Locations!$B$3:$E$308,MATCH('Dept D Planning'!D34,Locations!$B$3:$B$308,0),4)="Europe",INDEX(Locations!$B$3:$E$308,MATCH('Dept D Planning'!C34,Locations!$B$3:$B$308,0),4)="UK"),((((J34)-42.4)*Transport!$D$5)+(42.4*Transport!$D$13))*'Dept D Planning'!F34,IF(AND(E34="Car",INDEX(Locations!$B$3:$E$308,MATCH('Dept D Planning'!C34,Locations!$B$3:$B$308,0),4)="Europe",INDEX(Locations!$B$3:$E$308,MATCH('Dept D Planning'!D34,Locations!$B$3:$B$308,0),4)="UK"),(((((J34)-42.4)*Transport!$D$9)+(42.4*Transport!$D$14))*'Dept D Planning'!F34),IF(AND(E34="Car",INDEX(Locations!$B$3:$E$308,MATCH('Dept D Planning'!D34,Locations!$B$3:$B$308,0),4)="Europe",INDEX(Locations!$B$3:$E$308,MATCH('Dept D Planning'!C34,Locations!$B$3:$B$308,0),4)="UK"),(((((J34)-42.4)*Transport!$D$9)+(42.4*Transport!$D$14))*'Dept D Planning'!F34),IF(AND(E34="Hybrid car",INDEX(Locations!$B$3:$E$308,MATCH('Dept D Planning'!C34,Locations!$B$3:$B$308,0),4)="Europe",INDEX(Locations!$B$3:$E$308,MATCH('Dept D Planning'!D34,Locations!$B$3:$B$308,0),4)="UK"),(((((J34)-42.4)*Transport!$D$9)+(42.4*Transport!$D$14))*'Dept D Planning'!F34),IF(AND(E34="Hybrid car",INDEX(Locations!$B$3:$E$308,MATCH('Dept D Planning'!D34,Locations!$B$3:$B$308,0),4)="Europe",INDEX(Locations!$B$3:$E$308,MATCH('Dept D Planning'!C34,Locations!$B$3:$B$308,0),4)="UK"),(((((J34)-42.4)*Transport!$D$9)+(42.4*Transport!$D$14))*'Dept D Planning'!F34),IF(AND(E34="Electric car",INDEX(Locations!$B$3:$E$308,MATCH('Dept D Planning'!C34,Locations!$B$3:$B$308,0),4)="Europe",INDEX(Locations!$B$3:$E$308,MATCH('Dept D Planning'!D34,Locations!$B$3:$B$308,0),4)="UK"),(((((J34)-42.4)*Transport!$D$8)+(42.4*Transport!$D$14))*'Dept D Planning'!F34),IF(AND(E34="Electric car",INDEX(Locations!$B$3:$E$308,MATCH('Dept D Planning'!D34,Locations!$B$3:$B$308,0),4)="Europe",INDEX(Locations!$B$3:$E$308,MATCH('Dept D Planning'!C34,Locations!$B$3:$B$308,0),4)="UK"),(((((J34)-42.4)*Transport!$D$8)+(42.4*Transport!$D$14))*'Dept D Planning'!F34),IF(AND(OR(C34="Ireland",INDEX(Locations!$B$3:$F$308,MATCH('Dept D Planning'!C34,Locations!$B$3:$B$308,0),5)="Yes"),E34="Car",INDEX(Locations!$B$3:$E$308,MATCH('Dept D Planning'!D34,Locations!$B$3:$B$308,0),4)="UK"),(J34)*(0.15*Transport!$C$14+0.85*Transport!$C$9)*'Dept D Planning'!F34,IF(AND(OR(D34="Ireland",INDEX(Locations!$B$3:$F$308,MATCH('Dept D Planning'!D34,Locations!$B$3:$B$308,0),5)="Yes"),E34="Car",INDEX(Locations!$B$3:$E$308,MATCH('Dept D Planning'!C34,Locations!$B$3:$B$308,0),4)="UK"),(J34)*(0.15*Transport!$C$14+0.85*Transport!$C$9)*'Dept D Planning'!F34,IF(AND(OR(C34="Ireland",INDEX(Locations!$B$3:$F$308,MATCH('Dept D Planning'!C34,Locations!$B$3:$B$308,0),5)="Yes"),E34="Hybrid Car",INDEX(Locations!$B$3:$E$308,MATCH('Dept D Planning'!D34,Locations!$B$3:$B$308,0),4)="UK"),(J34)*(0.15*Transport!$C$14+0.85*Transport!$C$9)*'Dept D Planning'!F34,IF(AND(OR(D34="Ireland",INDEX(Locations!$B$3:$F$308,MATCH('Dept D Planning'!D34,Locations!$B$3:$B$308,0),5)="Yes"),E34="Hybrid Car",INDEX(Locations!$B$3:$E$308,MATCH('Dept D Planning'!C34,Locations!$B$3:$B$308,0),4)="UK"),(J34)*(0.15*Transport!$C$14+0.85*Transport!$C$9)*'Dept D Planning'!F34,IF(AND(OR(C34="Ireland",INDEX(Locations!$B$3:$F$308,MATCH('Dept D Planning'!C34,Locations!$B$3:$B$308,0),5)="Yes"),E34="Electric Car",INDEX(Locations!$B$3:$E$308,MATCH('Dept D Planning'!D34,Locations!$B$3:$B$308,0),4)="UK"),(J34)*(0.15*Transport!$C$14+0.85*Transport!$C$8)*'Dept D Planning'!F34,IF(AND(OR(D34="Ireland",INDEX(Locations!$B$3:$F$308,MATCH('Dept D Planning'!D34,Locations!$B$3:$B$308,0),5)="Yes"),E34="Electric Car",INDEX(Locations!$B$3:$E$308,MATCH('Dept D Planning'!C34,Locations!$B$3:$B$308,0),4)="UK"),(J34)*(0.15*Transport!$C$14+0.85*Transport!$C$8)*'Dept D Planning'!F34,IF(AND(OR(C34="Ireland",INDEX(Locations!$B$3:$F$308,MATCH('Dept D Planning'!C34,Locations!$B$3:$B$308,0),5)="Yes"),E34="Bus/Coach",INDEX(Locations!$B$3:$E$308,MATCH('Dept D Planning'!D34,Locations!$B$3:$B$308,0),4)="UK"),(J34)*(0.15*Transport!$C$13+0.85*Transport!$C$5)*'Dept D Planning'!F34,IF(AND(OR(D34="Ireland",INDEX(Locations!$B$3:$F$308,MATCH('Dept D Planning'!D34,Locations!$B$3:$B$308,0),5)="Yes"),E34="Bus/Coach",INDEX(Locations!$B$3:$E$308,MATCH('Dept D Planning'!C34,Locations!$B$3:$B$308,0),4)="UK"),(J34)*(0.15*Transport!$C$13+0.85*Transport!$C$5)*'Dept D Planning'!F34,IF(AND(OR(C34="Ireland",INDEX(Locations!$B$3:$F$308,MATCH('Dept D Planning'!C34,Locations!$B$3:$B$308,0),5)="Yes"),E34="Train",INDEX(Locations!$B$3:$E$308,MATCH('Dept D Planning'!D34,Locations!$B$3:$B$308,0),4)="UK"),(J34)*(0.15*Transport!$C$13+0.85*Transport!$C$3)*'Dept D Planning'!F34,IF(AND(OR(D34="Ireland",INDEX(Locations!$B$3:$F$308,MATCH('Dept D Planning'!D34,Locations!$B$3:$B$308,0),5)="Yes"),E34="Train",INDEX(Locations!$B$3:$E$308,MATCH('Dept D Planning'!C34,Locations!$B$3:$B$308,0),4)="UK"),(J34)*(0.15*Transport!$C$13+0.85*Transport!$C$3),J34*(INDEX(Transport!$B$3:$E$14,MATCH('Dept D Planning'!E34,Transport!$B$3:$B$14,0),IF(INDEX(Locations!$B$3:$G$308,MATCH('Dept D Planning'!C34,Locations!$B$3:$B$308,0),4)="UK",2,IF(INDEX(Locations!$B$3:$G$308,MATCH('Dept D Planning'!C34,Locations!$B$3:$B$308,0),4)="Europe",3,4)))))*F34*G34*H34))))))))))))))))))),1)),"")</f>
        <v/>
      </c>
      <c r="L34" s="90"/>
      <c r="M34" s="96"/>
      <c r="N34" s="96"/>
    </row>
    <row r="35" spans="1:14" ht="17.399999999999999" customHeight="1" x14ac:dyDescent="0.25">
      <c r="A35" s="90"/>
      <c r="B35" s="91"/>
      <c r="C35" s="91"/>
      <c r="D35" s="91"/>
      <c r="E35" s="91"/>
      <c r="F35" s="90"/>
      <c r="G35" s="90">
        <v>1</v>
      </c>
      <c r="H35" s="101">
        <v>1</v>
      </c>
      <c r="I35" s="91"/>
      <c r="J35" s="100" t="str">
        <f>(IFERROR(IF(I35="Yes",(ROUND(6371 * ACOS(SIN((VLOOKUP(C35,Locations!B:D,2,FALSE))*PI()/180)*SIN((VLOOKUP(D35,Locations!B:D,2,FALSE))*PI()/180) + COS((VLOOKUP(C35,Locations!B:D,2,FALSE))*PI()/180) * COS((VLOOKUP(D35,Locations!B:D,2,FALSE))*PI()/180)*COS((VLOOKUP(D35,Locations!B:D,3,FALSE))* PI()/180-(VLOOKUP(C35,Locations!B:D,3,FALSE))*PI()/180))/1.609,0))*2,(ROUND(6371 * ACOS(SIN((VLOOKUP(C35,Locations!B:D,2,FALSE))*PI()/180)*SIN((VLOOKUP(D35,Locations!B:D,2,FALSE))*PI()/180) + COS((VLOOKUP(C35,Locations!B:D,2,FALSE))*PI()/180) * COS((VLOOKUP(D35,Locations!B:D,2,FALSE))*PI()/180)*COS((VLOOKUP(D35,Locations!B:D,3,FALSE))* PI()/180-(VLOOKUP(C35,Locations!B:D,3,FALSE))*PI()/180))/1.609,0))),""))</f>
        <v/>
      </c>
      <c r="K35" s="100" t="str" cm="1">
        <f t="array" ref="K35">IFERROR((ROUND(IF(AND(E35="Train",INDEX(Locations!$B$3:$E$308,MATCH('Dept D Planning'!C35,Locations!$B$3:$B$308,0),4)="Europe",INDEX(Locations!$B$3:$E$308,MATCH('Dept D Planning'!D35,Locations!$B$3:$B$308,0),4)="UK"),(((INDEX(Dover!$B$3:$G$124,MATCH('Dept D Planning'!C35,Dover!$B$3:$B$124,0),6))*Transport!$D$3)+(INDEX(Dover!$B$3:$G$124,MATCH('Dept D Planning'!D35,Dover!$B$3:$B$124,0),6)*Transport!$C$3))*'Dept D Planning'!F35*IF(I35="Yes",2,1),IF(AND(E35="Train",INDEX(Locations!$B$3:$E$308,MATCH('Dept D Planning'!D35,Locations!$B$3:$B$308,0),4)="Europe",INDEX(Locations!$B$3:$E$308,MATCH('Dept D Planning'!C35,Locations!$B$3:$B$308,0),4)="UK"),(((INDEX(Dover!$B$3:$G$124,MATCH('Dept D Planning'!D35,Dover!$B$3:$B$124,0),6))*Transport!$D$3)+(INDEX(Dover!$B$3:$G$124,MATCH('Dept D Planning'!C35,Dover!$B$3:$B$124,0),6)*Transport!$C$3))*'Dept D Planning'!F35*IF(I35="Yes",2,1),IF(AND(E35="Bus/Coach",INDEX(Locations!$B$3:$E$308,MATCH('Dept D Planning'!C35,Locations!$B$3:$B$308,0),4)="Europe",INDEX(Locations!$B$3:$E$308,MATCH('Dept D Planning'!D35,Locations!$B$3:$B$308,0),4)="UK"),((((J35)-42.4)*Transport!$D$5)+(42.4*Transport!$D$13))*'Dept D Planning'!F35,IF(AND(E35="Bus/Coach",INDEX(Locations!$B$3:$E$308,MATCH('Dept D Planning'!D35,Locations!$B$3:$B$308,0),4)="Europe",INDEX(Locations!$B$3:$E$308,MATCH('Dept D Planning'!C35,Locations!$B$3:$B$308,0),4)="UK"),((((J35)-42.4)*Transport!$D$5)+(42.4*Transport!$D$13))*'Dept D Planning'!F35,IF(AND(E35="Car",INDEX(Locations!$B$3:$E$308,MATCH('Dept D Planning'!C35,Locations!$B$3:$B$308,0),4)="Europe",INDEX(Locations!$B$3:$E$308,MATCH('Dept D Planning'!D35,Locations!$B$3:$B$308,0),4)="UK"),(((((J35)-42.4)*Transport!$D$9)+(42.4*Transport!$D$14))*'Dept D Planning'!F35),IF(AND(E35="Car",INDEX(Locations!$B$3:$E$308,MATCH('Dept D Planning'!D35,Locations!$B$3:$B$308,0),4)="Europe",INDEX(Locations!$B$3:$E$308,MATCH('Dept D Planning'!C35,Locations!$B$3:$B$308,0),4)="UK"),(((((J35)-42.4)*Transport!$D$9)+(42.4*Transport!$D$14))*'Dept D Planning'!F35),IF(AND(E35="Hybrid car",INDEX(Locations!$B$3:$E$308,MATCH('Dept D Planning'!C35,Locations!$B$3:$B$308,0),4)="Europe",INDEX(Locations!$B$3:$E$308,MATCH('Dept D Planning'!D35,Locations!$B$3:$B$308,0),4)="UK"),(((((J35)-42.4)*Transport!$D$9)+(42.4*Transport!$D$14))*'Dept D Planning'!F35),IF(AND(E35="Hybrid car",INDEX(Locations!$B$3:$E$308,MATCH('Dept D Planning'!D35,Locations!$B$3:$B$308,0),4)="Europe",INDEX(Locations!$B$3:$E$308,MATCH('Dept D Planning'!C35,Locations!$B$3:$B$308,0),4)="UK"),(((((J35)-42.4)*Transport!$D$9)+(42.4*Transport!$D$14))*'Dept D Planning'!F35),IF(AND(E35="Electric car",INDEX(Locations!$B$3:$E$308,MATCH('Dept D Planning'!C35,Locations!$B$3:$B$308,0),4)="Europe",INDEX(Locations!$B$3:$E$308,MATCH('Dept D Planning'!D35,Locations!$B$3:$B$308,0),4)="UK"),(((((J35)-42.4)*Transport!$D$8)+(42.4*Transport!$D$14))*'Dept D Planning'!F35),IF(AND(E35="Electric car",INDEX(Locations!$B$3:$E$308,MATCH('Dept D Planning'!D35,Locations!$B$3:$B$308,0),4)="Europe",INDEX(Locations!$B$3:$E$308,MATCH('Dept D Planning'!C35,Locations!$B$3:$B$308,0),4)="UK"),(((((J35)-42.4)*Transport!$D$8)+(42.4*Transport!$D$14))*'Dept D Planning'!F35),IF(AND(OR(C35="Ireland",INDEX(Locations!$B$3:$F$308,MATCH('Dept D Planning'!C35,Locations!$B$3:$B$308,0),5)="Yes"),E35="Car",INDEX(Locations!$B$3:$E$308,MATCH('Dept D Planning'!D35,Locations!$B$3:$B$308,0),4)="UK"),(J35)*(0.15*Transport!$C$14+0.85*Transport!$C$9)*'Dept D Planning'!F35,IF(AND(OR(D35="Ireland",INDEX(Locations!$B$3:$F$308,MATCH('Dept D Planning'!D35,Locations!$B$3:$B$308,0),5)="Yes"),E35="Car",INDEX(Locations!$B$3:$E$308,MATCH('Dept D Planning'!C35,Locations!$B$3:$B$308,0),4)="UK"),(J35)*(0.15*Transport!$C$14+0.85*Transport!$C$9)*'Dept D Planning'!F35,IF(AND(OR(C35="Ireland",INDEX(Locations!$B$3:$F$308,MATCH('Dept D Planning'!C35,Locations!$B$3:$B$308,0),5)="Yes"),E35="Hybrid Car",INDEX(Locations!$B$3:$E$308,MATCH('Dept D Planning'!D35,Locations!$B$3:$B$308,0),4)="UK"),(J35)*(0.15*Transport!$C$14+0.85*Transport!$C$9)*'Dept D Planning'!F35,IF(AND(OR(D35="Ireland",INDEX(Locations!$B$3:$F$308,MATCH('Dept D Planning'!D35,Locations!$B$3:$B$308,0),5)="Yes"),E35="Hybrid Car",INDEX(Locations!$B$3:$E$308,MATCH('Dept D Planning'!C35,Locations!$B$3:$B$308,0),4)="UK"),(J35)*(0.15*Transport!$C$14+0.85*Transport!$C$9)*'Dept D Planning'!F35,IF(AND(OR(C35="Ireland",INDEX(Locations!$B$3:$F$308,MATCH('Dept D Planning'!C35,Locations!$B$3:$B$308,0),5)="Yes"),E35="Electric Car",INDEX(Locations!$B$3:$E$308,MATCH('Dept D Planning'!D35,Locations!$B$3:$B$308,0),4)="UK"),(J35)*(0.15*Transport!$C$14+0.85*Transport!$C$8)*'Dept D Planning'!F35,IF(AND(OR(D35="Ireland",INDEX(Locations!$B$3:$F$308,MATCH('Dept D Planning'!D35,Locations!$B$3:$B$308,0),5)="Yes"),E35="Electric Car",INDEX(Locations!$B$3:$E$308,MATCH('Dept D Planning'!C35,Locations!$B$3:$B$308,0),4)="UK"),(J35)*(0.15*Transport!$C$14+0.85*Transport!$C$8)*'Dept D Planning'!F35,IF(AND(OR(C35="Ireland",INDEX(Locations!$B$3:$F$308,MATCH('Dept D Planning'!C35,Locations!$B$3:$B$308,0),5)="Yes"),E35="Bus/Coach",INDEX(Locations!$B$3:$E$308,MATCH('Dept D Planning'!D35,Locations!$B$3:$B$308,0),4)="UK"),(J35)*(0.15*Transport!$C$13+0.85*Transport!$C$5)*'Dept D Planning'!F35,IF(AND(OR(D35="Ireland",INDEX(Locations!$B$3:$F$308,MATCH('Dept D Planning'!D35,Locations!$B$3:$B$308,0),5)="Yes"),E35="Bus/Coach",INDEX(Locations!$B$3:$E$308,MATCH('Dept D Planning'!C35,Locations!$B$3:$B$308,0),4)="UK"),(J35)*(0.15*Transport!$C$13+0.85*Transport!$C$5)*'Dept D Planning'!F35,IF(AND(OR(C35="Ireland",INDEX(Locations!$B$3:$F$308,MATCH('Dept D Planning'!C35,Locations!$B$3:$B$308,0),5)="Yes"),E35="Train",INDEX(Locations!$B$3:$E$308,MATCH('Dept D Planning'!D35,Locations!$B$3:$B$308,0),4)="UK"),(J35)*(0.15*Transport!$C$13+0.85*Transport!$C$3)*'Dept D Planning'!F35,IF(AND(OR(D35="Ireland",INDEX(Locations!$B$3:$F$308,MATCH('Dept D Planning'!D35,Locations!$B$3:$B$308,0),5)="Yes"),E35="Train",INDEX(Locations!$B$3:$E$308,MATCH('Dept D Planning'!C35,Locations!$B$3:$B$308,0),4)="UK"),(J35)*(0.15*Transport!$C$13+0.85*Transport!$C$3),J35*(INDEX(Transport!$B$3:$E$14,MATCH('Dept D Planning'!E35,Transport!$B$3:$B$14,0),IF(INDEX(Locations!$B$3:$G$308,MATCH('Dept D Planning'!C35,Locations!$B$3:$B$308,0),4)="UK",2,IF(INDEX(Locations!$B$3:$G$308,MATCH('Dept D Planning'!C35,Locations!$B$3:$B$308,0),4)="Europe",3,4)))))*F35*G35*H35))))))))))))))))))),1)),"")</f>
        <v/>
      </c>
      <c r="L35" s="90"/>
      <c r="M35" s="96"/>
      <c r="N35" s="96"/>
    </row>
    <row r="36" spans="1:14" ht="17.399999999999999" customHeight="1" x14ac:dyDescent="0.25">
      <c r="A36" s="90"/>
      <c r="B36" s="91"/>
      <c r="C36" s="91"/>
      <c r="D36" s="91"/>
      <c r="E36" s="91"/>
      <c r="F36" s="90"/>
      <c r="G36" s="90">
        <v>1</v>
      </c>
      <c r="H36" s="101">
        <v>1</v>
      </c>
      <c r="I36" s="91"/>
      <c r="J36" s="100" t="str">
        <f>(IFERROR(IF(I36="Yes",(ROUND(6371 * ACOS(SIN((VLOOKUP(C36,Locations!B:D,2,FALSE))*PI()/180)*SIN((VLOOKUP(D36,Locations!B:D,2,FALSE))*PI()/180) + COS((VLOOKUP(C36,Locations!B:D,2,FALSE))*PI()/180) * COS((VLOOKUP(D36,Locations!B:D,2,FALSE))*PI()/180)*COS((VLOOKUP(D36,Locations!B:D,3,FALSE))* PI()/180-(VLOOKUP(C36,Locations!B:D,3,FALSE))*PI()/180))/1.609,0))*2,(ROUND(6371 * ACOS(SIN((VLOOKUP(C36,Locations!B:D,2,FALSE))*PI()/180)*SIN((VLOOKUP(D36,Locations!B:D,2,FALSE))*PI()/180) + COS((VLOOKUP(C36,Locations!B:D,2,FALSE))*PI()/180) * COS((VLOOKUP(D36,Locations!B:D,2,FALSE))*PI()/180)*COS((VLOOKUP(D36,Locations!B:D,3,FALSE))* PI()/180-(VLOOKUP(C36,Locations!B:D,3,FALSE))*PI()/180))/1.609,0))),""))</f>
        <v/>
      </c>
      <c r="K36" s="100" t="str" cm="1">
        <f t="array" ref="K36">IFERROR((ROUND(IF(AND(E36="Train",INDEX(Locations!$B$3:$E$308,MATCH('Dept D Planning'!C36,Locations!$B$3:$B$308,0),4)="Europe",INDEX(Locations!$B$3:$E$308,MATCH('Dept D Planning'!D36,Locations!$B$3:$B$308,0),4)="UK"),(((INDEX(Dover!$B$3:$G$124,MATCH('Dept D Planning'!C36,Dover!$B$3:$B$124,0),6))*Transport!$D$3)+(INDEX(Dover!$B$3:$G$124,MATCH('Dept D Planning'!D36,Dover!$B$3:$B$124,0),6)*Transport!$C$3))*'Dept D Planning'!F36*IF(I36="Yes",2,1),IF(AND(E36="Train",INDEX(Locations!$B$3:$E$308,MATCH('Dept D Planning'!D36,Locations!$B$3:$B$308,0),4)="Europe",INDEX(Locations!$B$3:$E$308,MATCH('Dept D Planning'!C36,Locations!$B$3:$B$308,0),4)="UK"),(((INDEX(Dover!$B$3:$G$124,MATCH('Dept D Planning'!D36,Dover!$B$3:$B$124,0),6))*Transport!$D$3)+(INDEX(Dover!$B$3:$G$124,MATCH('Dept D Planning'!C36,Dover!$B$3:$B$124,0),6)*Transport!$C$3))*'Dept D Planning'!F36*IF(I36="Yes",2,1),IF(AND(E36="Bus/Coach",INDEX(Locations!$B$3:$E$308,MATCH('Dept D Planning'!C36,Locations!$B$3:$B$308,0),4)="Europe",INDEX(Locations!$B$3:$E$308,MATCH('Dept D Planning'!D36,Locations!$B$3:$B$308,0),4)="UK"),((((J36)-42.4)*Transport!$D$5)+(42.4*Transport!$D$13))*'Dept D Planning'!F36,IF(AND(E36="Bus/Coach",INDEX(Locations!$B$3:$E$308,MATCH('Dept D Planning'!D36,Locations!$B$3:$B$308,0),4)="Europe",INDEX(Locations!$B$3:$E$308,MATCH('Dept D Planning'!C36,Locations!$B$3:$B$308,0),4)="UK"),((((J36)-42.4)*Transport!$D$5)+(42.4*Transport!$D$13))*'Dept D Planning'!F36,IF(AND(E36="Car",INDEX(Locations!$B$3:$E$308,MATCH('Dept D Planning'!C36,Locations!$B$3:$B$308,0),4)="Europe",INDEX(Locations!$B$3:$E$308,MATCH('Dept D Planning'!D36,Locations!$B$3:$B$308,0),4)="UK"),(((((J36)-42.4)*Transport!$D$9)+(42.4*Transport!$D$14))*'Dept D Planning'!F36),IF(AND(E36="Car",INDEX(Locations!$B$3:$E$308,MATCH('Dept D Planning'!D36,Locations!$B$3:$B$308,0),4)="Europe",INDEX(Locations!$B$3:$E$308,MATCH('Dept D Planning'!C36,Locations!$B$3:$B$308,0),4)="UK"),(((((J36)-42.4)*Transport!$D$9)+(42.4*Transport!$D$14))*'Dept D Planning'!F36),IF(AND(E36="Hybrid car",INDEX(Locations!$B$3:$E$308,MATCH('Dept D Planning'!C36,Locations!$B$3:$B$308,0),4)="Europe",INDEX(Locations!$B$3:$E$308,MATCH('Dept D Planning'!D36,Locations!$B$3:$B$308,0),4)="UK"),(((((J36)-42.4)*Transport!$D$9)+(42.4*Transport!$D$14))*'Dept D Planning'!F36),IF(AND(E36="Hybrid car",INDEX(Locations!$B$3:$E$308,MATCH('Dept D Planning'!D36,Locations!$B$3:$B$308,0),4)="Europe",INDEX(Locations!$B$3:$E$308,MATCH('Dept D Planning'!C36,Locations!$B$3:$B$308,0),4)="UK"),(((((J36)-42.4)*Transport!$D$9)+(42.4*Transport!$D$14))*'Dept D Planning'!F36),IF(AND(E36="Electric car",INDEX(Locations!$B$3:$E$308,MATCH('Dept D Planning'!C36,Locations!$B$3:$B$308,0),4)="Europe",INDEX(Locations!$B$3:$E$308,MATCH('Dept D Planning'!D36,Locations!$B$3:$B$308,0),4)="UK"),(((((J36)-42.4)*Transport!$D$8)+(42.4*Transport!$D$14))*'Dept D Planning'!F36),IF(AND(E36="Electric car",INDEX(Locations!$B$3:$E$308,MATCH('Dept D Planning'!D36,Locations!$B$3:$B$308,0),4)="Europe",INDEX(Locations!$B$3:$E$308,MATCH('Dept D Planning'!C36,Locations!$B$3:$B$308,0),4)="UK"),(((((J36)-42.4)*Transport!$D$8)+(42.4*Transport!$D$14))*'Dept D Planning'!F36),IF(AND(OR(C36="Ireland",INDEX(Locations!$B$3:$F$308,MATCH('Dept D Planning'!C36,Locations!$B$3:$B$308,0),5)="Yes"),E36="Car",INDEX(Locations!$B$3:$E$308,MATCH('Dept D Planning'!D36,Locations!$B$3:$B$308,0),4)="UK"),(J36)*(0.15*Transport!$C$14+0.85*Transport!$C$9)*'Dept D Planning'!F36,IF(AND(OR(D36="Ireland",INDEX(Locations!$B$3:$F$308,MATCH('Dept D Planning'!D36,Locations!$B$3:$B$308,0),5)="Yes"),E36="Car",INDEX(Locations!$B$3:$E$308,MATCH('Dept D Planning'!C36,Locations!$B$3:$B$308,0),4)="UK"),(J36)*(0.15*Transport!$C$14+0.85*Transport!$C$9)*'Dept D Planning'!F36,IF(AND(OR(C36="Ireland",INDEX(Locations!$B$3:$F$308,MATCH('Dept D Planning'!C36,Locations!$B$3:$B$308,0),5)="Yes"),E36="Hybrid Car",INDEX(Locations!$B$3:$E$308,MATCH('Dept D Planning'!D36,Locations!$B$3:$B$308,0),4)="UK"),(J36)*(0.15*Transport!$C$14+0.85*Transport!$C$9)*'Dept D Planning'!F36,IF(AND(OR(D36="Ireland",INDEX(Locations!$B$3:$F$308,MATCH('Dept D Planning'!D36,Locations!$B$3:$B$308,0),5)="Yes"),E36="Hybrid Car",INDEX(Locations!$B$3:$E$308,MATCH('Dept D Planning'!C36,Locations!$B$3:$B$308,0),4)="UK"),(J36)*(0.15*Transport!$C$14+0.85*Transport!$C$9)*'Dept D Planning'!F36,IF(AND(OR(C36="Ireland",INDEX(Locations!$B$3:$F$308,MATCH('Dept D Planning'!C36,Locations!$B$3:$B$308,0),5)="Yes"),E36="Electric Car",INDEX(Locations!$B$3:$E$308,MATCH('Dept D Planning'!D36,Locations!$B$3:$B$308,0),4)="UK"),(J36)*(0.15*Transport!$C$14+0.85*Transport!$C$8)*'Dept D Planning'!F36,IF(AND(OR(D36="Ireland",INDEX(Locations!$B$3:$F$308,MATCH('Dept D Planning'!D36,Locations!$B$3:$B$308,0),5)="Yes"),E36="Electric Car",INDEX(Locations!$B$3:$E$308,MATCH('Dept D Planning'!C36,Locations!$B$3:$B$308,0),4)="UK"),(J36)*(0.15*Transport!$C$14+0.85*Transport!$C$8)*'Dept D Planning'!F36,IF(AND(OR(C36="Ireland",INDEX(Locations!$B$3:$F$308,MATCH('Dept D Planning'!C36,Locations!$B$3:$B$308,0),5)="Yes"),E36="Bus/Coach",INDEX(Locations!$B$3:$E$308,MATCH('Dept D Planning'!D36,Locations!$B$3:$B$308,0),4)="UK"),(J36)*(0.15*Transport!$C$13+0.85*Transport!$C$5)*'Dept D Planning'!F36,IF(AND(OR(D36="Ireland",INDEX(Locations!$B$3:$F$308,MATCH('Dept D Planning'!D36,Locations!$B$3:$B$308,0),5)="Yes"),E36="Bus/Coach",INDEX(Locations!$B$3:$E$308,MATCH('Dept D Planning'!C36,Locations!$B$3:$B$308,0),4)="UK"),(J36)*(0.15*Transport!$C$13+0.85*Transport!$C$5)*'Dept D Planning'!F36,IF(AND(OR(C36="Ireland",INDEX(Locations!$B$3:$F$308,MATCH('Dept D Planning'!C36,Locations!$B$3:$B$308,0),5)="Yes"),E36="Train",INDEX(Locations!$B$3:$E$308,MATCH('Dept D Planning'!D36,Locations!$B$3:$B$308,0),4)="UK"),(J36)*(0.15*Transport!$C$13+0.85*Transport!$C$3)*'Dept D Planning'!F36,IF(AND(OR(D36="Ireland",INDEX(Locations!$B$3:$F$308,MATCH('Dept D Planning'!D36,Locations!$B$3:$B$308,0),5)="Yes"),E36="Train",INDEX(Locations!$B$3:$E$308,MATCH('Dept D Planning'!C36,Locations!$B$3:$B$308,0),4)="UK"),(J36)*(0.15*Transport!$C$13+0.85*Transport!$C$3),J36*(INDEX(Transport!$B$3:$E$14,MATCH('Dept D Planning'!E36,Transport!$B$3:$B$14,0),IF(INDEX(Locations!$B$3:$G$308,MATCH('Dept D Planning'!C36,Locations!$B$3:$B$308,0),4)="UK",2,IF(INDEX(Locations!$B$3:$G$308,MATCH('Dept D Planning'!C36,Locations!$B$3:$B$308,0),4)="Europe",3,4)))))*F36*G36*H36))))))))))))))))))),1)),"")</f>
        <v/>
      </c>
      <c r="L36" s="90"/>
      <c r="M36" s="96"/>
      <c r="N36" s="96"/>
    </row>
    <row r="37" spans="1:14" ht="17.399999999999999" customHeight="1" x14ac:dyDescent="0.25">
      <c r="A37" s="90"/>
      <c r="B37" s="91"/>
      <c r="C37" s="91"/>
      <c r="D37" s="91"/>
      <c r="E37" s="91"/>
      <c r="F37" s="90"/>
      <c r="G37" s="90">
        <v>1</v>
      </c>
      <c r="H37" s="101">
        <v>1</v>
      </c>
      <c r="I37" s="91"/>
      <c r="J37" s="100" t="str">
        <f>(IFERROR(IF(I37="Yes",(ROUND(6371 * ACOS(SIN((VLOOKUP(C37,Locations!B:D,2,FALSE))*PI()/180)*SIN((VLOOKUP(D37,Locations!B:D,2,FALSE))*PI()/180) + COS((VLOOKUP(C37,Locations!B:D,2,FALSE))*PI()/180) * COS((VLOOKUP(D37,Locations!B:D,2,FALSE))*PI()/180)*COS((VLOOKUP(D37,Locations!B:D,3,FALSE))* PI()/180-(VLOOKUP(C37,Locations!B:D,3,FALSE))*PI()/180))/1.609,0))*2,(ROUND(6371 * ACOS(SIN((VLOOKUP(C37,Locations!B:D,2,FALSE))*PI()/180)*SIN((VLOOKUP(D37,Locations!B:D,2,FALSE))*PI()/180) + COS((VLOOKUP(C37,Locations!B:D,2,FALSE))*PI()/180) * COS((VLOOKUP(D37,Locations!B:D,2,FALSE))*PI()/180)*COS((VLOOKUP(D37,Locations!B:D,3,FALSE))* PI()/180-(VLOOKUP(C37,Locations!B:D,3,FALSE))*PI()/180))/1.609,0))),""))</f>
        <v/>
      </c>
      <c r="K37" s="100" t="str" cm="1">
        <f t="array" ref="K37">IFERROR((ROUND(IF(AND(E37="Train",INDEX(Locations!$B$3:$E$308,MATCH('Dept D Planning'!C37,Locations!$B$3:$B$308,0),4)="Europe",INDEX(Locations!$B$3:$E$308,MATCH('Dept D Planning'!D37,Locations!$B$3:$B$308,0),4)="UK"),(((INDEX(Dover!$B$3:$G$124,MATCH('Dept D Planning'!C37,Dover!$B$3:$B$124,0),6))*Transport!$D$3)+(INDEX(Dover!$B$3:$G$124,MATCH('Dept D Planning'!D37,Dover!$B$3:$B$124,0),6)*Transport!$C$3))*'Dept D Planning'!F37*IF(I37="Yes",2,1),IF(AND(E37="Train",INDEX(Locations!$B$3:$E$308,MATCH('Dept D Planning'!D37,Locations!$B$3:$B$308,0),4)="Europe",INDEX(Locations!$B$3:$E$308,MATCH('Dept D Planning'!C37,Locations!$B$3:$B$308,0),4)="UK"),(((INDEX(Dover!$B$3:$G$124,MATCH('Dept D Planning'!D37,Dover!$B$3:$B$124,0),6))*Transport!$D$3)+(INDEX(Dover!$B$3:$G$124,MATCH('Dept D Planning'!C37,Dover!$B$3:$B$124,0),6)*Transport!$C$3))*'Dept D Planning'!F37*IF(I37="Yes",2,1),IF(AND(E37="Bus/Coach",INDEX(Locations!$B$3:$E$308,MATCH('Dept D Planning'!C37,Locations!$B$3:$B$308,0),4)="Europe",INDEX(Locations!$B$3:$E$308,MATCH('Dept D Planning'!D37,Locations!$B$3:$B$308,0),4)="UK"),((((J37)-42.4)*Transport!$D$5)+(42.4*Transport!$D$13))*'Dept D Planning'!F37,IF(AND(E37="Bus/Coach",INDEX(Locations!$B$3:$E$308,MATCH('Dept D Planning'!D37,Locations!$B$3:$B$308,0),4)="Europe",INDEX(Locations!$B$3:$E$308,MATCH('Dept D Planning'!C37,Locations!$B$3:$B$308,0),4)="UK"),((((J37)-42.4)*Transport!$D$5)+(42.4*Transport!$D$13))*'Dept D Planning'!F37,IF(AND(E37="Car",INDEX(Locations!$B$3:$E$308,MATCH('Dept D Planning'!C37,Locations!$B$3:$B$308,0),4)="Europe",INDEX(Locations!$B$3:$E$308,MATCH('Dept D Planning'!D37,Locations!$B$3:$B$308,0),4)="UK"),(((((J37)-42.4)*Transport!$D$9)+(42.4*Transport!$D$14))*'Dept D Planning'!F37),IF(AND(E37="Car",INDEX(Locations!$B$3:$E$308,MATCH('Dept D Planning'!D37,Locations!$B$3:$B$308,0),4)="Europe",INDEX(Locations!$B$3:$E$308,MATCH('Dept D Planning'!C37,Locations!$B$3:$B$308,0),4)="UK"),(((((J37)-42.4)*Transport!$D$9)+(42.4*Transport!$D$14))*'Dept D Planning'!F37),IF(AND(E37="Hybrid car",INDEX(Locations!$B$3:$E$308,MATCH('Dept D Planning'!C37,Locations!$B$3:$B$308,0),4)="Europe",INDEX(Locations!$B$3:$E$308,MATCH('Dept D Planning'!D37,Locations!$B$3:$B$308,0),4)="UK"),(((((J37)-42.4)*Transport!$D$9)+(42.4*Transport!$D$14))*'Dept D Planning'!F37),IF(AND(E37="Hybrid car",INDEX(Locations!$B$3:$E$308,MATCH('Dept D Planning'!D37,Locations!$B$3:$B$308,0),4)="Europe",INDEX(Locations!$B$3:$E$308,MATCH('Dept D Planning'!C37,Locations!$B$3:$B$308,0),4)="UK"),(((((J37)-42.4)*Transport!$D$9)+(42.4*Transport!$D$14))*'Dept D Planning'!F37),IF(AND(E37="Electric car",INDEX(Locations!$B$3:$E$308,MATCH('Dept D Planning'!C37,Locations!$B$3:$B$308,0),4)="Europe",INDEX(Locations!$B$3:$E$308,MATCH('Dept D Planning'!D37,Locations!$B$3:$B$308,0),4)="UK"),(((((J37)-42.4)*Transport!$D$8)+(42.4*Transport!$D$14))*'Dept D Planning'!F37),IF(AND(E37="Electric car",INDEX(Locations!$B$3:$E$308,MATCH('Dept D Planning'!D37,Locations!$B$3:$B$308,0),4)="Europe",INDEX(Locations!$B$3:$E$308,MATCH('Dept D Planning'!C37,Locations!$B$3:$B$308,0),4)="UK"),(((((J37)-42.4)*Transport!$D$8)+(42.4*Transport!$D$14))*'Dept D Planning'!F37),IF(AND(OR(C37="Ireland",INDEX(Locations!$B$3:$F$308,MATCH('Dept D Planning'!C37,Locations!$B$3:$B$308,0),5)="Yes"),E37="Car",INDEX(Locations!$B$3:$E$308,MATCH('Dept D Planning'!D37,Locations!$B$3:$B$308,0),4)="UK"),(J37)*(0.15*Transport!$C$14+0.85*Transport!$C$9)*'Dept D Planning'!F37,IF(AND(OR(D37="Ireland",INDEX(Locations!$B$3:$F$308,MATCH('Dept D Planning'!D37,Locations!$B$3:$B$308,0),5)="Yes"),E37="Car",INDEX(Locations!$B$3:$E$308,MATCH('Dept D Planning'!C37,Locations!$B$3:$B$308,0),4)="UK"),(J37)*(0.15*Transport!$C$14+0.85*Transport!$C$9)*'Dept D Planning'!F37,IF(AND(OR(C37="Ireland",INDEX(Locations!$B$3:$F$308,MATCH('Dept D Planning'!C37,Locations!$B$3:$B$308,0),5)="Yes"),E37="Hybrid Car",INDEX(Locations!$B$3:$E$308,MATCH('Dept D Planning'!D37,Locations!$B$3:$B$308,0),4)="UK"),(J37)*(0.15*Transport!$C$14+0.85*Transport!$C$9)*'Dept D Planning'!F37,IF(AND(OR(D37="Ireland",INDEX(Locations!$B$3:$F$308,MATCH('Dept D Planning'!D37,Locations!$B$3:$B$308,0),5)="Yes"),E37="Hybrid Car",INDEX(Locations!$B$3:$E$308,MATCH('Dept D Planning'!C37,Locations!$B$3:$B$308,0),4)="UK"),(J37)*(0.15*Transport!$C$14+0.85*Transport!$C$9)*'Dept D Planning'!F37,IF(AND(OR(C37="Ireland",INDEX(Locations!$B$3:$F$308,MATCH('Dept D Planning'!C37,Locations!$B$3:$B$308,0),5)="Yes"),E37="Electric Car",INDEX(Locations!$B$3:$E$308,MATCH('Dept D Planning'!D37,Locations!$B$3:$B$308,0),4)="UK"),(J37)*(0.15*Transport!$C$14+0.85*Transport!$C$8)*'Dept D Planning'!F37,IF(AND(OR(D37="Ireland",INDEX(Locations!$B$3:$F$308,MATCH('Dept D Planning'!D37,Locations!$B$3:$B$308,0),5)="Yes"),E37="Electric Car",INDEX(Locations!$B$3:$E$308,MATCH('Dept D Planning'!C37,Locations!$B$3:$B$308,0),4)="UK"),(J37)*(0.15*Transport!$C$14+0.85*Transport!$C$8)*'Dept D Planning'!F37,IF(AND(OR(C37="Ireland",INDEX(Locations!$B$3:$F$308,MATCH('Dept D Planning'!C37,Locations!$B$3:$B$308,0),5)="Yes"),E37="Bus/Coach",INDEX(Locations!$B$3:$E$308,MATCH('Dept D Planning'!D37,Locations!$B$3:$B$308,0),4)="UK"),(J37)*(0.15*Transport!$C$13+0.85*Transport!$C$5)*'Dept D Planning'!F37,IF(AND(OR(D37="Ireland",INDEX(Locations!$B$3:$F$308,MATCH('Dept D Planning'!D37,Locations!$B$3:$B$308,0),5)="Yes"),E37="Bus/Coach",INDEX(Locations!$B$3:$E$308,MATCH('Dept D Planning'!C37,Locations!$B$3:$B$308,0),4)="UK"),(J37)*(0.15*Transport!$C$13+0.85*Transport!$C$5)*'Dept D Planning'!F37,IF(AND(OR(C37="Ireland",INDEX(Locations!$B$3:$F$308,MATCH('Dept D Planning'!C37,Locations!$B$3:$B$308,0),5)="Yes"),E37="Train",INDEX(Locations!$B$3:$E$308,MATCH('Dept D Planning'!D37,Locations!$B$3:$B$308,0),4)="UK"),(J37)*(0.15*Transport!$C$13+0.85*Transport!$C$3)*'Dept D Planning'!F37,IF(AND(OR(D37="Ireland",INDEX(Locations!$B$3:$F$308,MATCH('Dept D Planning'!D37,Locations!$B$3:$B$308,0),5)="Yes"),E37="Train",INDEX(Locations!$B$3:$E$308,MATCH('Dept D Planning'!C37,Locations!$B$3:$B$308,0),4)="UK"),(J37)*(0.15*Transport!$C$13+0.85*Transport!$C$3),J37*(INDEX(Transport!$B$3:$E$14,MATCH('Dept D Planning'!E37,Transport!$B$3:$B$14,0),IF(INDEX(Locations!$B$3:$G$308,MATCH('Dept D Planning'!C37,Locations!$B$3:$B$308,0),4)="UK",2,IF(INDEX(Locations!$B$3:$G$308,MATCH('Dept D Planning'!C37,Locations!$B$3:$B$308,0),4)="Europe",3,4)))))*F37*G37*H37))))))))))))))))))),1)),"")</f>
        <v/>
      </c>
      <c r="L37" s="90"/>
    </row>
    <row r="38" spans="1:14" ht="17.399999999999999" customHeight="1" x14ac:dyDescent="0.25">
      <c r="A38" s="90"/>
      <c r="B38" s="91"/>
      <c r="C38" s="91"/>
      <c r="D38" s="91"/>
      <c r="E38" s="91"/>
      <c r="F38" s="90"/>
      <c r="G38" s="90">
        <v>1</v>
      </c>
      <c r="H38" s="101">
        <v>1</v>
      </c>
      <c r="I38" s="91"/>
      <c r="J38" s="100" t="str">
        <f>(IFERROR(IF(I38="Yes",(ROUND(6371 * ACOS(SIN((VLOOKUP(C38,Locations!B:D,2,FALSE))*PI()/180)*SIN((VLOOKUP(D38,Locations!B:D,2,FALSE))*PI()/180) + COS((VLOOKUP(C38,Locations!B:D,2,FALSE))*PI()/180) * COS((VLOOKUP(D38,Locations!B:D,2,FALSE))*PI()/180)*COS((VLOOKUP(D38,Locations!B:D,3,FALSE))* PI()/180-(VLOOKUP(C38,Locations!B:D,3,FALSE))*PI()/180))/1.609,0))*2,(ROUND(6371 * ACOS(SIN((VLOOKUP(C38,Locations!B:D,2,FALSE))*PI()/180)*SIN((VLOOKUP(D38,Locations!B:D,2,FALSE))*PI()/180) + COS((VLOOKUP(C38,Locations!B:D,2,FALSE))*PI()/180) * COS((VLOOKUP(D38,Locations!B:D,2,FALSE))*PI()/180)*COS((VLOOKUP(D38,Locations!B:D,3,FALSE))* PI()/180-(VLOOKUP(C38,Locations!B:D,3,FALSE))*PI()/180))/1.609,0))),""))</f>
        <v/>
      </c>
      <c r="K38" s="100" t="str" cm="1">
        <f t="array" ref="K38">IFERROR((ROUND(IF(AND(E38="Train",INDEX(Locations!$B$3:$E$308,MATCH('Dept D Planning'!C38,Locations!$B$3:$B$308,0),4)="Europe",INDEX(Locations!$B$3:$E$308,MATCH('Dept D Planning'!D38,Locations!$B$3:$B$308,0),4)="UK"),(((INDEX(Dover!$B$3:$G$124,MATCH('Dept D Planning'!C38,Dover!$B$3:$B$124,0),6))*Transport!$D$3)+(INDEX(Dover!$B$3:$G$124,MATCH('Dept D Planning'!D38,Dover!$B$3:$B$124,0),6)*Transport!$C$3))*'Dept D Planning'!F38*IF(I38="Yes",2,1),IF(AND(E38="Train",INDEX(Locations!$B$3:$E$308,MATCH('Dept D Planning'!D38,Locations!$B$3:$B$308,0),4)="Europe",INDEX(Locations!$B$3:$E$308,MATCH('Dept D Planning'!C38,Locations!$B$3:$B$308,0),4)="UK"),(((INDEX(Dover!$B$3:$G$124,MATCH('Dept D Planning'!D38,Dover!$B$3:$B$124,0),6))*Transport!$D$3)+(INDEX(Dover!$B$3:$G$124,MATCH('Dept D Planning'!C38,Dover!$B$3:$B$124,0),6)*Transport!$C$3))*'Dept D Planning'!F38*IF(I38="Yes",2,1),IF(AND(E38="Bus/Coach",INDEX(Locations!$B$3:$E$308,MATCH('Dept D Planning'!C38,Locations!$B$3:$B$308,0),4)="Europe",INDEX(Locations!$B$3:$E$308,MATCH('Dept D Planning'!D38,Locations!$B$3:$B$308,0),4)="UK"),((((J38)-42.4)*Transport!$D$5)+(42.4*Transport!$D$13))*'Dept D Planning'!F38,IF(AND(E38="Bus/Coach",INDEX(Locations!$B$3:$E$308,MATCH('Dept D Planning'!D38,Locations!$B$3:$B$308,0),4)="Europe",INDEX(Locations!$B$3:$E$308,MATCH('Dept D Planning'!C38,Locations!$B$3:$B$308,0),4)="UK"),((((J38)-42.4)*Transport!$D$5)+(42.4*Transport!$D$13))*'Dept D Planning'!F38,IF(AND(E38="Car",INDEX(Locations!$B$3:$E$308,MATCH('Dept D Planning'!C38,Locations!$B$3:$B$308,0),4)="Europe",INDEX(Locations!$B$3:$E$308,MATCH('Dept D Planning'!D38,Locations!$B$3:$B$308,0),4)="UK"),(((((J38)-42.4)*Transport!$D$9)+(42.4*Transport!$D$14))*'Dept D Planning'!F38),IF(AND(E38="Car",INDEX(Locations!$B$3:$E$308,MATCH('Dept D Planning'!D38,Locations!$B$3:$B$308,0),4)="Europe",INDEX(Locations!$B$3:$E$308,MATCH('Dept D Planning'!C38,Locations!$B$3:$B$308,0),4)="UK"),(((((J38)-42.4)*Transport!$D$9)+(42.4*Transport!$D$14))*'Dept D Planning'!F38),IF(AND(E38="Hybrid car",INDEX(Locations!$B$3:$E$308,MATCH('Dept D Planning'!C38,Locations!$B$3:$B$308,0),4)="Europe",INDEX(Locations!$B$3:$E$308,MATCH('Dept D Planning'!D38,Locations!$B$3:$B$308,0),4)="UK"),(((((J38)-42.4)*Transport!$D$9)+(42.4*Transport!$D$14))*'Dept D Planning'!F38),IF(AND(E38="Hybrid car",INDEX(Locations!$B$3:$E$308,MATCH('Dept D Planning'!D38,Locations!$B$3:$B$308,0),4)="Europe",INDEX(Locations!$B$3:$E$308,MATCH('Dept D Planning'!C38,Locations!$B$3:$B$308,0),4)="UK"),(((((J38)-42.4)*Transport!$D$9)+(42.4*Transport!$D$14))*'Dept D Planning'!F38),IF(AND(E38="Electric car",INDEX(Locations!$B$3:$E$308,MATCH('Dept D Planning'!C38,Locations!$B$3:$B$308,0),4)="Europe",INDEX(Locations!$B$3:$E$308,MATCH('Dept D Planning'!D38,Locations!$B$3:$B$308,0),4)="UK"),(((((J38)-42.4)*Transport!$D$8)+(42.4*Transport!$D$14))*'Dept D Planning'!F38),IF(AND(E38="Electric car",INDEX(Locations!$B$3:$E$308,MATCH('Dept D Planning'!D38,Locations!$B$3:$B$308,0),4)="Europe",INDEX(Locations!$B$3:$E$308,MATCH('Dept D Planning'!C38,Locations!$B$3:$B$308,0),4)="UK"),(((((J38)-42.4)*Transport!$D$8)+(42.4*Transport!$D$14))*'Dept D Planning'!F38),IF(AND(OR(C38="Ireland",INDEX(Locations!$B$3:$F$308,MATCH('Dept D Planning'!C38,Locations!$B$3:$B$308,0),5)="Yes"),E38="Car",INDEX(Locations!$B$3:$E$308,MATCH('Dept D Planning'!D38,Locations!$B$3:$B$308,0),4)="UK"),(J38)*(0.15*Transport!$C$14+0.85*Transport!$C$9)*'Dept D Planning'!F38,IF(AND(OR(D38="Ireland",INDEX(Locations!$B$3:$F$308,MATCH('Dept D Planning'!D38,Locations!$B$3:$B$308,0),5)="Yes"),E38="Car",INDEX(Locations!$B$3:$E$308,MATCH('Dept D Planning'!C38,Locations!$B$3:$B$308,0),4)="UK"),(J38)*(0.15*Transport!$C$14+0.85*Transport!$C$9)*'Dept D Planning'!F38,IF(AND(OR(C38="Ireland",INDEX(Locations!$B$3:$F$308,MATCH('Dept D Planning'!C38,Locations!$B$3:$B$308,0),5)="Yes"),E38="Hybrid Car",INDEX(Locations!$B$3:$E$308,MATCH('Dept D Planning'!D38,Locations!$B$3:$B$308,0),4)="UK"),(J38)*(0.15*Transport!$C$14+0.85*Transport!$C$9)*'Dept D Planning'!F38,IF(AND(OR(D38="Ireland",INDEX(Locations!$B$3:$F$308,MATCH('Dept D Planning'!D38,Locations!$B$3:$B$308,0),5)="Yes"),E38="Hybrid Car",INDEX(Locations!$B$3:$E$308,MATCH('Dept D Planning'!C38,Locations!$B$3:$B$308,0),4)="UK"),(J38)*(0.15*Transport!$C$14+0.85*Transport!$C$9)*'Dept D Planning'!F38,IF(AND(OR(C38="Ireland",INDEX(Locations!$B$3:$F$308,MATCH('Dept D Planning'!C38,Locations!$B$3:$B$308,0),5)="Yes"),E38="Electric Car",INDEX(Locations!$B$3:$E$308,MATCH('Dept D Planning'!D38,Locations!$B$3:$B$308,0),4)="UK"),(J38)*(0.15*Transport!$C$14+0.85*Transport!$C$8)*'Dept D Planning'!F38,IF(AND(OR(D38="Ireland",INDEX(Locations!$B$3:$F$308,MATCH('Dept D Planning'!D38,Locations!$B$3:$B$308,0),5)="Yes"),E38="Electric Car",INDEX(Locations!$B$3:$E$308,MATCH('Dept D Planning'!C38,Locations!$B$3:$B$308,0),4)="UK"),(J38)*(0.15*Transport!$C$14+0.85*Transport!$C$8)*'Dept D Planning'!F38,IF(AND(OR(C38="Ireland",INDEX(Locations!$B$3:$F$308,MATCH('Dept D Planning'!C38,Locations!$B$3:$B$308,0),5)="Yes"),E38="Bus/Coach",INDEX(Locations!$B$3:$E$308,MATCH('Dept D Planning'!D38,Locations!$B$3:$B$308,0),4)="UK"),(J38)*(0.15*Transport!$C$13+0.85*Transport!$C$5)*'Dept D Planning'!F38,IF(AND(OR(D38="Ireland",INDEX(Locations!$B$3:$F$308,MATCH('Dept D Planning'!D38,Locations!$B$3:$B$308,0),5)="Yes"),E38="Bus/Coach",INDEX(Locations!$B$3:$E$308,MATCH('Dept D Planning'!C38,Locations!$B$3:$B$308,0),4)="UK"),(J38)*(0.15*Transport!$C$13+0.85*Transport!$C$5)*'Dept D Planning'!F38,IF(AND(OR(C38="Ireland",INDEX(Locations!$B$3:$F$308,MATCH('Dept D Planning'!C38,Locations!$B$3:$B$308,0),5)="Yes"),E38="Train",INDEX(Locations!$B$3:$E$308,MATCH('Dept D Planning'!D38,Locations!$B$3:$B$308,0),4)="UK"),(J38)*(0.15*Transport!$C$13+0.85*Transport!$C$3)*'Dept D Planning'!F38,IF(AND(OR(D38="Ireland",INDEX(Locations!$B$3:$F$308,MATCH('Dept D Planning'!D38,Locations!$B$3:$B$308,0),5)="Yes"),E38="Train",INDEX(Locations!$B$3:$E$308,MATCH('Dept D Planning'!C38,Locations!$B$3:$B$308,0),4)="UK"),(J38)*(0.15*Transport!$C$13+0.85*Transport!$C$3),J38*(INDEX(Transport!$B$3:$E$14,MATCH('Dept D Planning'!E38,Transport!$B$3:$B$14,0),IF(INDEX(Locations!$B$3:$G$308,MATCH('Dept D Planning'!C38,Locations!$B$3:$B$308,0),4)="UK",2,IF(INDEX(Locations!$B$3:$G$308,MATCH('Dept D Planning'!C38,Locations!$B$3:$B$308,0),4)="Europe",3,4)))))*F38*G38*H38))))))))))))))))))),1)),"")</f>
        <v/>
      </c>
      <c r="L38" s="90"/>
    </row>
    <row r="39" spans="1:14" ht="17.399999999999999" customHeight="1" x14ac:dyDescent="0.25">
      <c r="A39" s="90"/>
      <c r="B39" s="91"/>
      <c r="C39" s="91"/>
      <c r="D39" s="91"/>
      <c r="E39" s="91"/>
      <c r="F39" s="90"/>
      <c r="G39" s="90">
        <v>1</v>
      </c>
      <c r="H39" s="101">
        <v>1</v>
      </c>
      <c r="I39" s="91"/>
      <c r="J39" s="100" t="str">
        <f>(IFERROR(IF(I39="Yes",(ROUND(6371 * ACOS(SIN((VLOOKUP(C39,Locations!B:D,2,FALSE))*PI()/180)*SIN((VLOOKUP(D39,Locations!B:D,2,FALSE))*PI()/180) + COS((VLOOKUP(C39,Locations!B:D,2,FALSE))*PI()/180) * COS((VLOOKUP(D39,Locations!B:D,2,FALSE))*PI()/180)*COS((VLOOKUP(D39,Locations!B:D,3,FALSE))* PI()/180-(VLOOKUP(C39,Locations!B:D,3,FALSE))*PI()/180))/1.609,0))*2,(ROUND(6371 * ACOS(SIN((VLOOKUP(C39,Locations!B:D,2,FALSE))*PI()/180)*SIN((VLOOKUP(D39,Locations!B:D,2,FALSE))*PI()/180) + COS((VLOOKUP(C39,Locations!B:D,2,FALSE))*PI()/180) * COS((VLOOKUP(D39,Locations!B:D,2,FALSE))*PI()/180)*COS((VLOOKUP(D39,Locations!B:D,3,FALSE))* PI()/180-(VLOOKUP(C39,Locations!B:D,3,FALSE))*PI()/180))/1.609,0))),""))</f>
        <v/>
      </c>
      <c r="K39" s="100" t="str" cm="1">
        <f t="array" ref="K39">IFERROR((ROUND(IF(AND(E39="Train",INDEX(Locations!$B$3:$E$308,MATCH('Dept D Planning'!C39,Locations!$B$3:$B$308,0),4)="Europe",INDEX(Locations!$B$3:$E$308,MATCH('Dept D Planning'!D39,Locations!$B$3:$B$308,0),4)="UK"),(((INDEX(Dover!$B$3:$G$124,MATCH('Dept D Planning'!C39,Dover!$B$3:$B$124,0),6))*Transport!$D$3)+(INDEX(Dover!$B$3:$G$124,MATCH('Dept D Planning'!D39,Dover!$B$3:$B$124,0),6)*Transport!$C$3))*'Dept D Planning'!F39*IF(I39="Yes",2,1),IF(AND(E39="Train",INDEX(Locations!$B$3:$E$308,MATCH('Dept D Planning'!D39,Locations!$B$3:$B$308,0),4)="Europe",INDEX(Locations!$B$3:$E$308,MATCH('Dept D Planning'!C39,Locations!$B$3:$B$308,0),4)="UK"),(((INDEX(Dover!$B$3:$G$124,MATCH('Dept D Planning'!D39,Dover!$B$3:$B$124,0),6))*Transport!$D$3)+(INDEX(Dover!$B$3:$G$124,MATCH('Dept D Planning'!C39,Dover!$B$3:$B$124,0),6)*Transport!$C$3))*'Dept D Planning'!F39*IF(I39="Yes",2,1),IF(AND(E39="Bus/Coach",INDEX(Locations!$B$3:$E$308,MATCH('Dept D Planning'!C39,Locations!$B$3:$B$308,0),4)="Europe",INDEX(Locations!$B$3:$E$308,MATCH('Dept D Planning'!D39,Locations!$B$3:$B$308,0),4)="UK"),((((J39)-42.4)*Transport!$D$5)+(42.4*Transport!$D$13))*'Dept D Planning'!F39,IF(AND(E39="Bus/Coach",INDEX(Locations!$B$3:$E$308,MATCH('Dept D Planning'!D39,Locations!$B$3:$B$308,0),4)="Europe",INDEX(Locations!$B$3:$E$308,MATCH('Dept D Planning'!C39,Locations!$B$3:$B$308,0),4)="UK"),((((J39)-42.4)*Transport!$D$5)+(42.4*Transport!$D$13))*'Dept D Planning'!F39,IF(AND(E39="Car",INDEX(Locations!$B$3:$E$308,MATCH('Dept D Planning'!C39,Locations!$B$3:$B$308,0),4)="Europe",INDEX(Locations!$B$3:$E$308,MATCH('Dept D Planning'!D39,Locations!$B$3:$B$308,0),4)="UK"),(((((J39)-42.4)*Transport!$D$9)+(42.4*Transport!$D$14))*'Dept D Planning'!F39),IF(AND(E39="Car",INDEX(Locations!$B$3:$E$308,MATCH('Dept D Planning'!D39,Locations!$B$3:$B$308,0),4)="Europe",INDEX(Locations!$B$3:$E$308,MATCH('Dept D Planning'!C39,Locations!$B$3:$B$308,0),4)="UK"),(((((J39)-42.4)*Transport!$D$9)+(42.4*Transport!$D$14))*'Dept D Planning'!F39),IF(AND(E39="Hybrid car",INDEX(Locations!$B$3:$E$308,MATCH('Dept D Planning'!C39,Locations!$B$3:$B$308,0),4)="Europe",INDEX(Locations!$B$3:$E$308,MATCH('Dept D Planning'!D39,Locations!$B$3:$B$308,0),4)="UK"),(((((J39)-42.4)*Transport!$D$9)+(42.4*Transport!$D$14))*'Dept D Planning'!F39),IF(AND(E39="Hybrid car",INDEX(Locations!$B$3:$E$308,MATCH('Dept D Planning'!D39,Locations!$B$3:$B$308,0),4)="Europe",INDEX(Locations!$B$3:$E$308,MATCH('Dept D Planning'!C39,Locations!$B$3:$B$308,0),4)="UK"),(((((J39)-42.4)*Transport!$D$9)+(42.4*Transport!$D$14))*'Dept D Planning'!F39),IF(AND(E39="Electric car",INDEX(Locations!$B$3:$E$308,MATCH('Dept D Planning'!C39,Locations!$B$3:$B$308,0),4)="Europe",INDEX(Locations!$B$3:$E$308,MATCH('Dept D Planning'!D39,Locations!$B$3:$B$308,0),4)="UK"),(((((J39)-42.4)*Transport!$D$8)+(42.4*Transport!$D$14))*'Dept D Planning'!F39),IF(AND(E39="Electric car",INDEX(Locations!$B$3:$E$308,MATCH('Dept D Planning'!D39,Locations!$B$3:$B$308,0),4)="Europe",INDEX(Locations!$B$3:$E$308,MATCH('Dept D Planning'!C39,Locations!$B$3:$B$308,0),4)="UK"),(((((J39)-42.4)*Transport!$D$8)+(42.4*Transport!$D$14))*'Dept D Planning'!F39),IF(AND(OR(C39="Ireland",INDEX(Locations!$B$3:$F$308,MATCH('Dept D Planning'!C39,Locations!$B$3:$B$308,0),5)="Yes"),E39="Car",INDEX(Locations!$B$3:$E$308,MATCH('Dept D Planning'!D39,Locations!$B$3:$B$308,0),4)="UK"),(J39)*(0.15*Transport!$C$14+0.85*Transport!$C$9)*'Dept D Planning'!F39,IF(AND(OR(D39="Ireland",INDEX(Locations!$B$3:$F$308,MATCH('Dept D Planning'!D39,Locations!$B$3:$B$308,0),5)="Yes"),E39="Car",INDEX(Locations!$B$3:$E$308,MATCH('Dept D Planning'!C39,Locations!$B$3:$B$308,0),4)="UK"),(J39)*(0.15*Transport!$C$14+0.85*Transport!$C$9)*'Dept D Planning'!F39,IF(AND(OR(C39="Ireland",INDEX(Locations!$B$3:$F$308,MATCH('Dept D Planning'!C39,Locations!$B$3:$B$308,0),5)="Yes"),E39="Hybrid Car",INDEX(Locations!$B$3:$E$308,MATCH('Dept D Planning'!D39,Locations!$B$3:$B$308,0),4)="UK"),(J39)*(0.15*Transport!$C$14+0.85*Transport!$C$9)*'Dept D Planning'!F39,IF(AND(OR(D39="Ireland",INDEX(Locations!$B$3:$F$308,MATCH('Dept D Planning'!D39,Locations!$B$3:$B$308,0),5)="Yes"),E39="Hybrid Car",INDEX(Locations!$B$3:$E$308,MATCH('Dept D Planning'!C39,Locations!$B$3:$B$308,0),4)="UK"),(J39)*(0.15*Transport!$C$14+0.85*Transport!$C$9)*'Dept D Planning'!F39,IF(AND(OR(C39="Ireland",INDEX(Locations!$B$3:$F$308,MATCH('Dept D Planning'!C39,Locations!$B$3:$B$308,0),5)="Yes"),E39="Electric Car",INDEX(Locations!$B$3:$E$308,MATCH('Dept D Planning'!D39,Locations!$B$3:$B$308,0),4)="UK"),(J39)*(0.15*Transport!$C$14+0.85*Transport!$C$8)*'Dept D Planning'!F39,IF(AND(OR(D39="Ireland",INDEX(Locations!$B$3:$F$308,MATCH('Dept D Planning'!D39,Locations!$B$3:$B$308,0),5)="Yes"),E39="Electric Car",INDEX(Locations!$B$3:$E$308,MATCH('Dept D Planning'!C39,Locations!$B$3:$B$308,0),4)="UK"),(J39)*(0.15*Transport!$C$14+0.85*Transport!$C$8)*'Dept D Planning'!F39,IF(AND(OR(C39="Ireland",INDEX(Locations!$B$3:$F$308,MATCH('Dept D Planning'!C39,Locations!$B$3:$B$308,0),5)="Yes"),E39="Bus/Coach",INDEX(Locations!$B$3:$E$308,MATCH('Dept D Planning'!D39,Locations!$B$3:$B$308,0),4)="UK"),(J39)*(0.15*Transport!$C$13+0.85*Transport!$C$5)*'Dept D Planning'!F39,IF(AND(OR(D39="Ireland",INDEX(Locations!$B$3:$F$308,MATCH('Dept D Planning'!D39,Locations!$B$3:$B$308,0),5)="Yes"),E39="Bus/Coach",INDEX(Locations!$B$3:$E$308,MATCH('Dept D Planning'!C39,Locations!$B$3:$B$308,0),4)="UK"),(J39)*(0.15*Transport!$C$13+0.85*Transport!$C$5)*'Dept D Planning'!F39,IF(AND(OR(C39="Ireland",INDEX(Locations!$B$3:$F$308,MATCH('Dept D Planning'!C39,Locations!$B$3:$B$308,0),5)="Yes"),E39="Train",INDEX(Locations!$B$3:$E$308,MATCH('Dept D Planning'!D39,Locations!$B$3:$B$308,0),4)="UK"),(J39)*(0.15*Transport!$C$13+0.85*Transport!$C$3)*'Dept D Planning'!F39,IF(AND(OR(D39="Ireland",INDEX(Locations!$B$3:$F$308,MATCH('Dept D Planning'!D39,Locations!$B$3:$B$308,0),5)="Yes"),E39="Train",INDEX(Locations!$B$3:$E$308,MATCH('Dept D Planning'!C39,Locations!$B$3:$B$308,0),4)="UK"),(J39)*(0.15*Transport!$C$13+0.85*Transport!$C$3),J39*(INDEX(Transport!$B$3:$E$14,MATCH('Dept D Planning'!E39,Transport!$B$3:$B$14,0),IF(INDEX(Locations!$B$3:$G$308,MATCH('Dept D Planning'!C39,Locations!$B$3:$B$308,0),4)="UK",2,IF(INDEX(Locations!$B$3:$G$308,MATCH('Dept D Planning'!C39,Locations!$B$3:$B$308,0),4)="Europe",3,4)))))*F39*G39*H39))))))))))))))))))),1)),"")</f>
        <v/>
      </c>
      <c r="L39" s="90"/>
    </row>
    <row r="40" spans="1:14" ht="17.399999999999999" customHeight="1" x14ac:dyDescent="0.25">
      <c r="A40" s="90"/>
      <c r="B40" s="91"/>
      <c r="C40" s="91"/>
      <c r="D40" s="91"/>
      <c r="E40" s="91"/>
      <c r="F40" s="90"/>
      <c r="G40" s="90">
        <v>1</v>
      </c>
      <c r="H40" s="101">
        <v>1</v>
      </c>
      <c r="I40" s="91"/>
      <c r="J40" s="100" t="str">
        <f>(IFERROR(IF(I40="Yes",(ROUND(6371 * ACOS(SIN((VLOOKUP(C40,Locations!B:D,2,FALSE))*PI()/180)*SIN((VLOOKUP(D40,Locations!B:D,2,FALSE))*PI()/180) + COS((VLOOKUP(C40,Locations!B:D,2,FALSE))*PI()/180) * COS((VLOOKUP(D40,Locations!B:D,2,FALSE))*PI()/180)*COS((VLOOKUP(D40,Locations!B:D,3,FALSE))* PI()/180-(VLOOKUP(C40,Locations!B:D,3,FALSE))*PI()/180))/1.609,0))*2,(ROUND(6371 * ACOS(SIN((VLOOKUP(C40,Locations!B:D,2,FALSE))*PI()/180)*SIN((VLOOKUP(D40,Locations!B:D,2,FALSE))*PI()/180) + COS((VLOOKUP(C40,Locations!B:D,2,FALSE))*PI()/180) * COS((VLOOKUP(D40,Locations!B:D,2,FALSE))*PI()/180)*COS((VLOOKUP(D40,Locations!B:D,3,FALSE))* PI()/180-(VLOOKUP(C40,Locations!B:D,3,FALSE))*PI()/180))/1.609,0))),""))</f>
        <v/>
      </c>
      <c r="K40" s="100" t="str" cm="1">
        <f t="array" ref="K40">IFERROR((ROUND(IF(AND(E40="Train",INDEX(Locations!$B$3:$E$308,MATCH('Dept D Planning'!C40,Locations!$B$3:$B$308,0),4)="Europe",INDEX(Locations!$B$3:$E$308,MATCH('Dept D Planning'!D40,Locations!$B$3:$B$308,0),4)="UK"),(((INDEX(Dover!$B$3:$G$124,MATCH('Dept D Planning'!C40,Dover!$B$3:$B$124,0),6))*Transport!$D$3)+(INDEX(Dover!$B$3:$G$124,MATCH('Dept D Planning'!D40,Dover!$B$3:$B$124,0),6)*Transport!$C$3))*'Dept D Planning'!F40*IF(I40="Yes",2,1),IF(AND(E40="Train",INDEX(Locations!$B$3:$E$308,MATCH('Dept D Planning'!D40,Locations!$B$3:$B$308,0),4)="Europe",INDEX(Locations!$B$3:$E$308,MATCH('Dept D Planning'!C40,Locations!$B$3:$B$308,0),4)="UK"),(((INDEX(Dover!$B$3:$G$124,MATCH('Dept D Planning'!D40,Dover!$B$3:$B$124,0),6))*Transport!$D$3)+(INDEX(Dover!$B$3:$G$124,MATCH('Dept D Planning'!C40,Dover!$B$3:$B$124,0),6)*Transport!$C$3))*'Dept D Planning'!F40*IF(I40="Yes",2,1),IF(AND(E40="Bus/Coach",INDEX(Locations!$B$3:$E$308,MATCH('Dept D Planning'!C40,Locations!$B$3:$B$308,0),4)="Europe",INDEX(Locations!$B$3:$E$308,MATCH('Dept D Planning'!D40,Locations!$B$3:$B$308,0),4)="UK"),((((J40)-42.4)*Transport!$D$5)+(42.4*Transport!$D$13))*'Dept D Planning'!F40,IF(AND(E40="Bus/Coach",INDEX(Locations!$B$3:$E$308,MATCH('Dept D Planning'!D40,Locations!$B$3:$B$308,0),4)="Europe",INDEX(Locations!$B$3:$E$308,MATCH('Dept D Planning'!C40,Locations!$B$3:$B$308,0),4)="UK"),((((J40)-42.4)*Transport!$D$5)+(42.4*Transport!$D$13))*'Dept D Planning'!F40,IF(AND(E40="Car",INDEX(Locations!$B$3:$E$308,MATCH('Dept D Planning'!C40,Locations!$B$3:$B$308,0),4)="Europe",INDEX(Locations!$B$3:$E$308,MATCH('Dept D Planning'!D40,Locations!$B$3:$B$308,0),4)="UK"),(((((J40)-42.4)*Transport!$D$9)+(42.4*Transport!$D$14))*'Dept D Planning'!F40),IF(AND(E40="Car",INDEX(Locations!$B$3:$E$308,MATCH('Dept D Planning'!D40,Locations!$B$3:$B$308,0),4)="Europe",INDEX(Locations!$B$3:$E$308,MATCH('Dept D Planning'!C40,Locations!$B$3:$B$308,0),4)="UK"),(((((J40)-42.4)*Transport!$D$9)+(42.4*Transport!$D$14))*'Dept D Planning'!F40),IF(AND(E40="Hybrid car",INDEX(Locations!$B$3:$E$308,MATCH('Dept D Planning'!C40,Locations!$B$3:$B$308,0),4)="Europe",INDEX(Locations!$B$3:$E$308,MATCH('Dept D Planning'!D40,Locations!$B$3:$B$308,0),4)="UK"),(((((J40)-42.4)*Transport!$D$9)+(42.4*Transport!$D$14))*'Dept D Planning'!F40),IF(AND(E40="Hybrid car",INDEX(Locations!$B$3:$E$308,MATCH('Dept D Planning'!D40,Locations!$B$3:$B$308,0),4)="Europe",INDEX(Locations!$B$3:$E$308,MATCH('Dept D Planning'!C40,Locations!$B$3:$B$308,0),4)="UK"),(((((J40)-42.4)*Transport!$D$9)+(42.4*Transport!$D$14))*'Dept D Planning'!F40),IF(AND(E40="Electric car",INDEX(Locations!$B$3:$E$308,MATCH('Dept D Planning'!C40,Locations!$B$3:$B$308,0),4)="Europe",INDEX(Locations!$B$3:$E$308,MATCH('Dept D Planning'!D40,Locations!$B$3:$B$308,0),4)="UK"),(((((J40)-42.4)*Transport!$D$8)+(42.4*Transport!$D$14))*'Dept D Planning'!F40),IF(AND(E40="Electric car",INDEX(Locations!$B$3:$E$308,MATCH('Dept D Planning'!D40,Locations!$B$3:$B$308,0),4)="Europe",INDEX(Locations!$B$3:$E$308,MATCH('Dept D Planning'!C40,Locations!$B$3:$B$308,0),4)="UK"),(((((J40)-42.4)*Transport!$D$8)+(42.4*Transport!$D$14))*'Dept D Planning'!F40),IF(AND(OR(C40="Ireland",INDEX(Locations!$B$3:$F$308,MATCH('Dept D Planning'!C40,Locations!$B$3:$B$308,0),5)="Yes"),E40="Car",INDEX(Locations!$B$3:$E$308,MATCH('Dept D Planning'!D40,Locations!$B$3:$B$308,0),4)="UK"),(J40)*(0.15*Transport!$C$14+0.85*Transport!$C$9)*'Dept D Planning'!F40,IF(AND(OR(D40="Ireland",INDEX(Locations!$B$3:$F$308,MATCH('Dept D Planning'!D40,Locations!$B$3:$B$308,0),5)="Yes"),E40="Car",INDEX(Locations!$B$3:$E$308,MATCH('Dept D Planning'!C40,Locations!$B$3:$B$308,0),4)="UK"),(J40)*(0.15*Transport!$C$14+0.85*Transport!$C$9)*'Dept D Planning'!F40,IF(AND(OR(C40="Ireland",INDEX(Locations!$B$3:$F$308,MATCH('Dept D Planning'!C40,Locations!$B$3:$B$308,0),5)="Yes"),E40="Hybrid Car",INDEX(Locations!$B$3:$E$308,MATCH('Dept D Planning'!D40,Locations!$B$3:$B$308,0),4)="UK"),(J40)*(0.15*Transport!$C$14+0.85*Transport!$C$9)*'Dept D Planning'!F40,IF(AND(OR(D40="Ireland",INDEX(Locations!$B$3:$F$308,MATCH('Dept D Planning'!D40,Locations!$B$3:$B$308,0),5)="Yes"),E40="Hybrid Car",INDEX(Locations!$B$3:$E$308,MATCH('Dept D Planning'!C40,Locations!$B$3:$B$308,0),4)="UK"),(J40)*(0.15*Transport!$C$14+0.85*Transport!$C$9)*'Dept D Planning'!F40,IF(AND(OR(C40="Ireland",INDEX(Locations!$B$3:$F$308,MATCH('Dept D Planning'!C40,Locations!$B$3:$B$308,0),5)="Yes"),E40="Electric Car",INDEX(Locations!$B$3:$E$308,MATCH('Dept D Planning'!D40,Locations!$B$3:$B$308,0),4)="UK"),(J40)*(0.15*Transport!$C$14+0.85*Transport!$C$8)*'Dept D Planning'!F40,IF(AND(OR(D40="Ireland",INDEX(Locations!$B$3:$F$308,MATCH('Dept D Planning'!D40,Locations!$B$3:$B$308,0),5)="Yes"),E40="Electric Car",INDEX(Locations!$B$3:$E$308,MATCH('Dept D Planning'!C40,Locations!$B$3:$B$308,0),4)="UK"),(J40)*(0.15*Transport!$C$14+0.85*Transport!$C$8)*'Dept D Planning'!F40,IF(AND(OR(C40="Ireland",INDEX(Locations!$B$3:$F$308,MATCH('Dept D Planning'!C40,Locations!$B$3:$B$308,0),5)="Yes"),E40="Bus/Coach",INDEX(Locations!$B$3:$E$308,MATCH('Dept D Planning'!D40,Locations!$B$3:$B$308,0),4)="UK"),(J40)*(0.15*Transport!$C$13+0.85*Transport!$C$5)*'Dept D Planning'!F40,IF(AND(OR(D40="Ireland",INDEX(Locations!$B$3:$F$308,MATCH('Dept D Planning'!D40,Locations!$B$3:$B$308,0),5)="Yes"),E40="Bus/Coach",INDEX(Locations!$B$3:$E$308,MATCH('Dept D Planning'!C40,Locations!$B$3:$B$308,0),4)="UK"),(J40)*(0.15*Transport!$C$13+0.85*Transport!$C$5)*'Dept D Planning'!F40,IF(AND(OR(C40="Ireland",INDEX(Locations!$B$3:$F$308,MATCH('Dept D Planning'!C40,Locations!$B$3:$B$308,0),5)="Yes"),E40="Train",INDEX(Locations!$B$3:$E$308,MATCH('Dept D Planning'!D40,Locations!$B$3:$B$308,0),4)="UK"),(J40)*(0.15*Transport!$C$13+0.85*Transport!$C$3)*'Dept D Planning'!F40,IF(AND(OR(D40="Ireland",INDEX(Locations!$B$3:$F$308,MATCH('Dept D Planning'!D40,Locations!$B$3:$B$308,0),5)="Yes"),E40="Train",INDEX(Locations!$B$3:$E$308,MATCH('Dept D Planning'!C40,Locations!$B$3:$B$308,0),4)="UK"),(J40)*(0.15*Transport!$C$13+0.85*Transport!$C$3),J40*(INDEX(Transport!$B$3:$E$14,MATCH('Dept D Planning'!E40,Transport!$B$3:$B$14,0),IF(INDEX(Locations!$B$3:$G$308,MATCH('Dept D Planning'!C40,Locations!$B$3:$B$308,0),4)="UK",2,IF(INDEX(Locations!$B$3:$G$308,MATCH('Dept D Planning'!C40,Locations!$B$3:$B$308,0),4)="Europe",3,4)))))*F40*G40*H40))))))))))))))))))),1)),"")</f>
        <v/>
      </c>
      <c r="L40" s="90"/>
    </row>
    <row r="41" spans="1:14" ht="17.399999999999999" customHeight="1" x14ac:dyDescent="0.25">
      <c r="A41" s="90"/>
      <c r="B41" s="91"/>
      <c r="C41" s="91"/>
      <c r="D41" s="91"/>
      <c r="E41" s="91"/>
      <c r="F41" s="90"/>
      <c r="G41" s="90">
        <v>1</v>
      </c>
      <c r="H41" s="101">
        <v>1</v>
      </c>
      <c r="I41" s="91"/>
      <c r="J41" s="100" t="str">
        <f>(IFERROR(IF(I41="Yes",(ROUND(6371 * ACOS(SIN((VLOOKUP(C41,Locations!B:D,2,FALSE))*PI()/180)*SIN((VLOOKUP(D41,Locations!B:D,2,FALSE))*PI()/180) + COS((VLOOKUP(C41,Locations!B:D,2,FALSE))*PI()/180) * COS((VLOOKUP(D41,Locations!B:D,2,FALSE))*PI()/180)*COS((VLOOKUP(D41,Locations!B:D,3,FALSE))* PI()/180-(VLOOKUP(C41,Locations!B:D,3,FALSE))*PI()/180))/1.609,0))*2,(ROUND(6371 * ACOS(SIN((VLOOKUP(C41,Locations!B:D,2,FALSE))*PI()/180)*SIN((VLOOKUP(D41,Locations!B:D,2,FALSE))*PI()/180) + COS((VLOOKUP(C41,Locations!B:D,2,FALSE))*PI()/180) * COS((VLOOKUP(D41,Locations!B:D,2,FALSE))*PI()/180)*COS((VLOOKUP(D41,Locations!B:D,3,FALSE))* PI()/180-(VLOOKUP(C41,Locations!B:D,3,FALSE))*PI()/180))/1.609,0))),""))</f>
        <v/>
      </c>
      <c r="K41" s="100" t="str" cm="1">
        <f t="array" ref="K41">IFERROR((ROUND(IF(AND(E41="Train",INDEX(Locations!$B$3:$E$308,MATCH('Dept D Planning'!C41,Locations!$B$3:$B$308,0),4)="Europe",INDEX(Locations!$B$3:$E$308,MATCH('Dept D Planning'!D41,Locations!$B$3:$B$308,0),4)="UK"),(((INDEX(Dover!$B$3:$G$124,MATCH('Dept D Planning'!C41,Dover!$B$3:$B$124,0),6))*Transport!$D$3)+(INDEX(Dover!$B$3:$G$124,MATCH('Dept D Planning'!D41,Dover!$B$3:$B$124,0),6)*Transport!$C$3))*'Dept D Planning'!F41*IF(I41="Yes",2,1),IF(AND(E41="Train",INDEX(Locations!$B$3:$E$308,MATCH('Dept D Planning'!D41,Locations!$B$3:$B$308,0),4)="Europe",INDEX(Locations!$B$3:$E$308,MATCH('Dept D Planning'!C41,Locations!$B$3:$B$308,0),4)="UK"),(((INDEX(Dover!$B$3:$G$124,MATCH('Dept D Planning'!D41,Dover!$B$3:$B$124,0),6))*Transport!$D$3)+(INDEX(Dover!$B$3:$G$124,MATCH('Dept D Planning'!C41,Dover!$B$3:$B$124,0),6)*Transport!$C$3))*'Dept D Planning'!F41*IF(I41="Yes",2,1),IF(AND(E41="Bus/Coach",INDEX(Locations!$B$3:$E$308,MATCH('Dept D Planning'!C41,Locations!$B$3:$B$308,0),4)="Europe",INDEX(Locations!$B$3:$E$308,MATCH('Dept D Planning'!D41,Locations!$B$3:$B$308,0),4)="UK"),((((J41)-42.4)*Transport!$D$5)+(42.4*Transport!$D$13))*'Dept D Planning'!F41,IF(AND(E41="Bus/Coach",INDEX(Locations!$B$3:$E$308,MATCH('Dept D Planning'!D41,Locations!$B$3:$B$308,0),4)="Europe",INDEX(Locations!$B$3:$E$308,MATCH('Dept D Planning'!C41,Locations!$B$3:$B$308,0),4)="UK"),((((J41)-42.4)*Transport!$D$5)+(42.4*Transport!$D$13))*'Dept D Planning'!F41,IF(AND(E41="Car",INDEX(Locations!$B$3:$E$308,MATCH('Dept D Planning'!C41,Locations!$B$3:$B$308,0),4)="Europe",INDEX(Locations!$B$3:$E$308,MATCH('Dept D Planning'!D41,Locations!$B$3:$B$308,0),4)="UK"),(((((J41)-42.4)*Transport!$D$9)+(42.4*Transport!$D$14))*'Dept D Planning'!F41),IF(AND(E41="Car",INDEX(Locations!$B$3:$E$308,MATCH('Dept D Planning'!D41,Locations!$B$3:$B$308,0),4)="Europe",INDEX(Locations!$B$3:$E$308,MATCH('Dept D Planning'!C41,Locations!$B$3:$B$308,0),4)="UK"),(((((J41)-42.4)*Transport!$D$9)+(42.4*Transport!$D$14))*'Dept D Planning'!F41),IF(AND(E41="Hybrid car",INDEX(Locations!$B$3:$E$308,MATCH('Dept D Planning'!C41,Locations!$B$3:$B$308,0),4)="Europe",INDEX(Locations!$B$3:$E$308,MATCH('Dept D Planning'!D41,Locations!$B$3:$B$308,0),4)="UK"),(((((J41)-42.4)*Transport!$D$9)+(42.4*Transport!$D$14))*'Dept D Planning'!F41),IF(AND(E41="Hybrid car",INDEX(Locations!$B$3:$E$308,MATCH('Dept D Planning'!D41,Locations!$B$3:$B$308,0),4)="Europe",INDEX(Locations!$B$3:$E$308,MATCH('Dept D Planning'!C41,Locations!$B$3:$B$308,0),4)="UK"),(((((J41)-42.4)*Transport!$D$9)+(42.4*Transport!$D$14))*'Dept D Planning'!F41),IF(AND(E41="Electric car",INDEX(Locations!$B$3:$E$308,MATCH('Dept D Planning'!C41,Locations!$B$3:$B$308,0),4)="Europe",INDEX(Locations!$B$3:$E$308,MATCH('Dept D Planning'!D41,Locations!$B$3:$B$308,0),4)="UK"),(((((J41)-42.4)*Transport!$D$8)+(42.4*Transport!$D$14))*'Dept D Planning'!F41),IF(AND(E41="Electric car",INDEX(Locations!$B$3:$E$308,MATCH('Dept D Planning'!D41,Locations!$B$3:$B$308,0),4)="Europe",INDEX(Locations!$B$3:$E$308,MATCH('Dept D Planning'!C41,Locations!$B$3:$B$308,0),4)="UK"),(((((J41)-42.4)*Transport!$D$8)+(42.4*Transport!$D$14))*'Dept D Planning'!F41),IF(AND(OR(C41="Ireland",INDEX(Locations!$B$3:$F$308,MATCH('Dept D Planning'!C41,Locations!$B$3:$B$308,0),5)="Yes"),E41="Car",INDEX(Locations!$B$3:$E$308,MATCH('Dept D Planning'!D41,Locations!$B$3:$B$308,0),4)="UK"),(J41)*(0.15*Transport!$C$14+0.85*Transport!$C$9)*'Dept D Planning'!F41,IF(AND(OR(D41="Ireland",INDEX(Locations!$B$3:$F$308,MATCH('Dept D Planning'!D41,Locations!$B$3:$B$308,0),5)="Yes"),E41="Car",INDEX(Locations!$B$3:$E$308,MATCH('Dept D Planning'!C41,Locations!$B$3:$B$308,0),4)="UK"),(J41)*(0.15*Transport!$C$14+0.85*Transport!$C$9)*'Dept D Planning'!F41,IF(AND(OR(C41="Ireland",INDEX(Locations!$B$3:$F$308,MATCH('Dept D Planning'!C41,Locations!$B$3:$B$308,0),5)="Yes"),E41="Hybrid Car",INDEX(Locations!$B$3:$E$308,MATCH('Dept D Planning'!D41,Locations!$B$3:$B$308,0),4)="UK"),(J41)*(0.15*Transport!$C$14+0.85*Transport!$C$9)*'Dept D Planning'!F41,IF(AND(OR(D41="Ireland",INDEX(Locations!$B$3:$F$308,MATCH('Dept D Planning'!D41,Locations!$B$3:$B$308,0),5)="Yes"),E41="Hybrid Car",INDEX(Locations!$B$3:$E$308,MATCH('Dept D Planning'!C41,Locations!$B$3:$B$308,0),4)="UK"),(J41)*(0.15*Transport!$C$14+0.85*Transport!$C$9)*'Dept D Planning'!F41,IF(AND(OR(C41="Ireland",INDEX(Locations!$B$3:$F$308,MATCH('Dept D Planning'!C41,Locations!$B$3:$B$308,0),5)="Yes"),E41="Electric Car",INDEX(Locations!$B$3:$E$308,MATCH('Dept D Planning'!D41,Locations!$B$3:$B$308,0),4)="UK"),(J41)*(0.15*Transport!$C$14+0.85*Transport!$C$8)*'Dept D Planning'!F41,IF(AND(OR(D41="Ireland",INDEX(Locations!$B$3:$F$308,MATCH('Dept D Planning'!D41,Locations!$B$3:$B$308,0),5)="Yes"),E41="Electric Car",INDEX(Locations!$B$3:$E$308,MATCH('Dept D Planning'!C41,Locations!$B$3:$B$308,0),4)="UK"),(J41)*(0.15*Transport!$C$14+0.85*Transport!$C$8)*'Dept D Planning'!F41,IF(AND(OR(C41="Ireland",INDEX(Locations!$B$3:$F$308,MATCH('Dept D Planning'!C41,Locations!$B$3:$B$308,0),5)="Yes"),E41="Bus/Coach",INDEX(Locations!$B$3:$E$308,MATCH('Dept D Planning'!D41,Locations!$B$3:$B$308,0),4)="UK"),(J41)*(0.15*Transport!$C$13+0.85*Transport!$C$5)*'Dept D Planning'!F41,IF(AND(OR(D41="Ireland",INDEX(Locations!$B$3:$F$308,MATCH('Dept D Planning'!D41,Locations!$B$3:$B$308,0),5)="Yes"),E41="Bus/Coach",INDEX(Locations!$B$3:$E$308,MATCH('Dept D Planning'!C41,Locations!$B$3:$B$308,0),4)="UK"),(J41)*(0.15*Transport!$C$13+0.85*Transport!$C$5)*'Dept D Planning'!F41,IF(AND(OR(C41="Ireland",INDEX(Locations!$B$3:$F$308,MATCH('Dept D Planning'!C41,Locations!$B$3:$B$308,0),5)="Yes"),E41="Train",INDEX(Locations!$B$3:$E$308,MATCH('Dept D Planning'!D41,Locations!$B$3:$B$308,0),4)="UK"),(J41)*(0.15*Transport!$C$13+0.85*Transport!$C$3)*'Dept D Planning'!F41,IF(AND(OR(D41="Ireland",INDEX(Locations!$B$3:$F$308,MATCH('Dept D Planning'!D41,Locations!$B$3:$B$308,0),5)="Yes"),E41="Train",INDEX(Locations!$B$3:$E$308,MATCH('Dept D Planning'!C41,Locations!$B$3:$B$308,0),4)="UK"),(J41)*(0.15*Transport!$C$13+0.85*Transport!$C$3),J41*(INDEX(Transport!$B$3:$E$14,MATCH('Dept D Planning'!E41,Transport!$B$3:$B$14,0),IF(INDEX(Locations!$B$3:$G$308,MATCH('Dept D Planning'!C41,Locations!$B$3:$B$308,0),4)="UK",2,IF(INDEX(Locations!$B$3:$G$308,MATCH('Dept D Planning'!C41,Locations!$B$3:$B$308,0),4)="Europe",3,4)))))*F41*G41*H41))))))))))))))))))),1)),"")</f>
        <v/>
      </c>
      <c r="L41" s="90"/>
    </row>
    <row r="42" spans="1:14" ht="17.399999999999999" customHeight="1" x14ac:dyDescent="0.25">
      <c r="A42" s="90"/>
      <c r="B42" s="91"/>
      <c r="C42" s="91"/>
      <c r="D42" s="91"/>
      <c r="E42" s="91"/>
      <c r="F42" s="90"/>
      <c r="G42" s="90">
        <v>1</v>
      </c>
      <c r="H42" s="101">
        <v>1</v>
      </c>
      <c r="I42" s="91"/>
      <c r="J42" s="100" t="str">
        <f>(IFERROR(IF(I42="Yes",(ROUND(6371 * ACOS(SIN((VLOOKUP(C42,Locations!B:D,2,FALSE))*PI()/180)*SIN((VLOOKUP(D42,Locations!B:D,2,FALSE))*PI()/180) + COS((VLOOKUP(C42,Locations!B:D,2,FALSE))*PI()/180) * COS((VLOOKUP(D42,Locations!B:D,2,FALSE))*PI()/180)*COS((VLOOKUP(D42,Locations!B:D,3,FALSE))* PI()/180-(VLOOKUP(C42,Locations!B:D,3,FALSE))*PI()/180))/1.609,0))*2,(ROUND(6371 * ACOS(SIN((VLOOKUP(C42,Locations!B:D,2,FALSE))*PI()/180)*SIN((VLOOKUP(D42,Locations!B:D,2,FALSE))*PI()/180) + COS((VLOOKUP(C42,Locations!B:D,2,FALSE))*PI()/180) * COS((VLOOKUP(D42,Locations!B:D,2,FALSE))*PI()/180)*COS((VLOOKUP(D42,Locations!B:D,3,FALSE))* PI()/180-(VLOOKUP(C42,Locations!B:D,3,FALSE))*PI()/180))/1.609,0))),""))</f>
        <v/>
      </c>
      <c r="K42" s="100" t="str" cm="1">
        <f t="array" ref="K42">IFERROR((ROUND(IF(AND(E42="Train",INDEX(Locations!$B$3:$E$308,MATCH('Dept D Planning'!C42,Locations!$B$3:$B$308,0),4)="Europe",INDEX(Locations!$B$3:$E$308,MATCH('Dept D Planning'!D42,Locations!$B$3:$B$308,0),4)="UK"),(((INDEX(Dover!$B$3:$G$124,MATCH('Dept D Planning'!C42,Dover!$B$3:$B$124,0),6))*Transport!$D$3)+(INDEX(Dover!$B$3:$G$124,MATCH('Dept D Planning'!D42,Dover!$B$3:$B$124,0),6)*Transport!$C$3))*'Dept D Planning'!F42*IF(I42="Yes",2,1),IF(AND(E42="Train",INDEX(Locations!$B$3:$E$308,MATCH('Dept D Planning'!D42,Locations!$B$3:$B$308,0),4)="Europe",INDEX(Locations!$B$3:$E$308,MATCH('Dept D Planning'!C42,Locations!$B$3:$B$308,0),4)="UK"),(((INDEX(Dover!$B$3:$G$124,MATCH('Dept D Planning'!D42,Dover!$B$3:$B$124,0),6))*Transport!$D$3)+(INDEX(Dover!$B$3:$G$124,MATCH('Dept D Planning'!C42,Dover!$B$3:$B$124,0),6)*Transport!$C$3))*'Dept D Planning'!F42*IF(I42="Yes",2,1),IF(AND(E42="Bus/Coach",INDEX(Locations!$B$3:$E$308,MATCH('Dept D Planning'!C42,Locations!$B$3:$B$308,0),4)="Europe",INDEX(Locations!$B$3:$E$308,MATCH('Dept D Planning'!D42,Locations!$B$3:$B$308,0),4)="UK"),((((J42)-42.4)*Transport!$D$5)+(42.4*Transport!$D$13))*'Dept D Planning'!F42,IF(AND(E42="Bus/Coach",INDEX(Locations!$B$3:$E$308,MATCH('Dept D Planning'!D42,Locations!$B$3:$B$308,0),4)="Europe",INDEX(Locations!$B$3:$E$308,MATCH('Dept D Planning'!C42,Locations!$B$3:$B$308,0),4)="UK"),((((J42)-42.4)*Transport!$D$5)+(42.4*Transport!$D$13))*'Dept D Planning'!F42,IF(AND(E42="Car",INDEX(Locations!$B$3:$E$308,MATCH('Dept D Planning'!C42,Locations!$B$3:$B$308,0),4)="Europe",INDEX(Locations!$B$3:$E$308,MATCH('Dept D Planning'!D42,Locations!$B$3:$B$308,0),4)="UK"),(((((J42)-42.4)*Transport!$D$9)+(42.4*Transport!$D$14))*'Dept D Planning'!F42),IF(AND(E42="Car",INDEX(Locations!$B$3:$E$308,MATCH('Dept D Planning'!D42,Locations!$B$3:$B$308,0),4)="Europe",INDEX(Locations!$B$3:$E$308,MATCH('Dept D Planning'!C42,Locations!$B$3:$B$308,0),4)="UK"),(((((J42)-42.4)*Transport!$D$9)+(42.4*Transport!$D$14))*'Dept D Planning'!F42),IF(AND(E42="Hybrid car",INDEX(Locations!$B$3:$E$308,MATCH('Dept D Planning'!C42,Locations!$B$3:$B$308,0),4)="Europe",INDEX(Locations!$B$3:$E$308,MATCH('Dept D Planning'!D42,Locations!$B$3:$B$308,0),4)="UK"),(((((J42)-42.4)*Transport!$D$9)+(42.4*Transport!$D$14))*'Dept D Planning'!F42),IF(AND(E42="Hybrid car",INDEX(Locations!$B$3:$E$308,MATCH('Dept D Planning'!D42,Locations!$B$3:$B$308,0),4)="Europe",INDEX(Locations!$B$3:$E$308,MATCH('Dept D Planning'!C42,Locations!$B$3:$B$308,0),4)="UK"),(((((J42)-42.4)*Transport!$D$9)+(42.4*Transport!$D$14))*'Dept D Planning'!F42),IF(AND(E42="Electric car",INDEX(Locations!$B$3:$E$308,MATCH('Dept D Planning'!C42,Locations!$B$3:$B$308,0),4)="Europe",INDEX(Locations!$B$3:$E$308,MATCH('Dept D Planning'!D42,Locations!$B$3:$B$308,0),4)="UK"),(((((J42)-42.4)*Transport!$D$8)+(42.4*Transport!$D$14))*'Dept D Planning'!F42),IF(AND(E42="Electric car",INDEX(Locations!$B$3:$E$308,MATCH('Dept D Planning'!D42,Locations!$B$3:$B$308,0),4)="Europe",INDEX(Locations!$B$3:$E$308,MATCH('Dept D Planning'!C42,Locations!$B$3:$B$308,0),4)="UK"),(((((J42)-42.4)*Transport!$D$8)+(42.4*Transport!$D$14))*'Dept D Planning'!F42),IF(AND(OR(C42="Ireland",INDEX(Locations!$B$3:$F$308,MATCH('Dept D Planning'!C42,Locations!$B$3:$B$308,0),5)="Yes"),E42="Car",INDEX(Locations!$B$3:$E$308,MATCH('Dept D Planning'!D42,Locations!$B$3:$B$308,0),4)="UK"),(J42)*(0.15*Transport!$C$14+0.85*Transport!$C$9)*'Dept D Planning'!F42,IF(AND(OR(D42="Ireland",INDEX(Locations!$B$3:$F$308,MATCH('Dept D Planning'!D42,Locations!$B$3:$B$308,0),5)="Yes"),E42="Car",INDEX(Locations!$B$3:$E$308,MATCH('Dept D Planning'!C42,Locations!$B$3:$B$308,0),4)="UK"),(J42)*(0.15*Transport!$C$14+0.85*Transport!$C$9)*'Dept D Planning'!F42,IF(AND(OR(C42="Ireland",INDEX(Locations!$B$3:$F$308,MATCH('Dept D Planning'!C42,Locations!$B$3:$B$308,0),5)="Yes"),E42="Hybrid Car",INDEX(Locations!$B$3:$E$308,MATCH('Dept D Planning'!D42,Locations!$B$3:$B$308,0),4)="UK"),(J42)*(0.15*Transport!$C$14+0.85*Transport!$C$9)*'Dept D Planning'!F42,IF(AND(OR(D42="Ireland",INDEX(Locations!$B$3:$F$308,MATCH('Dept D Planning'!D42,Locations!$B$3:$B$308,0),5)="Yes"),E42="Hybrid Car",INDEX(Locations!$B$3:$E$308,MATCH('Dept D Planning'!C42,Locations!$B$3:$B$308,0),4)="UK"),(J42)*(0.15*Transport!$C$14+0.85*Transport!$C$9)*'Dept D Planning'!F42,IF(AND(OR(C42="Ireland",INDEX(Locations!$B$3:$F$308,MATCH('Dept D Planning'!C42,Locations!$B$3:$B$308,0),5)="Yes"),E42="Electric Car",INDEX(Locations!$B$3:$E$308,MATCH('Dept D Planning'!D42,Locations!$B$3:$B$308,0),4)="UK"),(J42)*(0.15*Transport!$C$14+0.85*Transport!$C$8)*'Dept D Planning'!F42,IF(AND(OR(D42="Ireland",INDEX(Locations!$B$3:$F$308,MATCH('Dept D Planning'!D42,Locations!$B$3:$B$308,0),5)="Yes"),E42="Electric Car",INDEX(Locations!$B$3:$E$308,MATCH('Dept D Planning'!C42,Locations!$B$3:$B$308,0),4)="UK"),(J42)*(0.15*Transport!$C$14+0.85*Transport!$C$8)*'Dept D Planning'!F42,IF(AND(OR(C42="Ireland",INDEX(Locations!$B$3:$F$308,MATCH('Dept D Planning'!C42,Locations!$B$3:$B$308,0),5)="Yes"),E42="Bus/Coach",INDEX(Locations!$B$3:$E$308,MATCH('Dept D Planning'!D42,Locations!$B$3:$B$308,0),4)="UK"),(J42)*(0.15*Transport!$C$13+0.85*Transport!$C$5)*'Dept D Planning'!F42,IF(AND(OR(D42="Ireland",INDEX(Locations!$B$3:$F$308,MATCH('Dept D Planning'!D42,Locations!$B$3:$B$308,0),5)="Yes"),E42="Bus/Coach",INDEX(Locations!$B$3:$E$308,MATCH('Dept D Planning'!C42,Locations!$B$3:$B$308,0),4)="UK"),(J42)*(0.15*Transport!$C$13+0.85*Transport!$C$5)*'Dept D Planning'!F42,IF(AND(OR(C42="Ireland",INDEX(Locations!$B$3:$F$308,MATCH('Dept D Planning'!C42,Locations!$B$3:$B$308,0),5)="Yes"),E42="Train",INDEX(Locations!$B$3:$E$308,MATCH('Dept D Planning'!D42,Locations!$B$3:$B$308,0),4)="UK"),(J42)*(0.15*Transport!$C$13+0.85*Transport!$C$3)*'Dept D Planning'!F42,IF(AND(OR(D42="Ireland",INDEX(Locations!$B$3:$F$308,MATCH('Dept D Planning'!D42,Locations!$B$3:$B$308,0),5)="Yes"),E42="Train",INDEX(Locations!$B$3:$E$308,MATCH('Dept D Planning'!C42,Locations!$B$3:$B$308,0),4)="UK"),(J42)*(0.15*Transport!$C$13+0.85*Transport!$C$3),J42*(INDEX(Transport!$B$3:$E$14,MATCH('Dept D Planning'!E42,Transport!$B$3:$B$14,0),IF(INDEX(Locations!$B$3:$G$308,MATCH('Dept D Planning'!C42,Locations!$B$3:$B$308,0),4)="UK",2,IF(INDEX(Locations!$B$3:$G$308,MATCH('Dept D Planning'!C42,Locations!$B$3:$B$308,0),4)="Europe",3,4)))))*F42*G42*H42))))))))))))))))))),1)),"")</f>
        <v/>
      </c>
      <c r="L42" s="90"/>
    </row>
    <row r="43" spans="1:14" ht="17.399999999999999" customHeight="1" x14ac:dyDescent="0.25">
      <c r="A43" s="90"/>
      <c r="B43" s="91"/>
      <c r="C43" s="91"/>
      <c r="D43" s="91"/>
      <c r="E43" s="91"/>
      <c r="F43" s="90"/>
      <c r="G43" s="90">
        <v>1</v>
      </c>
      <c r="H43" s="101">
        <v>1</v>
      </c>
      <c r="I43" s="91"/>
      <c r="J43" s="100" t="str">
        <f>(IFERROR(IF(I43="Yes",(ROUND(6371 * ACOS(SIN((VLOOKUP(C43,Locations!B:D,2,FALSE))*PI()/180)*SIN((VLOOKUP(D43,Locations!B:D,2,FALSE))*PI()/180) + COS((VLOOKUP(C43,Locations!B:D,2,FALSE))*PI()/180) * COS((VLOOKUP(D43,Locations!B:D,2,FALSE))*PI()/180)*COS((VLOOKUP(D43,Locations!B:D,3,FALSE))* PI()/180-(VLOOKUP(C43,Locations!B:D,3,FALSE))*PI()/180))/1.609,0))*2,(ROUND(6371 * ACOS(SIN((VLOOKUP(C43,Locations!B:D,2,FALSE))*PI()/180)*SIN((VLOOKUP(D43,Locations!B:D,2,FALSE))*PI()/180) + COS((VLOOKUP(C43,Locations!B:D,2,FALSE))*PI()/180) * COS((VLOOKUP(D43,Locations!B:D,2,FALSE))*PI()/180)*COS((VLOOKUP(D43,Locations!B:D,3,FALSE))* PI()/180-(VLOOKUP(C43,Locations!B:D,3,FALSE))*PI()/180))/1.609,0))),""))</f>
        <v/>
      </c>
      <c r="K43" s="100" t="str" cm="1">
        <f t="array" ref="K43">IFERROR((ROUND(IF(AND(E43="Train",INDEX(Locations!$B$3:$E$308,MATCH('Dept D Planning'!C43,Locations!$B$3:$B$308,0),4)="Europe",INDEX(Locations!$B$3:$E$308,MATCH('Dept D Planning'!D43,Locations!$B$3:$B$308,0),4)="UK"),(((INDEX(Dover!$B$3:$G$124,MATCH('Dept D Planning'!C43,Dover!$B$3:$B$124,0),6))*Transport!$D$3)+(INDEX(Dover!$B$3:$G$124,MATCH('Dept D Planning'!D43,Dover!$B$3:$B$124,0),6)*Transport!$C$3))*'Dept D Planning'!F43*IF(I43="Yes",2,1),IF(AND(E43="Train",INDEX(Locations!$B$3:$E$308,MATCH('Dept D Planning'!D43,Locations!$B$3:$B$308,0),4)="Europe",INDEX(Locations!$B$3:$E$308,MATCH('Dept D Planning'!C43,Locations!$B$3:$B$308,0),4)="UK"),(((INDEX(Dover!$B$3:$G$124,MATCH('Dept D Planning'!D43,Dover!$B$3:$B$124,0),6))*Transport!$D$3)+(INDEX(Dover!$B$3:$G$124,MATCH('Dept D Planning'!C43,Dover!$B$3:$B$124,0),6)*Transport!$C$3))*'Dept D Planning'!F43*IF(I43="Yes",2,1),IF(AND(E43="Bus/Coach",INDEX(Locations!$B$3:$E$308,MATCH('Dept D Planning'!C43,Locations!$B$3:$B$308,0),4)="Europe",INDEX(Locations!$B$3:$E$308,MATCH('Dept D Planning'!D43,Locations!$B$3:$B$308,0),4)="UK"),((((J43)-42.4)*Transport!$D$5)+(42.4*Transport!$D$13))*'Dept D Planning'!F43,IF(AND(E43="Bus/Coach",INDEX(Locations!$B$3:$E$308,MATCH('Dept D Planning'!D43,Locations!$B$3:$B$308,0),4)="Europe",INDEX(Locations!$B$3:$E$308,MATCH('Dept D Planning'!C43,Locations!$B$3:$B$308,0),4)="UK"),((((J43)-42.4)*Transport!$D$5)+(42.4*Transport!$D$13))*'Dept D Planning'!F43,IF(AND(E43="Car",INDEX(Locations!$B$3:$E$308,MATCH('Dept D Planning'!C43,Locations!$B$3:$B$308,0),4)="Europe",INDEX(Locations!$B$3:$E$308,MATCH('Dept D Planning'!D43,Locations!$B$3:$B$308,0),4)="UK"),(((((J43)-42.4)*Transport!$D$9)+(42.4*Transport!$D$14))*'Dept D Planning'!F43),IF(AND(E43="Car",INDEX(Locations!$B$3:$E$308,MATCH('Dept D Planning'!D43,Locations!$B$3:$B$308,0),4)="Europe",INDEX(Locations!$B$3:$E$308,MATCH('Dept D Planning'!C43,Locations!$B$3:$B$308,0),4)="UK"),(((((J43)-42.4)*Transport!$D$9)+(42.4*Transport!$D$14))*'Dept D Planning'!F43),IF(AND(E43="Hybrid car",INDEX(Locations!$B$3:$E$308,MATCH('Dept D Planning'!C43,Locations!$B$3:$B$308,0),4)="Europe",INDEX(Locations!$B$3:$E$308,MATCH('Dept D Planning'!D43,Locations!$B$3:$B$308,0),4)="UK"),(((((J43)-42.4)*Transport!$D$9)+(42.4*Transport!$D$14))*'Dept D Planning'!F43),IF(AND(E43="Hybrid car",INDEX(Locations!$B$3:$E$308,MATCH('Dept D Planning'!D43,Locations!$B$3:$B$308,0),4)="Europe",INDEX(Locations!$B$3:$E$308,MATCH('Dept D Planning'!C43,Locations!$B$3:$B$308,0),4)="UK"),(((((J43)-42.4)*Transport!$D$9)+(42.4*Transport!$D$14))*'Dept D Planning'!F43),IF(AND(E43="Electric car",INDEX(Locations!$B$3:$E$308,MATCH('Dept D Planning'!C43,Locations!$B$3:$B$308,0),4)="Europe",INDEX(Locations!$B$3:$E$308,MATCH('Dept D Planning'!D43,Locations!$B$3:$B$308,0),4)="UK"),(((((J43)-42.4)*Transport!$D$8)+(42.4*Transport!$D$14))*'Dept D Planning'!F43),IF(AND(E43="Electric car",INDEX(Locations!$B$3:$E$308,MATCH('Dept D Planning'!D43,Locations!$B$3:$B$308,0),4)="Europe",INDEX(Locations!$B$3:$E$308,MATCH('Dept D Planning'!C43,Locations!$B$3:$B$308,0),4)="UK"),(((((J43)-42.4)*Transport!$D$8)+(42.4*Transport!$D$14))*'Dept D Planning'!F43),IF(AND(OR(C43="Ireland",INDEX(Locations!$B$3:$F$308,MATCH('Dept D Planning'!C43,Locations!$B$3:$B$308,0),5)="Yes"),E43="Car",INDEX(Locations!$B$3:$E$308,MATCH('Dept D Planning'!D43,Locations!$B$3:$B$308,0),4)="UK"),(J43)*(0.15*Transport!$C$14+0.85*Transport!$C$9)*'Dept D Planning'!F43,IF(AND(OR(D43="Ireland",INDEX(Locations!$B$3:$F$308,MATCH('Dept D Planning'!D43,Locations!$B$3:$B$308,0),5)="Yes"),E43="Car",INDEX(Locations!$B$3:$E$308,MATCH('Dept D Planning'!C43,Locations!$B$3:$B$308,0),4)="UK"),(J43)*(0.15*Transport!$C$14+0.85*Transport!$C$9)*'Dept D Planning'!F43,IF(AND(OR(C43="Ireland",INDEX(Locations!$B$3:$F$308,MATCH('Dept D Planning'!C43,Locations!$B$3:$B$308,0),5)="Yes"),E43="Hybrid Car",INDEX(Locations!$B$3:$E$308,MATCH('Dept D Planning'!D43,Locations!$B$3:$B$308,0),4)="UK"),(J43)*(0.15*Transport!$C$14+0.85*Transport!$C$9)*'Dept D Planning'!F43,IF(AND(OR(D43="Ireland",INDEX(Locations!$B$3:$F$308,MATCH('Dept D Planning'!D43,Locations!$B$3:$B$308,0),5)="Yes"),E43="Hybrid Car",INDEX(Locations!$B$3:$E$308,MATCH('Dept D Planning'!C43,Locations!$B$3:$B$308,0),4)="UK"),(J43)*(0.15*Transport!$C$14+0.85*Transport!$C$9)*'Dept D Planning'!F43,IF(AND(OR(C43="Ireland",INDEX(Locations!$B$3:$F$308,MATCH('Dept D Planning'!C43,Locations!$B$3:$B$308,0),5)="Yes"),E43="Electric Car",INDEX(Locations!$B$3:$E$308,MATCH('Dept D Planning'!D43,Locations!$B$3:$B$308,0),4)="UK"),(J43)*(0.15*Transport!$C$14+0.85*Transport!$C$8)*'Dept D Planning'!F43,IF(AND(OR(D43="Ireland",INDEX(Locations!$B$3:$F$308,MATCH('Dept D Planning'!D43,Locations!$B$3:$B$308,0),5)="Yes"),E43="Electric Car",INDEX(Locations!$B$3:$E$308,MATCH('Dept D Planning'!C43,Locations!$B$3:$B$308,0),4)="UK"),(J43)*(0.15*Transport!$C$14+0.85*Transport!$C$8)*'Dept D Planning'!F43,IF(AND(OR(C43="Ireland",INDEX(Locations!$B$3:$F$308,MATCH('Dept D Planning'!C43,Locations!$B$3:$B$308,0),5)="Yes"),E43="Bus/Coach",INDEX(Locations!$B$3:$E$308,MATCH('Dept D Planning'!D43,Locations!$B$3:$B$308,0),4)="UK"),(J43)*(0.15*Transport!$C$13+0.85*Transport!$C$5)*'Dept D Planning'!F43,IF(AND(OR(D43="Ireland",INDEX(Locations!$B$3:$F$308,MATCH('Dept D Planning'!D43,Locations!$B$3:$B$308,0),5)="Yes"),E43="Bus/Coach",INDEX(Locations!$B$3:$E$308,MATCH('Dept D Planning'!C43,Locations!$B$3:$B$308,0),4)="UK"),(J43)*(0.15*Transport!$C$13+0.85*Transport!$C$5)*'Dept D Planning'!F43,IF(AND(OR(C43="Ireland",INDEX(Locations!$B$3:$F$308,MATCH('Dept D Planning'!C43,Locations!$B$3:$B$308,0),5)="Yes"),E43="Train",INDEX(Locations!$B$3:$E$308,MATCH('Dept D Planning'!D43,Locations!$B$3:$B$308,0),4)="UK"),(J43)*(0.15*Transport!$C$13+0.85*Transport!$C$3)*'Dept D Planning'!F43,IF(AND(OR(D43="Ireland",INDEX(Locations!$B$3:$F$308,MATCH('Dept D Planning'!D43,Locations!$B$3:$B$308,0),5)="Yes"),E43="Train",INDEX(Locations!$B$3:$E$308,MATCH('Dept D Planning'!C43,Locations!$B$3:$B$308,0),4)="UK"),(J43)*(0.15*Transport!$C$13+0.85*Transport!$C$3),J43*(INDEX(Transport!$B$3:$E$14,MATCH('Dept D Planning'!E43,Transport!$B$3:$B$14,0),IF(INDEX(Locations!$B$3:$G$308,MATCH('Dept D Planning'!C43,Locations!$B$3:$B$308,0),4)="UK",2,IF(INDEX(Locations!$B$3:$G$308,MATCH('Dept D Planning'!C43,Locations!$B$3:$B$308,0),4)="Europe",3,4)))))*F43*G43*H43))))))))))))))))))),1)),"")</f>
        <v/>
      </c>
      <c r="L43" s="90"/>
    </row>
    <row r="44" spans="1:14" ht="17.399999999999999" customHeight="1" x14ac:dyDescent="0.25">
      <c r="A44" s="90"/>
      <c r="B44" s="91"/>
      <c r="C44" s="91"/>
      <c r="D44" s="91"/>
      <c r="E44" s="91"/>
      <c r="F44" s="90"/>
      <c r="G44" s="90">
        <v>1</v>
      </c>
      <c r="H44" s="101">
        <v>1</v>
      </c>
      <c r="I44" s="91"/>
      <c r="J44" s="100" t="str">
        <f>(IFERROR(IF(I44="Yes",(ROUND(6371 * ACOS(SIN((VLOOKUP(C44,Locations!B:D,2,FALSE))*PI()/180)*SIN((VLOOKUP(D44,Locations!B:D,2,FALSE))*PI()/180) + COS((VLOOKUP(C44,Locations!B:D,2,FALSE))*PI()/180) * COS((VLOOKUP(D44,Locations!B:D,2,FALSE))*PI()/180)*COS((VLOOKUP(D44,Locations!B:D,3,FALSE))* PI()/180-(VLOOKUP(C44,Locations!B:D,3,FALSE))*PI()/180))/1.609,0))*2,(ROUND(6371 * ACOS(SIN((VLOOKUP(C44,Locations!B:D,2,FALSE))*PI()/180)*SIN((VLOOKUP(D44,Locations!B:D,2,FALSE))*PI()/180) + COS((VLOOKUP(C44,Locations!B:D,2,FALSE))*PI()/180) * COS((VLOOKUP(D44,Locations!B:D,2,FALSE))*PI()/180)*COS((VLOOKUP(D44,Locations!B:D,3,FALSE))* PI()/180-(VLOOKUP(C44,Locations!B:D,3,FALSE))*PI()/180))/1.609,0))),""))</f>
        <v/>
      </c>
      <c r="K44" s="100" t="str" cm="1">
        <f t="array" ref="K44">IFERROR((ROUND(IF(AND(E44="Train",INDEX(Locations!$B$3:$E$308,MATCH('Dept D Planning'!C44,Locations!$B$3:$B$308,0),4)="Europe",INDEX(Locations!$B$3:$E$308,MATCH('Dept D Planning'!D44,Locations!$B$3:$B$308,0),4)="UK"),(((INDEX(Dover!$B$3:$G$124,MATCH('Dept D Planning'!C44,Dover!$B$3:$B$124,0),6))*Transport!$D$3)+(INDEX(Dover!$B$3:$G$124,MATCH('Dept D Planning'!D44,Dover!$B$3:$B$124,0),6)*Transport!$C$3))*'Dept D Planning'!F44*IF(I44="Yes",2,1),IF(AND(E44="Train",INDEX(Locations!$B$3:$E$308,MATCH('Dept D Planning'!D44,Locations!$B$3:$B$308,0),4)="Europe",INDEX(Locations!$B$3:$E$308,MATCH('Dept D Planning'!C44,Locations!$B$3:$B$308,0),4)="UK"),(((INDEX(Dover!$B$3:$G$124,MATCH('Dept D Planning'!D44,Dover!$B$3:$B$124,0),6))*Transport!$D$3)+(INDEX(Dover!$B$3:$G$124,MATCH('Dept D Planning'!C44,Dover!$B$3:$B$124,0),6)*Transport!$C$3))*'Dept D Planning'!F44*IF(I44="Yes",2,1),IF(AND(E44="Bus/Coach",INDEX(Locations!$B$3:$E$308,MATCH('Dept D Planning'!C44,Locations!$B$3:$B$308,0),4)="Europe",INDEX(Locations!$B$3:$E$308,MATCH('Dept D Planning'!D44,Locations!$B$3:$B$308,0),4)="UK"),((((J44)-42.4)*Transport!$D$5)+(42.4*Transport!$D$13))*'Dept D Planning'!F44,IF(AND(E44="Bus/Coach",INDEX(Locations!$B$3:$E$308,MATCH('Dept D Planning'!D44,Locations!$B$3:$B$308,0),4)="Europe",INDEX(Locations!$B$3:$E$308,MATCH('Dept D Planning'!C44,Locations!$B$3:$B$308,0),4)="UK"),((((J44)-42.4)*Transport!$D$5)+(42.4*Transport!$D$13))*'Dept D Planning'!F44,IF(AND(E44="Car",INDEX(Locations!$B$3:$E$308,MATCH('Dept D Planning'!C44,Locations!$B$3:$B$308,0),4)="Europe",INDEX(Locations!$B$3:$E$308,MATCH('Dept D Planning'!D44,Locations!$B$3:$B$308,0),4)="UK"),(((((J44)-42.4)*Transport!$D$9)+(42.4*Transport!$D$14))*'Dept D Planning'!F44),IF(AND(E44="Car",INDEX(Locations!$B$3:$E$308,MATCH('Dept D Planning'!D44,Locations!$B$3:$B$308,0),4)="Europe",INDEX(Locations!$B$3:$E$308,MATCH('Dept D Planning'!C44,Locations!$B$3:$B$308,0),4)="UK"),(((((J44)-42.4)*Transport!$D$9)+(42.4*Transport!$D$14))*'Dept D Planning'!F44),IF(AND(E44="Hybrid car",INDEX(Locations!$B$3:$E$308,MATCH('Dept D Planning'!C44,Locations!$B$3:$B$308,0),4)="Europe",INDEX(Locations!$B$3:$E$308,MATCH('Dept D Planning'!D44,Locations!$B$3:$B$308,0),4)="UK"),(((((J44)-42.4)*Transport!$D$9)+(42.4*Transport!$D$14))*'Dept D Planning'!F44),IF(AND(E44="Hybrid car",INDEX(Locations!$B$3:$E$308,MATCH('Dept D Planning'!D44,Locations!$B$3:$B$308,0),4)="Europe",INDEX(Locations!$B$3:$E$308,MATCH('Dept D Planning'!C44,Locations!$B$3:$B$308,0),4)="UK"),(((((J44)-42.4)*Transport!$D$9)+(42.4*Transport!$D$14))*'Dept D Planning'!F44),IF(AND(E44="Electric car",INDEX(Locations!$B$3:$E$308,MATCH('Dept D Planning'!C44,Locations!$B$3:$B$308,0),4)="Europe",INDEX(Locations!$B$3:$E$308,MATCH('Dept D Planning'!D44,Locations!$B$3:$B$308,0),4)="UK"),(((((J44)-42.4)*Transport!$D$8)+(42.4*Transport!$D$14))*'Dept D Planning'!F44),IF(AND(E44="Electric car",INDEX(Locations!$B$3:$E$308,MATCH('Dept D Planning'!D44,Locations!$B$3:$B$308,0),4)="Europe",INDEX(Locations!$B$3:$E$308,MATCH('Dept D Planning'!C44,Locations!$B$3:$B$308,0),4)="UK"),(((((J44)-42.4)*Transport!$D$8)+(42.4*Transport!$D$14))*'Dept D Planning'!F44),IF(AND(OR(C44="Ireland",INDEX(Locations!$B$3:$F$308,MATCH('Dept D Planning'!C44,Locations!$B$3:$B$308,0),5)="Yes"),E44="Car",INDEX(Locations!$B$3:$E$308,MATCH('Dept D Planning'!D44,Locations!$B$3:$B$308,0),4)="UK"),(J44)*(0.15*Transport!$C$14+0.85*Transport!$C$9)*'Dept D Planning'!F44,IF(AND(OR(D44="Ireland",INDEX(Locations!$B$3:$F$308,MATCH('Dept D Planning'!D44,Locations!$B$3:$B$308,0),5)="Yes"),E44="Car",INDEX(Locations!$B$3:$E$308,MATCH('Dept D Planning'!C44,Locations!$B$3:$B$308,0),4)="UK"),(J44)*(0.15*Transport!$C$14+0.85*Transport!$C$9)*'Dept D Planning'!F44,IF(AND(OR(C44="Ireland",INDEX(Locations!$B$3:$F$308,MATCH('Dept D Planning'!C44,Locations!$B$3:$B$308,0),5)="Yes"),E44="Hybrid Car",INDEX(Locations!$B$3:$E$308,MATCH('Dept D Planning'!D44,Locations!$B$3:$B$308,0),4)="UK"),(J44)*(0.15*Transport!$C$14+0.85*Transport!$C$9)*'Dept D Planning'!F44,IF(AND(OR(D44="Ireland",INDEX(Locations!$B$3:$F$308,MATCH('Dept D Planning'!D44,Locations!$B$3:$B$308,0),5)="Yes"),E44="Hybrid Car",INDEX(Locations!$B$3:$E$308,MATCH('Dept D Planning'!C44,Locations!$B$3:$B$308,0),4)="UK"),(J44)*(0.15*Transport!$C$14+0.85*Transport!$C$9)*'Dept D Planning'!F44,IF(AND(OR(C44="Ireland",INDEX(Locations!$B$3:$F$308,MATCH('Dept D Planning'!C44,Locations!$B$3:$B$308,0),5)="Yes"),E44="Electric Car",INDEX(Locations!$B$3:$E$308,MATCH('Dept D Planning'!D44,Locations!$B$3:$B$308,0),4)="UK"),(J44)*(0.15*Transport!$C$14+0.85*Transport!$C$8)*'Dept D Planning'!F44,IF(AND(OR(D44="Ireland",INDEX(Locations!$B$3:$F$308,MATCH('Dept D Planning'!D44,Locations!$B$3:$B$308,0),5)="Yes"),E44="Electric Car",INDEX(Locations!$B$3:$E$308,MATCH('Dept D Planning'!C44,Locations!$B$3:$B$308,0),4)="UK"),(J44)*(0.15*Transport!$C$14+0.85*Transport!$C$8)*'Dept D Planning'!F44,IF(AND(OR(C44="Ireland",INDEX(Locations!$B$3:$F$308,MATCH('Dept D Planning'!C44,Locations!$B$3:$B$308,0),5)="Yes"),E44="Bus/Coach",INDEX(Locations!$B$3:$E$308,MATCH('Dept D Planning'!D44,Locations!$B$3:$B$308,0),4)="UK"),(J44)*(0.15*Transport!$C$13+0.85*Transport!$C$5)*'Dept D Planning'!F44,IF(AND(OR(D44="Ireland",INDEX(Locations!$B$3:$F$308,MATCH('Dept D Planning'!D44,Locations!$B$3:$B$308,0),5)="Yes"),E44="Bus/Coach",INDEX(Locations!$B$3:$E$308,MATCH('Dept D Planning'!C44,Locations!$B$3:$B$308,0),4)="UK"),(J44)*(0.15*Transport!$C$13+0.85*Transport!$C$5)*'Dept D Planning'!F44,IF(AND(OR(C44="Ireland",INDEX(Locations!$B$3:$F$308,MATCH('Dept D Planning'!C44,Locations!$B$3:$B$308,0),5)="Yes"),E44="Train",INDEX(Locations!$B$3:$E$308,MATCH('Dept D Planning'!D44,Locations!$B$3:$B$308,0),4)="UK"),(J44)*(0.15*Transport!$C$13+0.85*Transport!$C$3)*'Dept D Planning'!F44,IF(AND(OR(D44="Ireland",INDEX(Locations!$B$3:$F$308,MATCH('Dept D Planning'!D44,Locations!$B$3:$B$308,0),5)="Yes"),E44="Train",INDEX(Locations!$B$3:$E$308,MATCH('Dept D Planning'!C44,Locations!$B$3:$B$308,0),4)="UK"),(J44)*(0.15*Transport!$C$13+0.85*Transport!$C$3),J44*(INDEX(Transport!$B$3:$E$14,MATCH('Dept D Planning'!E44,Transport!$B$3:$B$14,0),IF(INDEX(Locations!$B$3:$G$308,MATCH('Dept D Planning'!C44,Locations!$B$3:$B$308,0),4)="UK",2,IF(INDEX(Locations!$B$3:$G$308,MATCH('Dept D Planning'!C44,Locations!$B$3:$B$308,0),4)="Europe",3,4)))))*F44*G44*H44))))))))))))))))))),1)),"")</f>
        <v/>
      </c>
      <c r="L44" s="90"/>
    </row>
    <row r="45" spans="1:14" ht="17.399999999999999" customHeight="1" x14ac:dyDescent="0.25">
      <c r="A45" s="90"/>
      <c r="B45" s="91"/>
      <c r="C45" s="91"/>
      <c r="D45" s="91"/>
      <c r="E45" s="91"/>
      <c r="F45" s="90"/>
      <c r="G45" s="90">
        <v>1</v>
      </c>
      <c r="H45" s="101">
        <v>1</v>
      </c>
      <c r="I45" s="91"/>
      <c r="J45" s="100" t="str">
        <f>(IFERROR(IF(I45="Yes",(ROUND(6371 * ACOS(SIN((VLOOKUP(C45,Locations!B:D,2,FALSE))*PI()/180)*SIN((VLOOKUP(D45,Locations!B:D,2,FALSE))*PI()/180) + COS((VLOOKUP(C45,Locations!B:D,2,FALSE))*PI()/180) * COS((VLOOKUP(D45,Locations!B:D,2,FALSE))*PI()/180)*COS((VLOOKUP(D45,Locations!B:D,3,FALSE))* PI()/180-(VLOOKUP(C45,Locations!B:D,3,FALSE))*PI()/180))/1.609,0))*2,(ROUND(6371 * ACOS(SIN((VLOOKUP(C45,Locations!B:D,2,FALSE))*PI()/180)*SIN((VLOOKUP(D45,Locations!B:D,2,FALSE))*PI()/180) + COS((VLOOKUP(C45,Locations!B:D,2,FALSE))*PI()/180) * COS((VLOOKUP(D45,Locations!B:D,2,FALSE))*PI()/180)*COS((VLOOKUP(D45,Locations!B:D,3,FALSE))* PI()/180-(VLOOKUP(C45,Locations!B:D,3,FALSE))*PI()/180))/1.609,0))),""))</f>
        <v/>
      </c>
      <c r="K45" s="100" t="str" cm="1">
        <f t="array" ref="K45">IFERROR((ROUND(IF(AND(E45="Train",INDEX(Locations!$B$3:$E$308,MATCH('Dept D Planning'!C45,Locations!$B$3:$B$308,0),4)="Europe",INDEX(Locations!$B$3:$E$308,MATCH('Dept D Planning'!D45,Locations!$B$3:$B$308,0),4)="UK"),(((INDEX(Dover!$B$3:$G$124,MATCH('Dept D Planning'!C45,Dover!$B$3:$B$124,0),6))*Transport!$D$3)+(INDEX(Dover!$B$3:$G$124,MATCH('Dept D Planning'!D45,Dover!$B$3:$B$124,0),6)*Transport!$C$3))*'Dept D Planning'!F45*IF(I45="Yes",2,1),IF(AND(E45="Train",INDEX(Locations!$B$3:$E$308,MATCH('Dept D Planning'!D45,Locations!$B$3:$B$308,0),4)="Europe",INDEX(Locations!$B$3:$E$308,MATCH('Dept D Planning'!C45,Locations!$B$3:$B$308,0),4)="UK"),(((INDEX(Dover!$B$3:$G$124,MATCH('Dept D Planning'!D45,Dover!$B$3:$B$124,0),6))*Transport!$D$3)+(INDEX(Dover!$B$3:$G$124,MATCH('Dept D Planning'!C45,Dover!$B$3:$B$124,0),6)*Transport!$C$3))*'Dept D Planning'!F45*IF(I45="Yes",2,1),IF(AND(E45="Bus/Coach",INDEX(Locations!$B$3:$E$308,MATCH('Dept D Planning'!C45,Locations!$B$3:$B$308,0),4)="Europe",INDEX(Locations!$B$3:$E$308,MATCH('Dept D Planning'!D45,Locations!$B$3:$B$308,0),4)="UK"),((((J45)-42.4)*Transport!$D$5)+(42.4*Transport!$D$13))*'Dept D Planning'!F45,IF(AND(E45="Bus/Coach",INDEX(Locations!$B$3:$E$308,MATCH('Dept D Planning'!D45,Locations!$B$3:$B$308,0),4)="Europe",INDEX(Locations!$B$3:$E$308,MATCH('Dept D Planning'!C45,Locations!$B$3:$B$308,0),4)="UK"),((((J45)-42.4)*Transport!$D$5)+(42.4*Transport!$D$13))*'Dept D Planning'!F45,IF(AND(E45="Car",INDEX(Locations!$B$3:$E$308,MATCH('Dept D Planning'!C45,Locations!$B$3:$B$308,0),4)="Europe",INDEX(Locations!$B$3:$E$308,MATCH('Dept D Planning'!D45,Locations!$B$3:$B$308,0),4)="UK"),(((((J45)-42.4)*Transport!$D$9)+(42.4*Transport!$D$14))*'Dept D Planning'!F45),IF(AND(E45="Car",INDEX(Locations!$B$3:$E$308,MATCH('Dept D Planning'!D45,Locations!$B$3:$B$308,0),4)="Europe",INDEX(Locations!$B$3:$E$308,MATCH('Dept D Planning'!C45,Locations!$B$3:$B$308,0),4)="UK"),(((((J45)-42.4)*Transport!$D$9)+(42.4*Transport!$D$14))*'Dept D Planning'!F45),IF(AND(E45="Hybrid car",INDEX(Locations!$B$3:$E$308,MATCH('Dept D Planning'!C45,Locations!$B$3:$B$308,0),4)="Europe",INDEX(Locations!$B$3:$E$308,MATCH('Dept D Planning'!D45,Locations!$B$3:$B$308,0),4)="UK"),(((((J45)-42.4)*Transport!$D$9)+(42.4*Transport!$D$14))*'Dept D Planning'!F45),IF(AND(E45="Hybrid car",INDEX(Locations!$B$3:$E$308,MATCH('Dept D Planning'!D45,Locations!$B$3:$B$308,0),4)="Europe",INDEX(Locations!$B$3:$E$308,MATCH('Dept D Planning'!C45,Locations!$B$3:$B$308,0),4)="UK"),(((((J45)-42.4)*Transport!$D$9)+(42.4*Transport!$D$14))*'Dept D Planning'!F45),IF(AND(E45="Electric car",INDEX(Locations!$B$3:$E$308,MATCH('Dept D Planning'!C45,Locations!$B$3:$B$308,0),4)="Europe",INDEX(Locations!$B$3:$E$308,MATCH('Dept D Planning'!D45,Locations!$B$3:$B$308,0),4)="UK"),(((((J45)-42.4)*Transport!$D$8)+(42.4*Transport!$D$14))*'Dept D Planning'!F45),IF(AND(E45="Electric car",INDEX(Locations!$B$3:$E$308,MATCH('Dept D Planning'!D45,Locations!$B$3:$B$308,0),4)="Europe",INDEX(Locations!$B$3:$E$308,MATCH('Dept D Planning'!C45,Locations!$B$3:$B$308,0),4)="UK"),(((((J45)-42.4)*Transport!$D$8)+(42.4*Transport!$D$14))*'Dept D Planning'!F45),IF(AND(OR(C45="Ireland",INDEX(Locations!$B$3:$F$308,MATCH('Dept D Planning'!C45,Locations!$B$3:$B$308,0),5)="Yes"),E45="Car",INDEX(Locations!$B$3:$E$308,MATCH('Dept D Planning'!D45,Locations!$B$3:$B$308,0),4)="UK"),(J45)*(0.15*Transport!$C$14+0.85*Transport!$C$9)*'Dept D Planning'!F45,IF(AND(OR(D45="Ireland",INDEX(Locations!$B$3:$F$308,MATCH('Dept D Planning'!D45,Locations!$B$3:$B$308,0),5)="Yes"),E45="Car",INDEX(Locations!$B$3:$E$308,MATCH('Dept D Planning'!C45,Locations!$B$3:$B$308,0),4)="UK"),(J45)*(0.15*Transport!$C$14+0.85*Transport!$C$9)*'Dept D Planning'!F45,IF(AND(OR(C45="Ireland",INDEX(Locations!$B$3:$F$308,MATCH('Dept D Planning'!C45,Locations!$B$3:$B$308,0),5)="Yes"),E45="Hybrid Car",INDEX(Locations!$B$3:$E$308,MATCH('Dept D Planning'!D45,Locations!$B$3:$B$308,0),4)="UK"),(J45)*(0.15*Transport!$C$14+0.85*Transport!$C$9)*'Dept D Planning'!F45,IF(AND(OR(D45="Ireland",INDEX(Locations!$B$3:$F$308,MATCH('Dept D Planning'!D45,Locations!$B$3:$B$308,0),5)="Yes"),E45="Hybrid Car",INDEX(Locations!$B$3:$E$308,MATCH('Dept D Planning'!C45,Locations!$B$3:$B$308,0),4)="UK"),(J45)*(0.15*Transport!$C$14+0.85*Transport!$C$9)*'Dept D Planning'!F45,IF(AND(OR(C45="Ireland",INDEX(Locations!$B$3:$F$308,MATCH('Dept D Planning'!C45,Locations!$B$3:$B$308,0),5)="Yes"),E45="Electric Car",INDEX(Locations!$B$3:$E$308,MATCH('Dept D Planning'!D45,Locations!$B$3:$B$308,0),4)="UK"),(J45)*(0.15*Transport!$C$14+0.85*Transport!$C$8)*'Dept D Planning'!F45,IF(AND(OR(D45="Ireland",INDEX(Locations!$B$3:$F$308,MATCH('Dept D Planning'!D45,Locations!$B$3:$B$308,0),5)="Yes"),E45="Electric Car",INDEX(Locations!$B$3:$E$308,MATCH('Dept D Planning'!C45,Locations!$B$3:$B$308,0),4)="UK"),(J45)*(0.15*Transport!$C$14+0.85*Transport!$C$8)*'Dept D Planning'!F45,IF(AND(OR(C45="Ireland",INDEX(Locations!$B$3:$F$308,MATCH('Dept D Planning'!C45,Locations!$B$3:$B$308,0),5)="Yes"),E45="Bus/Coach",INDEX(Locations!$B$3:$E$308,MATCH('Dept D Planning'!D45,Locations!$B$3:$B$308,0),4)="UK"),(J45)*(0.15*Transport!$C$13+0.85*Transport!$C$5)*'Dept D Planning'!F45,IF(AND(OR(D45="Ireland",INDEX(Locations!$B$3:$F$308,MATCH('Dept D Planning'!D45,Locations!$B$3:$B$308,0),5)="Yes"),E45="Bus/Coach",INDEX(Locations!$B$3:$E$308,MATCH('Dept D Planning'!C45,Locations!$B$3:$B$308,0),4)="UK"),(J45)*(0.15*Transport!$C$13+0.85*Transport!$C$5)*'Dept D Planning'!F45,IF(AND(OR(C45="Ireland",INDEX(Locations!$B$3:$F$308,MATCH('Dept D Planning'!C45,Locations!$B$3:$B$308,0),5)="Yes"),E45="Train",INDEX(Locations!$B$3:$E$308,MATCH('Dept D Planning'!D45,Locations!$B$3:$B$308,0),4)="UK"),(J45)*(0.15*Transport!$C$13+0.85*Transport!$C$3)*'Dept D Planning'!F45,IF(AND(OR(D45="Ireland",INDEX(Locations!$B$3:$F$308,MATCH('Dept D Planning'!D45,Locations!$B$3:$B$308,0),5)="Yes"),E45="Train",INDEX(Locations!$B$3:$E$308,MATCH('Dept D Planning'!C45,Locations!$B$3:$B$308,0),4)="UK"),(J45)*(0.15*Transport!$C$13+0.85*Transport!$C$3),J45*(INDEX(Transport!$B$3:$E$14,MATCH('Dept D Planning'!E45,Transport!$B$3:$B$14,0),IF(INDEX(Locations!$B$3:$G$308,MATCH('Dept D Planning'!C45,Locations!$B$3:$B$308,0),4)="UK",2,IF(INDEX(Locations!$B$3:$G$308,MATCH('Dept D Planning'!C45,Locations!$B$3:$B$308,0),4)="Europe",3,4)))))*F45*G45*H45))))))))))))))))))),1)),"")</f>
        <v/>
      </c>
      <c r="L45" s="90"/>
    </row>
    <row r="46" spans="1:14" ht="17.399999999999999" customHeight="1" x14ac:dyDescent="0.25">
      <c r="A46" s="90"/>
      <c r="B46" s="91"/>
      <c r="C46" s="91"/>
      <c r="D46" s="91"/>
      <c r="E46" s="91"/>
      <c r="F46" s="90"/>
      <c r="G46" s="90">
        <v>1</v>
      </c>
      <c r="H46" s="101">
        <v>1</v>
      </c>
      <c r="I46" s="91"/>
      <c r="J46" s="100" t="str">
        <f>(IFERROR(IF(I46="Yes",(ROUND(6371 * ACOS(SIN((VLOOKUP(C46,Locations!B:D,2,FALSE))*PI()/180)*SIN((VLOOKUP(D46,Locations!B:D,2,FALSE))*PI()/180) + COS((VLOOKUP(C46,Locations!B:D,2,FALSE))*PI()/180) * COS((VLOOKUP(D46,Locations!B:D,2,FALSE))*PI()/180)*COS((VLOOKUP(D46,Locations!B:D,3,FALSE))* PI()/180-(VLOOKUP(C46,Locations!B:D,3,FALSE))*PI()/180))/1.609,0))*2,(ROUND(6371 * ACOS(SIN((VLOOKUP(C46,Locations!B:D,2,FALSE))*PI()/180)*SIN((VLOOKUP(D46,Locations!B:D,2,FALSE))*PI()/180) + COS((VLOOKUP(C46,Locations!B:D,2,FALSE))*PI()/180) * COS((VLOOKUP(D46,Locations!B:D,2,FALSE))*PI()/180)*COS((VLOOKUP(D46,Locations!B:D,3,FALSE))* PI()/180-(VLOOKUP(C46,Locations!B:D,3,FALSE))*PI()/180))/1.609,0))),""))</f>
        <v/>
      </c>
      <c r="K46" s="100" t="str" cm="1">
        <f t="array" ref="K46">IFERROR((ROUND(IF(AND(E46="Train",INDEX(Locations!$B$3:$E$308,MATCH('Dept D Planning'!C46,Locations!$B$3:$B$308,0),4)="Europe",INDEX(Locations!$B$3:$E$308,MATCH('Dept D Planning'!D46,Locations!$B$3:$B$308,0),4)="UK"),(((INDEX(Dover!$B$3:$G$124,MATCH('Dept D Planning'!C46,Dover!$B$3:$B$124,0),6))*Transport!$D$3)+(INDEX(Dover!$B$3:$G$124,MATCH('Dept D Planning'!D46,Dover!$B$3:$B$124,0),6)*Transport!$C$3))*'Dept D Planning'!F46*IF(I46="Yes",2,1),IF(AND(E46="Train",INDEX(Locations!$B$3:$E$308,MATCH('Dept D Planning'!D46,Locations!$B$3:$B$308,0),4)="Europe",INDEX(Locations!$B$3:$E$308,MATCH('Dept D Planning'!C46,Locations!$B$3:$B$308,0),4)="UK"),(((INDEX(Dover!$B$3:$G$124,MATCH('Dept D Planning'!D46,Dover!$B$3:$B$124,0),6))*Transport!$D$3)+(INDEX(Dover!$B$3:$G$124,MATCH('Dept D Planning'!C46,Dover!$B$3:$B$124,0),6)*Transport!$C$3))*'Dept D Planning'!F46*IF(I46="Yes",2,1),IF(AND(E46="Bus/Coach",INDEX(Locations!$B$3:$E$308,MATCH('Dept D Planning'!C46,Locations!$B$3:$B$308,0),4)="Europe",INDEX(Locations!$B$3:$E$308,MATCH('Dept D Planning'!D46,Locations!$B$3:$B$308,0),4)="UK"),((((J46)-42.4)*Transport!$D$5)+(42.4*Transport!$D$13))*'Dept D Planning'!F46,IF(AND(E46="Bus/Coach",INDEX(Locations!$B$3:$E$308,MATCH('Dept D Planning'!D46,Locations!$B$3:$B$308,0),4)="Europe",INDEX(Locations!$B$3:$E$308,MATCH('Dept D Planning'!C46,Locations!$B$3:$B$308,0),4)="UK"),((((J46)-42.4)*Transport!$D$5)+(42.4*Transport!$D$13))*'Dept D Planning'!F46,IF(AND(E46="Car",INDEX(Locations!$B$3:$E$308,MATCH('Dept D Planning'!C46,Locations!$B$3:$B$308,0),4)="Europe",INDEX(Locations!$B$3:$E$308,MATCH('Dept D Planning'!D46,Locations!$B$3:$B$308,0),4)="UK"),(((((J46)-42.4)*Transport!$D$9)+(42.4*Transport!$D$14))*'Dept D Planning'!F46),IF(AND(E46="Car",INDEX(Locations!$B$3:$E$308,MATCH('Dept D Planning'!D46,Locations!$B$3:$B$308,0),4)="Europe",INDEX(Locations!$B$3:$E$308,MATCH('Dept D Planning'!C46,Locations!$B$3:$B$308,0),4)="UK"),(((((J46)-42.4)*Transport!$D$9)+(42.4*Transport!$D$14))*'Dept D Planning'!F46),IF(AND(E46="Hybrid car",INDEX(Locations!$B$3:$E$308,MATCH('Dept D Planning'!C46,Locations!$B$3:$B$308,0),4)="Europe",INDEX(Locations!$B$3:$E$308,MATCH('Dept D Planning'!D46,Locations!$B$3:$B$308,0),4)="UK"),(((((J46)-42.4)*Transport!$D$9)+(42.4*Transport!$D$14))*'Dept D Planning'!F46),IF(AND(E46="Hybrid car",INDEX(Locations!$B$3:$E$308,MATCH('Dept D Planning'!D46,Locations!$B$3:$B$308,0),4)="Europe",INDEX(Locations!$B$3:$E$308,MATCH('Dept D Planning'!C46,Locations!$B$3:$B$308,0),4)="UK"),(((((J46)-42.4)*Transport!$D$9)+(42.4*Transport!$D$14))*'Dept D Planning'!F46),IF(AND(E46="Electric car",INDEX(Locations!$B$3:$E$308,MATCH('Dept D Planning'!C46,Locations!$B$3:$B$308,0),4)="Europe",INDEX(Locations!$B$3:$E$308,MATCH('Dept D Planning'!D46,Locations!$B$3:$B$308,0),4)="UK"),(((((J46)-42.4)*Transport!$D$8)+(42.4*Transport!$D$14))*'Dept D Planning'!F46),IF(AND(E46="Electric car",INDEX(Locations!$B$3:$E$308,MATCH('Dept D Planning'!D46,Locations!$B$3:$B$308,0),4)="Europe",INDEX(Locations!$B$3:$E$308,MATCH('Dept D Planning'!C46,Locations!$B$3:$B$308,0),4)="UK"),(((((J46)-42.4)*Transport!$D$8)+(42.4*Transport!$D$14))*'Dept D Planning'!F46),IF(AND(OR(C46="Ireland",INDEX(Locations!$B$3:$F$308,MATCH('Dept D Planning'!C46,Locations!$B$3:$B$308,0),5)="Yes"),E46="Car",INDEX(Locations!$B$3:$E$308,MATCH('Dept D Planning'!D46,Locations!$B$3:$B$308,0),4)="UK"),(J46)*(0.15*Transport!$C$14+0.85*Transport!$C$9)*'Dept D Planning'!F46,IF(AND(OR(D46="Ireland",INDEX(Locations!$B$3:$F$308,MATCH('Dept D Planning'!D46,Locations!$B$3:$B$308,0),5)="Yes"),E46="Car",INDEX(Locations!$B$3:$E$308,MATCH('Dept D Planning'!C46,Locations!$B$3:$B$308,0),4)="UK"),(J46)*(0.15*Transport!$C$14+0.85*Transport!$C$9)*'Dept D Planning'!F46,IF(AND(OR(C46="Ireland",INDEX(Locations!$B$3:$F$308,MATCH('Dept D Planning'!C46,Locations!$B$3:$B$308,0),5)="Yes"),E46="Hybrid Car",INDEX(Locations!$B$3:$E$308,MATCH('Dept D Planning'!D46,Locations!$B$3:$B$308,0),4)="UK"),(J46)*(0.15*Transport!$C$14+0.85*Transport!$C$9)*'Dept D Planning'!F46,IF(AND(OR(D46="Ireland",INDEX(Locations!$B$3:$F$308,MATCH('Dept D Planning'!D46,Locations!$B$3:$B$308,0),5)="Yes"),E46="Hybrid Car",INDEX(Locations!$B$3:$E$308,MATCH('Dept D Planning'!C46,Locations!$B$3:$B$308,0),4)="UK"),(J46)*(0.15*Transport!$C$14+0.85*Transport!$C$9)*'Dept D Planning'!F46,IF(AND(OR(C46="Ireland",INDEX(Locations!$B$3:$F$308,MATCH('Dept D Planning'!C46,Locations!$B$3:$B$308,0),5)="Yes"),E46="Electric Car",INDEX(Locations!$B$3:$E$308,MATCH('Dept D Planning'!D46,Locations!$B$3:$B$308,0),4)="UK"),(J46)*(0.15*Transport!$C$14+0.85*Transport!$C$8)*'Dept D Planning'!F46,IF(AND(OR(D46="Ireland",INDEX(Locations!$B$3:$F$308,MATCH('Dept D Planning'!D46,Locations!$B$3:$B$308,0),5)="Yes"),E46="Electric Car",INDEX(Locations!$B$3:$E$308,MATCH('Dept D Planning'!C46,Locations!$B$3:$B$308,0),4)="UK"),(J46)*(0.15*Transport!$C$14+0.85*Transport!$C$8)*'Dept D Planning'!F46,IF(AND(OR(C46="Ireland",INDEX(Locations!$B$3:$F$308,MATCH('Dept D Planning'!C46,Locations!$B$3:$B$308,0),5)="Yes"),E46="Bus/Coach",INDEX(Locations!$B$3:$E$308,MATCH('Dept D Planning'!D46,Locations!$B$3:$B$308,0),4)="UK"),(J46)*(0.15*Transport!$C$13+0.85*Transport!$C$5)*'Dept D Planning'!F46,IF(AND(OR(D46="Ireland",INDEX(Locations!$B$3:$F$308,MATCH('Dept D Planning'!D46,Locations!$B$3:$B$308,0),5)="Yes"),E46="Bus/Coach",INDEX(Locations!$B$3:$E$308,MATCH('Dept D Planning'!C46,Locations!$B$3:$B$308,0),4)="UK"),(J46)*(0.15*Transport!$C$13+0.85*Transport!$C$5)*'Dept D Planning'!F46,IF(AND(OR(C46="Ireland",INDEX(Locations!$B$3:$F$308,MATCH('Dept D Planning'!C46,Locations!$B$3:$B$308,0),5)="Yes"),E46="Train",INDEX(Locations!$B$3:$E$308,MATCH('Dept D Planning'!D46,Locations!$B$3:$B$308,0),4)="UK"),(J46)*(0.15*Transport!$C$13+0.85*Transport!$C$3)*'Dept D Planning'!F46,IF(AND(OR(D46="Ireland",INDEX(Locations!$B$3:$F$308,MATCH('Dept D Planning'!D46,Locations!$B$3:$B$308,0),5)="Yes"),E46="Train",INDEX(Locations!$B$3:$E$308,MATCH('Dept D Planning'!C46,Locations!$B$3:$B$308,0),4)="UK"),(J46)*(0.15*Transport!$C$13+0.85*Transport!$C$3),J46*(INDEX(Transport!$B$3:$E$14,MATCH('Dept D Planning'!E46,Transport!$B$3:$B$14,0),IF(INDEX(Locations!$B$3:$G$308,MATCH('Dept D Planning'!C46,Locations!$B$3:$B$308,0),4)="UK",2,IF(INDEX(Locations!$B$3:$G$308,MATCH('Dept D Planning'!C46,Locations!$B$3:$B$308,0),4)="Europe",3,4)))))*F46*G46*H46))))))))))))))))))),1)),"")</f>
        <v/>
      </c>
      <c r="L46" s="90"/>
    </row>
    <row r="47" spans="1:14" ht="17.399999999999999" customHeight="1" x14ac:dyDescent="0.25">
      <c r="A47" s="90"/>
      <c r="B47" s="91"/>
      <c r="C47" s="91"/>
      <c r="D47" s="91"/>
      <c r="E47" s="91"/>
      <c r="F47" s="90"/>
      <c r="G47" s="90">
        <v>1</v>
      </c>
      <c r="H47" s="101">
        <v>1</v>
      </c>
      <c r="I47" s="91"/>
      <c r="J47" s="100" t="str">
        <f>(IFERROR(IF(I47="Yes",(ROUND(6371 * ACOS(SIN((VLOOKUP(C47,Locations!B:D,2,FALSE))*PI()/180)*SIN((VLOOKUP(D47,Locations!B:D,2,FALSE))*PI()/180) + COS((VLOOKUP(C47,Locations!B:D,2,FALSE))*PI()/180) * COS((VLOOKUP(D47,Locations!B:D,2,FALSE))*PI()/180)*COS((VLOOKUP(D47,Locations!B:D,3,FALSE))* PI()/180-(VLOOKUP(C47,Locations!B:D,3,FALSE))*PI()/180))/1.609,0))*2,(ROUND(6371 * ACOS(SIN((VLOOKUP(C47,Locations!B:D,2,FALSE))*PI()/180)*SIN((VLOOKUP(D47,Locations!B:D,2,FALSE))*PI()/180) + COS((VLOOKUP(C47,Locations!B:D,2,FALSE))*PI()/180) * COS((VLOOKUP(D47,Locations!B:D,2,FALSE))*PI()/180)*COS((VLOOKUP(D47,Locations!B:D,3,FALSE))* PI()/180-(VLOOKUP(C47,Locations!B:D,3,FALSE))*PI()/180))/1.609,0))),""))</f>
        <v/>
      </c>
      <c r="K47" s="100" t="str" cm="1">
        <f t="array" ref="K47">IFERROR((ROUND(IF(AND(E47="Train",INDEX(Locations!$B$3:$E$308,MATCH('Dept D Planning'!C47,Locations!$B$3:$B$308,0),4)="Europe",INDEX(Locations!$B$3:$E$308,MATCH('Dept D Planning'!D47,Locations!$B$3:$B$308,0),4)="UK"),(((INDEX(Dover!$B$3:$G$124,MATCH('Dept D Planning'!C47,Dover!$B$3:$B$124,0),6))*Transport!$D$3)+(INDEX(Dover!$B$3:$G$124,MATCH('Dept D Planning'!D47,Dover!$B$3:$B$124,0),6)*Transport!$C$3))*'Dept D Planning'!F47*IF(I47="Yes",2,1),IF(AND(E47="Train",INDEX(Locations!$B$3:$E$308,MATCH('Dept D Planning'!D47,Locations!$B$3:$B$308,0),4)="Europe",INDEX(Locations!$B$3:$E$308,MATCH('Dept D Planning'!C47,Locations!$B$3:$B$308,0),4)="UK"),(((INDEX(Dover!$B$3:$G$124,MATCH('Dept D Planning'!D47,Dover!$B$3:$B$124,0),6))*Transport!$D$3)+(INDEX(Dover!$B$3:$G$124,MATCH('Dept D Planning'!C47,Dover!$B$3:$B$124,0),6)*Transport!$C$3))*'Dept D Planning'!F47*IF(I47="Yes",2,1),IF(AND(E47="Bus/Coach",INDEX(Locations!$B$3:$E$308,MATCH('Dept D Planning'!C47,Locations!$B$3:$B$308,0),4)="Europe",INDEX(Locations!$B$3:$E$308,MATCH('Dept D Planning'!D47,Locations!$B$3:$B$308,0),4)="UK"),((((J47)-42.4)*Transport!$D$5)+(42.4*Transport!$D$13))*'Dept D Planning'!F47,IF(AND(E47="Bus/Coach",INDEX(Locations!$B$3:$E$308,MATCH('Dept D Planning'!D47,Locations!$B$3:$B$308,0),4)="Europe",INDEX(Locations!$B$3:$E$308,MATCH('Dept D Planning'!C47,Locations!$B$3:$B$308,0),4)="UK"),((((J47)-42.4)*Transport!$D$5)+(42.4*Transport!$D$13))*'Dept D Planning'!F47,IF(AND(E47="Car",INDEX(Locations!$B$3:$E$308,MATCH('Dept D Planning'!C47,Locations!$B$3:$B$308,0),4)="Europe",INDEX(Locations!$B$3:$E$308,MATCH('Dept D Planning'!D47,Locations!$B$3:$B$308,0),4)="UK"),(((((J47)-42.4)*Transport!$D$9)+(42.4*Transport!$D$14))*'Dept D Planning'!F47),IF(AND(E47="Car",INDEX(Locations!$B$3:$E$308,MATCH('Dept D Planning'!D47,Locations!$B$3:$B$308,0),4)="Europe",INDEX(Locations!$B$3:$E$308,MATCH('Dept D Planning'!C47,Locations!$B$3:$B$308,0),4)="UK"),(((((J47)-42.4)*Transport!$D$9)+(42.4*Transport!$D$14))*'Dept D Planning'!F47),IF(AND(E47="Hybrid car",INDEX(Locations!$B$3:$E$308,MATCH('Dept D Planning'!C47,Locations!$B$3:$B$308,0),4)="Europe",INDEX(Locations!$B$3:$E$308,MATCH('Dept D Planning'!D47,Locations!$B$3:$B$308,0),4)="UK"),(((((J47)-42.4)*Transport!$D$9)+(42.4*Transport!$D$14))*'Dept D Planning'!F47),IF(AND(E47="Hybrid car",INDEX(Locations!$B$3:$E$308,MATCH('Dept D Planning'!D47,Locations!$B$3:$B$308,0),4)="Europe",INDEX(Locations!$B$3:$E$308,MATCH('Dept D Planning'!C47,Locations!$B$3:$B$308,0),4)="UK"),(((((J47)-42.4)*Transport!$D$9)+(42.4*Transport!$D$14))*'Dept D Planning'!F47),IF(AND(E47="Electric car",INDEX(Locations!$B$3:$E$308,MATCH('Dept D Planning'!C47,Locations!$B$3:$B$308,0),4)="Europe",INDEX(Locations!$B$3:$E$308,MATCH('Dept D Planning'!D47,Locations!$B$3:$B$308,0),4)="UK"),(((((J47)-42.4)*Transport!$D$8)+(42.4*Transport!$D$14))*'Dept D Planning'!F47),IF(AND(E47="Electric car",INDEX(Locations!$B$3:$E$308,MATCH('Dept D Planning'!D47,Locations!$B$3:$B$308,0),4)="Europe",INDEX(Locations!$B$3:$E$308,MATCH('Dept D Planning'!C47,Locations!$B$3:$B$308,0),4)="UK"),(((((J47)-42.4)*Transport!$D$8)+(42.4*Transport!$D$14))*'Dept D Planning'!F47),IF(AND(OR(C47="Ireland",INDEX(Locations!$B$3:$F$308,MATCH('Dept D Planning'!C47,Locations!$B$3:$B$308,0),5)="Yes"),E47="Car",INDEX(Locations!$B$3:$E$308,MATCH('Dept D Planning'!D47,Locations!$B$3:$B$308,0),4)="UK"),(J47)*(0.15*Transport!$C$14+0.85*Transport!$C$9)*'Dept D Planning'!F47,IF(AND(OR(D47="Ireland",INDEX(Locations!$B$3:$F$308,MATCH('Dept D Planning'!D47,Locations!$B$3:$B$308,0),5)="Yes"),E47="Car",INDEX(Locations!$B$3:$E$308,MATCH('Dept D Planning'!C47,Locations!$B$3:$B$308,0),4)="UK"),(J47)*(0.15*Transport!$C$14+0.85*Transport!$C$9)*'Dept D Planning'!F47,IF(AND(OR(C47="Ireland",INDEX(Locations!$B$3:$F$308,MATCH('Dept D Planning'!C47,Locations!$B$3:$B$308,0),5)="Yes"),E47="Hybrid Car",INDEX(Locations!$B$3:$E$308,MATCH('Dept D Planning'!D47,Locations!$B$3:$B$308,0),4)="UK"),(J47)*(0.15*Transport!$C$14+0.85*Transport!$C$9)*'Dept D Planning'!F47,IF(AND(OR(D47="Ireland",INDEX(Locations!$B$3:$F$308,MATCH('Dept D Planning'!D47,Locations!$B$3:$B$308,0),5)="Yes"),E47="Hybrid Car",INDEX(Locations!$B$3:$E$308,MATCH('Dept D Planning'!C47,Locations!$B$3:$B$308,0),4)="UK"),(J47)*(0.15*Transport!$C$14+0.85*Transport!$C$9)*'Dept D Planning'!F47,IF(AND(OR(C47="Ireland",INDEX(Locations!$B$3:$F$308,MATCH('Dept D Planning'!C47,Locations!$B$3:$B$308,0),5)="Yes"),E47="Electric Car",INDEX(Locations!$B$3:$E$308,MATCH('Dept D Planning'!D47,Locations!$B$3:$B$308,0),4)="UK"),(J47)*(0.15*Transport!$C$14+0.85*Transport!$C$8)*'Dept D Planning'!F47,IF(AND(OR(D47="Ireland",INDEX(Locations!$B$3:$F$308,MATCH('Dept D Planning'!D47,Locations!$B$3:$B$308,0),5)="Yes"),E47="Electric Car",INDEX(Locations!$B$3:$E$308,MATCH('Dept D Planning'!C47,Locations!$B$3:$B$308,0),4)="UK"),(J47)*(0.15*Transport!$C$14+0.85*Transport!$C$8)*'Dept D Planning'!F47,IF(AND(OR(C47="Ireland",INDEX(Locations!$B$3:$F$308,MATCH('Dept D Planning'!C47,Locations!$B$3:$B$308,0),5)="Yes"),E47="Bus/Coach",INDEX(Locations!$B$3:$E$308,MATCH('Dept D Planning'!D47,Locations!$B$3:$B$308,0),4)="UK"),(J47)*(0.15*Transport!$C$13+0.85*Transport!$C$5)*'Dept D Planning'!F47,IF(AND(OR(D47="Ireland",INDEX(Locations!$B$3:$F$308,MATCH('Dept D Planning'!D47,Locations!$B$3:$B$308,0),5)="Yes"),E47="Bus/Coach",INDEX(Locations!$B$3:$E$308,MATCH('Dept D Planning'!C47,Locations!$B$3:$B$308,0),4)="UK"),(J47)*(0.15*Transport!$C$13+0.85*Transport!$C$5)*'Dept D Planning'!F47,IF(AND(OR(C47="Ireland",INDEX(Locations!$B$3:$F$308,MATCH('Dept D Planning'!C47,Locations!$B$3:$B$308,0),5)="Yes"),E47="Train",INDEX(Locations!$B$3:$E$308,MATCH('Dept D Planning'!D47,Locations!$B$3:$B$308,0),4)="UK"),(J47)*(0.15*Transport!$C$13+0.85*Transport!$C$3)*'Dept D Planning'!F47,IF(AND(OR(D47="Ireland",INDEX(Locations!$B$3:$F$308,MATCH('Dept D Planning'!D47,Locations!$B$3:$B$308,0),5)="Yes"),E47="Train",INDEX(Locations!$B$3:$E$308,MATCH('Dept D Planning'!C47,Locations!$B$3:$B$308,0),4)="UK"),(J47)*(0.15*Transport!$C$13+0.85*Transport!$C$3),J47*(INDEX(Transport!$B$3:$E$14,MATCH('Dept D Planning'!E47,Transport!$B$3:$B$14,0),IF(INDEX(Locations!$B$3:$G$308,MATCH('Dept D Planning'!C47,Locations!$B$3:$B$308,0),4)="UK",2,IF(INDEX(Locations!$B$3:$G$308,MATCH('Dept D Planning'!C47,Locations!$B$3:$B$308,0),4)="Europe",3,4)))))*F47*G47*H47))))))))))))))))))),1)),"")</f>
        <v/>
      </c>
      <c r="L47" s="90"/>
    </row>
    <row r="48" spans="1:14" ht="17.399999999999999" customHeight="1" x14ac:dyDescent="0.25">
      <c r="A48" s="90"/>
      <c r="B48" s="91"/>
      <c r="C48" s="91"/>
      <c r="D48" s="91"/>
      <c r="E48" s="91"/>
      <c r="F48" s="90"/>
      <c r="G48" s="90">
        <v>1</v>
      </c>
      <c r="H48" s="101">
        <v>1</v>
      </c>
      <c r="I48" s="91"/>
      <c r="J48" s="100" t="str">
        <f>(IFERROR(IF(I48="Yes",(ROUND(6371 * ACOS(SIN((VLOOKUP(C48,Locations!B:D,2,FALSE))*PI()/180)*SIN((VLOOKUP(D48,Locations!B:D,2,FALSE))*PI()/180) + COS((VLOOKUP(C48,Locations!B:D,2,FALSE))*PI()/180) * COS((VLOOKUP(D48,Locations!B:D,2,FALSE))*PI()/180)*COS((VLOOKUP(D48,Locations!B:D,3,FALSE))* PI()/180-(VLOOKUP(C48,Locations!B:D,3,FALSE))*PI()/180))/1.609,0))*2,(ROUND(6371 * ACOS(SIN((VLOOKUP(C48,Locations!B:D,2,FALSE))*PI()/180)*SIN((VLOOKUP(D48,Locations!B:D,2,FALSE))*PI()/180) + COS((VLOOKUP(C48,Locations!B:D,2,FALSE))*PI()/180) * COS((VLOOKUP(D48,Locations!B:D,2,FALSE))*PI()/180)*COS((VLOOKUP(D48,Locations!B:D,3,FALSE))* PI()/180-(VLOOKUP(C48,Locations!B:D,3,FALSE))*PI()/180))/1.609,0))),""))</f>
        <v/>
      </c>
      <c r="K48" s="100" t="str" cm="1">
        <f t="array" ref="K48">IFERROR((ROUND(IF(AND(E48="Train",INDEX(Locations!$B$3:$E$308,MATCH('Dept D Planning'!C48,Locations!$B$3:$B$308,0),4)="Europe",INDEX(Locations!$B$3:$E$308,MATCH('Dept D Planning'!D48,Locations!$B$3:$B$308,0),4)="UK"),(((INDEX(Dover!$B$3:$G$124,MATCH('Dept D Planning'!C48,Dover!$B$3:$B$124,0),6))*Transport!$D$3)+(INDEX(Dover!$B$3:$G$124,MATCH('Dept D Planning'!D48,Dover!$B$3:$B$124,0),6)*Transport!$C$3))*'Dept D Planning'!F48*IF(I48="Yes",2,1),IF(AND(E48="Train",INDEX(Locations!$B$3:$E$308,MATCH('Dept D Planning'!D48,Locations!$B$3:$B$308,0),4)="Europe",INDEX(Locations!$B$3:$E$308,MATCH('Dept D Planning'!C48,Locations!$B$3:$B$308,0),4)="UK"),(((INDEX(Dover!$B$3:$G$124,MATCH('Dept D Planning'!D48,Dover!$B$3:$B$124,0),6))*Transport!$D$3)+(INDEX(Dover!$B$3:$G$124,MATCH('Dept D Planning'!C48,Dover!$B$3:$B$124,0),6)*Transport!$C$3))*'Dept D Planning'!F48*IF(I48="Yes",2,1),IF(AND(E48="Bus/Coach",INDEX(Locations!$B$3:$E$308,MATCH('Dept D Planning'!C48,Locations!$B$3:$B$308,0),4)="Europe",INDEX(Locations!$B$3:$E$308,MATCH('Dept D Planning'!D48,Locations!$B$3:$B$308,0),4)="UK"),((((J48)-42.4)*Transport!$D$5)+(42.4*Transport!$D$13))*'Dept D Planning'!F48,IF(AND(E48="Bus/Coach",INDEX(Locations!$B$3:$E$308,MATCH('Dept D Planning'!D48,Locations!$B$3:$B$308,0),4)="Europe",INDEX(Locations!$B$3:$E$308,MATCH('Dept D Planning'!C48,Locations!$B$3:$B$308,0),4)="UK"),((((J48)-42.4)*Transport!$D$5)+(42.4*Transport!$D$13))*'Dept D Planning'!F48,IF(AND(E48="Car",INDEX(Locations!$B$3:$E$308,MATCH('Dept D Planning'!C48,Locations!$B$3:$B$308,0),4)="Europe",INDEX(Locations!$B$3:$E$308,MATCH('Dept D Planning'!D48,Locations!$B$3:$B$308,0),4)="UK"),(((((J48)-42.4)*Transport!$D$9)+(42.4*Transport!$D$14))*'Dept D Planning'!F48),IF(AND(E48="Car",INDEX(Locations!$B$3:$E$308,MATCH('Dept D Planning'!D48,Locations!$B$3:$B$308,0),4)="Europe",INDEX(Locations!$B$3:$E$308,MATCH('Dept D Planning'!C48,Locations!$B$3:$B$308,0),4)="UK"),(((((J48)-42.4)*Transport!$D$9)+(42.4*Transport!$D$14))*'Dept D Planning'!F48),IF(AND(E48="Hybrid car",INDEX(Locations!$B$3:$E$308,MATCH('Dept D Planning'!C48,Locations!$B$3:$B$308,0),4)="Europe",INDEX(Locations!$B$3:$E$308,MATCH('Dept D Planning'!D48,Locations!$B$3:$B$308,0),4)="UK"),(((((J48)-42.4)*Transport!$D$9)+(42.4*Transport!$D$14))*'Dept D Planning'!F48),IF(AND(E48="Hybrid car",INDEX(Locations!$B$3:$E$308,MATCH('Dept D Planning'!D48,Locations!$B$3:$B$308,0),4)="Europe",INDEX(Locations!$B$3:$E$308,MATCH('Dept D Planning'!C48,Locations!$B$3:$B$308,0),4)="UK"),(((((J48)-42.4)*Transport!$D$9)+(42.4*Transport!$D$14))*'Dept D Planning'!F48),IF(AND(E48="Electric car",INDEX(Locations!$B$3:$E$308,MATCH('Dept D Planning'!C48,Locations!$B$3:$B$308,0),4)="Europe",INDEX(Locations!$B$3:$E$308,MATCH('Dept D Planning'!D48,Locations!$B$3:$B$308,0),4)="UK"),(((((J48)-42.4)*Transport!$D$8)+(42.4*Transport!$D$14))*'Dept D Planning'!F48),IF(AND(E48="Electric car",INDEX(Locations!$B$3:$E$308,MATCH('Dept D Planning'!D48,Locations!$B$3:$B$308,0),4)="Europe",INDEX(Locations!$B$3:$E$308,MATCH('Dept D Planning'!C48,Locations!$B$3:$B$308,0),4)="UK"),(((((J48)-42.4)*Transport!$D$8)+(42.4*Transport!$D$14))*'Dept D Planning'!F48),IF(AND(OR(C48="Ireland",INDEX(Locations!$B$3:$F$308,MATCH('Dept D Planning'!C48,Locations!$B$3:$B$308,0),5)="Yes"),E48="Car",INDEX(Locations!$B$3:$E$308,MATCH('Dept D Planning'!D48,Locations!$B$3:$B$308,0),4)="UK"),(J48)*(0.15*Transport!$C$14+0.85*Transport!$C$9)*'Dept D Planning'!F48,IF(AND(OR(D48="Ireland",INDEX(Locations!$B$3:$F$308,MATCH('Dept D Planning'!D48,Locations!$B$3:$B$308,0),5)="Yes"),E48="Car",INDEX(Locations!$B$3:$E$308,MATCH('Dept D Planning'!C48,Locations!$B$3:$B$308,0),4)="UK"),(J48)*(0.15*Transport!$C$14+0.85*Transport!$C$9)*'Dept D Planning'!F48,IF(AND(OR(C48="Ireland",INDEX(Locations!$B$3:$F$308,MATCH('Dept D Planning'!C48,Locations!$B$3:$B$308,0),5)="Yes"),E48="Hybrid Car",INDEX(Locations!$B$3:$E$308,MATCH('Dept D Planning'!D48,Locations!$B$3:$B$308,0),4)="UK"),(J48)*(0.15*Transport!$C$14+0.85*Transport!$C$9)*'Dept D Planning'!F48,IF(AND(OR(D48="Ireland",INDEX(Locations!$B$3:$F$308,MATCH('Dept D Planning'!D48,Locations!$B$3:$B$308,0),5)="Yes"),E48="Hybrid Car",INDEX(Locations!$B$3:$E$308,MATCH('Dept D Planning'!C48,Locations!$B$3:$B$308,0),4)="UK"),(J48)*(0.15*Transport!$C$14+0.85*Transport!$C$9)*'Dept D Planning'!F48,IF(AND(OR(C48="Ireland",INDEX(Locations!$B$3:$F$308,MATCH('Dept D Planning'!C48,Locations!$B$3:$B$308,0),5)="Yes"),E48="Electric Car",INDEX(Locations!$B$3:$E$308,MATCH('Dept D Planning'!D48,Locations!$B$3:$B$308,0),4)="UK"),(J48)*(0.15*Transport!$C$14+0.85*Transport!$C$8)*'Dept D Planning'!F48,IF(AND(OR(D48="Ireland",INDEX(Locations!$B$3:$F$308,MATCH('Dept D Planning'!D48,Locations!$B$3:$B$308,0),5)="Yes"),E48="Electric Car",INDEX(Locations!$B$3:$E$308,MATCH('Dept D Planning'!C48,Locations!$B$3:$B$308,0),4)="UK"),(J48)*(0.15*Transport!$C$14+0.85*Transport!$C$8)*'Dept D Planning'!F48,IF(AND(OR(C48="Ireland",INDEX(Locations!$B$3:$F$308,MATCH('Dept D Planning'!C48,Locations!$B$3:$B$308,0),5)="Yes"),E48="Bus/Coach",INDEX(Locations!$B$3:$E$308,MATCH('Dept D Planning'!D48,Locations!$B$3:$B$308,0),4)="UK"),(J48)*(0.15*Transport!$C$13+0.85*Transport!$C$5)*'Dept D Planning'!F48,IF(AND(OR(D48="Ireland",INDEX(Locations!$B$3:$F$308,MATCH('Dept D Planning'!D48,Locations!$B$3:$B$308,0),5)="Yes"),E48="Bus/Coach",INDEX(Locations!$B$3:$E$308,MATCH('Dept D Planning'!C48,Locations!$B$3:$B$308,0),4)="UK"),(J48)*(0.15*Transport!$C$13+0.85*Transport!$C$5)*'Dept D Planning'!F48,IF(AND(OR(C48="Ireland",INDEX(Locations!$B$3:$F$308,MATCH('Dept D Planning'!C48,Locations!$B$3:$B$308,0),5)="Yes"),E48="Train",INDEX(Locations!$B$3:$E$308,MATCH('Dept D Planning'!D48,Locations!$B$3:$B$308,0),4)="UK"),(J48)*(0.15*Transport!$C$13+0.85*Transport!$C$3)*'Dept D Planning'!F48,IF(AND(OR(D48="Ireland",INDEX(Locations!$B$3:$F$308,MATCH('Dept D Planning'!D48,Locations!$B$3:$B$308,0),5)="Yes"),E48="Train",INDEX(Locations!$B$3:$E$308,MATCH('Dept D Planning'!C48,Locations!$B$3:$B$308,0),4)="UK"),(J48)*(0.15*Transport!$C$13+0.85*Transport!$C$3),J48*(INDEX(Transport!$B$3:$E$14,MATCH('Dept D Planning'!E48,Transport!$B$3:$B$14,0),IF(INDEX(Locations!$B$3:$G$308,MATCH('Dept D Planning'!C48,Locations!$B$3:$B$308,0),4)="UK",2,IF(INDEX(Locations!$B$3:$G$308,MATCH('Dept D Planning'!C48,Locations!$B$3:$B$308,0),4)="Europe",3,4)))))*F48*G48*H48))))))))))))))))))),1)),"")</f>
        <v/>
      </c>
      <c r="L48" s="90"/>
    </row>
    <row r="49" spans="1:12" ht="17.399999999999999" customHeight="1" x14ac:dyDescent="0.25">
      <c r="A49" s="90"/>
      <c r="B49" s="91"/>
      <c r="C49" s="91"/>
      <c r="D49" s="91"/>
      <c r="E49" s="91"/>
      <c r="F49" s="90"/>
      <c r="G49" s="90">
        <v>1</v>
      </c>
      <c r="H49" s="101">
        <v>1</v>
      </c>
      <c r="I49" s="91"/>
      <c r="J49" s="100" t="str">
        <f>(IFERROR(IF(I49="Yes",(ROUND(6371 * ACOS(SIN((VLOOKUP(C49,Locations!B:D,2,FALSE))*PI()/180)*SIN((VLOOKUP(D49,Locations!B:D,2,FALSE))*PI()/180) + COS((VLOOKUP(C49,Locations!B:D,2,FALSE))*PI()/180) * COS((VLOOKUP(D49,Locations!B:D,2,FALSE))*PI()/180)*COS((VLOOKUP(D49,Locations!B:D,3,FALSE))* PI()/180-(VLOOKUP(C49,Locations!B:D,3,FALSE))*PI()/180))/1.609,0))*2,(ROUND(6371 * ACOS(SIN((VLOOKUP(C49,Locations!B:D,2,FALSE))*PI()/180)*SIN((VLOOKUP(D49,Locations!B:D,2,FALSE))*PI()/180) + COS((VLOOKUP(C49,Locations!B:D,2,FALSE))*PI()/180) * COS((VLOOKUP(D49,Locations!B:D,2,FALSE))*PI()/180)*COS((VLOOKUP(D49,Locations!B:D,3,FALSE))* PI()/180-(VLOOKUP(C49,Locations!B:D,3,FALSE))*PI()/180))/1.609,0))),""))</f>
        <v/>
      </c>
      <c r="K49" s="100" t="str" cm="1">
        <f t="array" ref="K49">IFERROR((ROUND(IF(AND(E49="Train",INDEX(Locations!$B$3:$E$308,MATCH('Dept D Planning'!C49,Locations!$B$3:$B$308,0),4)="Europe",INDEX(Locations!$B$3:$E$308,MATCH('Dept D Planning'!D49,Locations!$B$3:$B$308,0),4)="UK"),(((INDEX(Dover!$B$3:$G$124,MATCH('Dept D Planning'!C49,Dover!$B$3:$B$124,0),6))*Transport!$D$3)+(INDEX(Dover!$B$3:$G$124,MATCH('Dept D Planning'!D49,Dover!$B$3:$B$124,0),6)*Transport!$C$3))*'Dept D Planning'!F49*IF(I49="Yes",2,1),IF(AND(E49="Train",INDEX(Locations!$B$3:$E$308,MATCH('Dept D Planning'!D49,Locations!$B$3:$B$308,0),4)="Europe",INDEX(Locations!$B$3:$E$308,MATCH('Dept D Planning'!C49,Locations!$B$3:$B$308,0),4)="UK"),(((INDEX(Dover!$B$3:$G$124,MATCH('Dept D Planning'!D49,Dover!$B$3:$B$124,0),6))*Transport!$D$3)+(INDEX(Dover!$B$3:$G$124,MATCH('Dept D Planning'!C49,Dover!$B$3:$B$124,0),6)*Transport!$C$3))*'Dept D Planning'!F49*IF(I49="Yes",2,1),IF(AND(E49="Bus/Coach",INDEX(Locations!$B$3:$E$308,MATCH('Dept D Planning'!C49,Locations!$B$3:$B$308,0),4)="Europe",INDEX(Locations!$B$3:$E$308,MATCH('Dept D Planning'!D49,Locations!$B$3:$B$308,0),4)="UK"),((((J49)-42.4)*Transport!$D$5)+(42.4*Transport!$D$13))*'Dept D Planning'!F49,IF(AND(E49="Bus/Coach",INDEX(Locations!$B$3:$E$308,MATCH('Dept D Planning'!D49,Locations!$B$3:$B$308,0),4)="Europe",INDEX(Locations!$B$3:$E$308,MATCH('Dept D Planning'!C49,Locations!$B$3:$B$308,0),4)="UK"),((((J49)-42.4)*Transport!$D$5)+(42.4*Transport!$D$13))*'Dept D Planning'!F49,IF(AND(E49="Car",INDEX(Locations!$B$3:$E$308,MATCH('Dept D Planning'!C49,Locations!$B$3:$B$308,0),4)="Europe",INDEX(Locations!$B$3:$E$308,MATCH('Dept D Planning'!D49,Locations!$B$3:$B$308,0),4)="UK"),(((((J49)-42.4)*Transport!$D$9)+(42.4*Transport!$D$14))*'Dept D Planning'!F49),IF(AND(E49="Car",INDEX(Locations!$B$3:$E$308,MATCH('Dept D Planning'!D49,Locations!$B$3:$B$308,0),4)="Europe",INDEX(Locations!$B$3:$E$308,MATCH('Dept D Planning'!C49,Locations!$B$3:$B$308,0),4)="UK"),(((((J49)-42.4)*Transport!$D$9)+(42.4*Transport!$D$14))*'Dept D Planning'!F49),IF(AND(E49="Hybrid car",INDEX(Locations!$B$3:$E$308,MATCH('Dept D Planning'!C49,Locations!$B$3:$B$308,0),4)="Europe",INDEX(Locations!$B$3:$E$308,MATCH('Dept D Planning'!D49,Locations!$B$3:$B$308,0),4)="UK"),(((((J49)-42.4)*Transport!$D$9)+(42.4*Transport!$D$14))*'Dept D Planning'!F49),IF(AND(E49="Hybrid car",INDEX(Locations!$B$3:$E$308,MATCH('Dept D Planning'!D49,Locations!$B$3:$B$308,0),4)="Europe",INDEX(Locations!$B$3:$E$308,MATCH('Dept D Planning'!C49,Locations!$B$3:$B$308,0),4)="UK"),(((((J49)-42.4)*Transport!$D$9)+(42.4*Transport!$D$14))*'Dept D Planning'!F49),IF(AND(E49="Electric car",INDEX(Locations!$B$3:$E$308,MATCH('Dept D Planning'!C49,Locations!$B$3:$B$308,0),4)="Europe",INDEX(Locations!$B$3:$E$308,MATCH('Dept D Planning'!D49,Locations!$B$3:$B$308,0),4)="UK"),(((((J49)-42.4)*Transport!$D$8)+(42.4*Transport!$D$14))*'Dept D Planning'!F49),IF(AND(E49="Electric car",INDEX(Locations!$B$3:$E$308,MATCH('Dept D Planning'!D49,Locations!$B$3:$B$308,0),4)="Europe",INDEX(Locations!$B$3:$E$308,MATCH('Dept D Planning'!C49,Locations!$B$3:$B$308,0),4)="UK"),(((((J49)-42.4)*Transport!$D$8)+(42.4*Transport!$D$14))*'Dept D Planning'!F49),IF(AND(OR(C49="Ireland",INDEX(Locations!$B$3:$F$308,MATCH('Dept D Planning'!C49,Locations!$B$3:$B$308,0),5)="Yes"),E49="Car",INDEX(Locations!$B$3:$E$308,MATCH('Dept D Planning'!D49,Locations!$B$3:$B$308,0),4)="UK"),(J49)*(0.15*Transport!$C$14+0.85*Transport!$C$9)*'Dept D Planning'!F49,IF(AND(OR(D49="Ireland",INDEX(Locations!$B$3:$F$308,MATCH('Dept D Planning'!D49,Locations!$B$3:$B$308,0),5)="Yes"),E49="Car",INDEX(Locations!$B$3:$E$308,MATCH('Dept D Planning'!C49,Locations!$B$3:$B$308,0),4)="UK"),(J49)*(0.15*Transport!$C$14+0.85*Transport!$C$9)*'Dept D Planning'!F49,IF(AND(OR(C49="Ireland",INDEX(Locations!$B$3:$F$308,MATCH('Dept D Planning'!C49,Locations!$B$3:$B$308,0),5)="Yes"),E49="Hybrid Car",INDEX(Locations!$B$3:$E$308,MATCH('Dept D Planning'!D49,Locations!$B$3:$B$308,0),4)="UK"),(J49)*(0.15*Transport!$C$14+0.85*Transport!$C$9)*'Dept D Planning'!F49,IF(AND(OR(D49="Ireland",INDEX(Locations!$B$3:$F$308,MATCH('Dept D Planning'!D49,Locations!$B$3:$B$308,0),5)="Yes"),E49="Hybrid Car",INDEX(Locations!$B$3:$E$308,MATCH('Dept D Planning'!C49,Locations!$B$3:$B$308,0),4)="UK"),(J49)*(0.15*Transport!$C$14+0.85*Transport!$C$9)*'Dept D Planning'!F49,IF(AND(OR(C49="Ireland",INDEX(Locations!$B$3:$F$308,MATCH('Dept D Planning'!C49,Locations!$B$3:$B$308,0),5)="Yes"),E49="Electric Car",INDEX(Locations!$B$3:$E$308,MATCH('Dept D Planning'!D49,Locations!$B$3:$B$308,0),4)="UK"),(J49)*(0.15*Transport!$C$14+0.85*Transport!$C$8)*'Dept D Planning'!F49,IF(AND(OR(D49="Ireland",INDEX(Locations!$B$3:$F$308,MATCH('Dept D Planning'!D49,Locations!$B$3:$B$308,0),5)="Yes"),E49="Electric Car",INDEX(Locations!$B$3:$E$308,MATCH('Dept D Planning'!C49,Locations!$B$3:$B$308,0),4)="UK"),(J49)*(0.15*Transport!$C$14+0.85*Transport!$C$8)*'Dept D Planning'!F49,IF(AND(OR(C49="Ireland",INDEX(Locations!$B$3:$F$308,MATCH('Dept D Planning'!C49,Locations!$B$3:$B$308,0),5)="Yes"),E49="Bus/Coach",INDEX(Locations!$B$3:$E$308,MATCH('Dept D Planning'!D49,Locations!$B$3:$B$308,0),4)="UK"),(J49)*(0.15*Transport!$C$13+0.85*Transport!$C$5)*'Dept D Planning'!F49,IF(AND(OR(D49="Ireland",INDEX(Locations!$B$3:$F$308,MATCH('Dept D Planning'!D49,Locations!$B$3:$B$308,0),5)="Yes"),E49="Bus/Coach",INDEX(Locations!$B$3:$E$308,MATCH('Dept D Planning'!C49,Locations!$B$3:$B$308,0),4)="UK"),(J49)*(0.15*Transport!$C$13+0.85*Transport!$C$5)*'Dept D Planning'!F49,IF(AND(OR(C49="Ireland",INDEX(Locations!$B$3:$F$308,MATCH('Dept D Planning'!C49,Locations!$B$3:$B$308,0),5)="Yes"),E49="Train",INDEX(Locations!$B$3:$E$308,MATCH('Dept D Planning'!D49,Locations!$B$3:$B$308,0),4)="UK"),(J49)*(0.15*Transport!$C$13+0.85*Transport!$C$3)*'Dept D Planning'!F49,IF(AND(OR(D49="Ireland",INDEX(Locations!$B$3:$F$308,MATCH('Dept D Planning'!D49,Locations!$B$3:$B$308,0),5)="Yes"),E49="Train",INDEX(Locations!$B$3:$E$308,MATCH('Dept D Planning'!C49,Locations!$B$3:$B$308,0),4)="UK"),(J49)*(0.15*Transport!$C$13+0.85*Transport!$C$3),J49*(INDEX(Transport!$B$3:$E$14,MATCH('Dept D Planning'!E49,Transport!$B$3:$B$14,0),IF(INDEX(Locations!$B$3:$G$308,MATCH('Dept D Planning'!C49,Locations!$B$3:$B$308,0),4)="UK",2,IF(INDEX(Locations!$B$3:$G$308,MATCH('Dept D Planning'!C49,Locations!$B$3:$B$308,0),4)="Europe",3,4)))))*F49*G49*H49))))))))))))))))))),1)),"")</f>
        <v/>
      </c>
      <c r="L49" s="90"/>
    </row>
    <row r="50" spans="1:12" ht="17.399999999999999" customHeight="1" x14ac:dyDescent="0.25">
      <c r="A50" s="90"/>
      <c r="B50" s="91"/>
      <c r="C50" s="91"/>
      <c r="D50" s="91"/>
      <c r="E50" s="91"/>
      <c r="F50" s="90"/>
      <c r="G50" s="90">
        <v>1</v>
      </c>
      <c r="H50" s="101">
        <v>1</v>
      </c>
      <c r="I50" s="91"/>
      <c r="J50" s="100" t="str">
        <f>(IFERROR(IF(I50="Yes",(ROUND(6371 * ACOS(SIN((VLOOKUP(C50,Locations!B:D,2,FALSE))*PI()/180)*SIN((VLOOKUP(D50,Locations!B:D,2,FALSE))*PI()/180) + COS((VLOOKUP(C50,Locations!B:D,2,FALSE))*PI()/180) * COS((VLOOKUP(D50,Locations!B:D,2,FALSE))*PI()/180)*COS((VLOOKUP(D50,Locations!B:D,3,FALSE))* PI()/180-(VLOOKUP(C50,Locations!B:D,3,FALSE))*PI()/180))/1.609,0))*2,(ROUND(6371 * ACOS(SIN((VLOOKUP(C50,Locations!B:D,2,FALSE))*PI()/180)*SIN((VLOOKUP(D50,Locations!B:D,2,FALSE))*PI()/180) + COS((VLOOKUP(C50,Locations!B:D,2,FALSE))*PI()/180) * COS((VLOOKUP(D50,Locations!B:D,2,FALSE))*PI()/180)*COS((VLOOKUP(D50,Locations!B:D,3,FALSE))* PI()/180-(VLOOKUP(C50,Locations!B:D,3,FALSE))*PI()/180))/1.609,0))),""))</f>
        <v/>
      </c>
      <c r="K50" s="100" t="str" cm="1">
        <f t="array" ref="K50">IFERROR((ROUND(IF(AND(E50="Train",INDEX(Locations!$B$3:$E$308,MATCH('Dept D Planning'!C50,Locations!$B$3:$B$308,0),4)="Europe",INDEX(Locations!$B$3:$E$308,MATCH('Dept D Planning'!D50,Locations!$B$3:$B$308,0),4)="UK"),(((INDEX(Dover!$B$3:$G$124,MATCH('Dept D Planning'!C50,Dover!$B$3:$B$124,0),6))*Transport!$D$3)+(INDEX(Dover!$B$3:$G$124,MATCH('Dept D Planning'!D50,Dover!$B$3:$B$124,0),6)*Transport!$C$3))*'Dept D Planning'!F50*IF(I50="Yes",2,1),IF(AND(E50="Train",INDEX(Locations!$B$3:$E$308,MATCH('Dept D Planning'!D50,Locations!$B$3:$B$308,0),4)="Europe",INDEX(Locations!$B$3:$E$308,MATCH('Dept D Planning'!C50,Locations!$B$3:$B$308,0),4)="UK"),(((INDEX(Dover!$B$3:$G$124,MATCH('Dept D Planning'!D50,Dover!$B$3:$B$124,0),6))*Transport!$D$3)+(INDEX(Dover!$B$3:$G$124,MATCH('Dept D Planning'!C50,Dover!$B$3:$B$124,0),6)*Transport!$C$3))*'Dept D Planning'!F50*IF(I50="Yes",2,1),IF(AND(E50="Bus/Coach",INDEX(Locations!$B$3:$E$308,MATCH('Dept D Planning'!C50,Locations!$B$3:$B$308,0),4)="Europe",INDEX(Locations!$B$3:$E$308,MATCH('Dept D Planning'!D50,Locations!$B$3:$B$308,0),4)="UK"),((((J50)-42.4)*Transport!$D$5)+(42.4*Transport!$D$13))*'Dept D Planning'!F50,IF(AND(E50="Bus/Coach",INDEX(Locations!$B$3:$E$308,MATCH('Dept D Planning'!D50,Locations!$B$3:$B$308,0),4)="Europe",INDEX(Locations!$B$3:$E$308,MATCH('Dept D Planning'!C50,Locations!$B$3:$B$308,0),4)="UK"),((((J50)-42.4)*Transport!$D$5)+(42.4*Transport!$D$13))*'Dept D Planning'!F50,IF(AND(E50="Car",INDEX(Locations!$B$3:$E$308,MATCH('Dept D Planning'!C50,Locations!$B$3:$B$308,0),4)="Europe",INDEX(Locations!$B$3:$E$308,MATCH('Dept D Planning'!D50,Locations!$B$3:$B$308,0),4)="UK"),(((((J50)-42.4)*Transport!$D$9)+(42.4*Transport!$D$14))*'Dept D Planning'!F50),IF(AND(E50="Car",INDEX(Locations!$B$3:$E$308,MATCH('Dept D Planning'!D50,Locations!$B$3:$B$308,0),4)="Europe",INDEX(Locations!$B$3:$E$308,MATCH('Dept D Planning'!C50,Locations!$B$3:$B$308,0),4)="UK"),(((((J50)-42.4)*Transport!$D$9)+(42.4*Transport!$D$14))*'Dept D Planning'!F50),IF(AND(E50="Hybrid car",INDEX(Locations!$B$3:$E$308,MATCH('Dept D Planning'!C50,Locations!$B$3:$B$308,0),4)="Europe",INDEX(Locations!$B$3:$E$308,MATCH('Dept D Planning'!D50,Locations!$B$3:$B$308,0),4)="UK"),(((((J50)-42.4)*Transport!$D$9)+(42.4*Transport!$D$14))*'Dept D Planning'!F50),IF(AND(E50="Hybrid car",INDEX(Locations!$B$3:$E$308,MATCH('Dept D Planning'!D50,Locations!$B$3:$B$308,0),4)="Europe",INDEX(Locations!$B$3:$E$308,MATCH('Dept D Planning'!C50,Locations!$B$3:$B$308,0),4)="UK"),(((((J50)-42.4)*Transport!$D$9)+(42.4*Transport!$D$14))*'Dept D Planning'!F50),IF(AND(E50="Electric car",INDEX(Locations!$B$3:$E$308,MATCH('Dept D Planning'!C50,Locations!$B$3:$B$308,0),4)="Europe",INDEX(Locations!$B$3:$E$308,MATCH('Dept D Planning'!D50,Locations!$B$3:$B$308,0),4)="UK"),(((((J50)-42.4)*Transport!$D$8)+(42.4*Transport!$D$14))*'Dept D Planning'!F50),IF(AND(E50="Electric car",INDEX(Locations!$B$3:$E$308,MATCH('Dept D Planning'!D50,Locations!$B$3:$B$308,0),4)="Europe",INDEX(Locations!$B$3:$E$308,MATCH('Dept D Planning'!C50,Locations!$B$3:$B$308,0),4)="UK"),(((((J50)-42.4)*Transport!$D$8)+(42.4*Transport!$D$14))*'Dept D Planning'!F50),IF(AND(OR(C50="Ireland",INDEX(Locations!$B$3:$F$308,MATCH('Dept D Planning'!C50,Locations!$B$3:$B$308,0),5)="Yes"),E50="Car",INDEX(Locations!$B$3:$E$308,MATCH('Dept D Planning'!D50,Locations!$B$3:$B$308,0),4)="UK"),(J50)*(0.15*Transport!$C$14+0.85*Transport!$C$9)*'Dept D Planning'!F50,IF(AND(OR(D50="Ireland",INDEX(Locations!$B$3:$F$308,MATCH('Dept D Planning'!D50,Locations!$B$3:$B$308,0),5)="Yes"),E50="Car",INDEX(Locations!$B$3:$E$308,MATCH('Dept D Planning'!C50,Locations!$B$3:$B$308,0),4)="UK"),(J50)*(0.15*Transport!$C$14+0.85*Transport!$C$9)*'Dept D Planning'!F50,IF(AND(OR(C50="Ireland",INDEX(Locations!$B$3:$F$308,MATCH('Dept D Planning'!C50,Locations!$B$3:$B$308,0),5)="Yes"),E50="Hybrid Car",INDEX(Locations!$B$3:$E$308,MATCH('Dept D Planning'!D50,Locations!$B$3:$B$308,0),4)="UK"),(J50)*(0.15*Transport!$C$14+0.85*Transport!$C$9)*'Dept D Planning'!F50,IF(AND(OR(D50="Ireland",INDEX(Locations!$B$3:$F$308,MATCH('Dept D Planning'!D50,Locations!$B$3:$B$308,0),5)="Yes"),E50="Hybrid Car",INDEX(Locations!$B$3:$E$308,MATCH('Dept D Planning'!C50,Locations!$B$3:$B$308,0),4)="UK"),(J50)*(0.15*Transport!$C$14+0.85*Transport!$C$9)*'Dept D Planning'!F50,IF(AND(OR(C50="Ireland",INDEX(Locations!$B$3:$F$308,MATCH('Dept D Planning'!C50,Locations!$B$3:$B$308,0),5)="Yes"),E50="Electric Car",INDEX(Locations!$B$3:$E$308,MATCH('Dept D Planning'!D50,Locations!$B$3:$B$308,0),4)="UK"),(J50)*(0.15*Transport!$C$14+0.85*Transport!$C$8)*'Dept D Planning'!F50,IF(AND(OR(D50="Ireland",INDEX(Locations!$B$3:$F$308,MATCH('Dept D Planning'!D50,Locations!$B$3:$B$308,0),5)="Yes"),E50="Electric Car",INDEX(Locations!$B$3:$E$308,MATCH('Dept D Planning'!C50,Locations!$B$3:$B$308,0),4)="UK"),(J50)*(0.15*Transport!$C$14+0.85*Transport!$C$8)*'Dept D Planning'!F50,IF(AND(OR(C50="Ireland",INDEX(Locations!$B$3:$F$308,MATCH('Dept D Planning'!C50,Locations!$B$3:$B$308,0),5)="Yes"),E50="Bus/Coach",INDEX(Locations!$B$3:$E$308,MATCH('Dept D Planning'!D50,Locations!$B$3:$B$308,0),4)="UK"),(J50)*(0.15*Transport!$C$13+0.85*Transport!$C$5)*'Dept D Planning'!F50,IF(AND(OR(D50="Ireland",INDEX(Locations!$B$3:$F$308,MATCH('Dept D Planning'!D50,Locations!$B$3:$B$308,0),5)="Yes"),E50="Bus/Coach",INDEX(Locations!$B$3:$E$308,MATCH('Dept D Planning'!C50,Locations!$B$3:$B$308,0),4)="UK"),(J50)*(0.15*Transport!$C$13+0.85*Transport!$C$5)*'Dept D Planning'!F50,IF(AND(OR(C50="Ireland",INDEX(Locations!$B$3:$F$308,MATCH('Dept D Planning'!C50,Locations!$B$3:$B$308,0),5)="Yes"),E50="Train",INDEX(Locations!$B$3:$E$308,MATCH('Dept D Planning'!D50,Locations!$B$3:$B$308,0),4)="UK"),(J50)*(0.15*Transport!$C$13+0.85*Transport!$C$3)*'Dept D Planning'!F50,IF(AND(OR(D50="Ireland",INDEX(Locations!$B$3:$F$308,MATCH('Dept D Planning'!D50,Locations!$B$3:$B$308,0),5)="Yes"),E50="Train",INDEX(Locations!$B$3:$E$308,MATCH('Dept D Planning'!C50,Locations!$B$3:$B$308,0),4)="UK"),(J50)*(0.15*Transport!$C$13+0.85*Transport!$C$3),J50*(INDEX(Transport!$B$3:$E$14,MATCH('Dept D Planning'!E50,Transport!$B$3:$B$14,0),IF(INDEX(Locations!$B$3:$G$308,MATCH('Dept D Planning'!C50,Locations!$B$3:$B$308,0),4)="UK",2,IF(INDEX(Locations!$B$3:$G$308,MATCH('Dept D Planning'!C50,Locations!$B$3:$B$308,0),4)="Europe",3,4)))))*F50*G50*H50))))))))))))))))))),1)),"")</f>
        <v/>
      </c>
      <c r="L50" s="90"/>
    </row>
    <row r="51" spans="1:12" ht="17.399999999999999" customHeight="1" x14ac:dyDescent="0.25">
      <c r="A51" s="90"/>
      <c r="B51" s="91"/>
      <c r="C51" s="91"/>
      <c r="D51" s="91"/>
      <c r="E51" s="91"/>
      <c r="F51" s="90"/>
      <c r="G51" s="90">
        <v>1</v>
      </c>
      <c r="H51" s="101">
        <v>1</v>
      </c>
      <c r="I51" s="91"/>
      <c r="J51" s="100" t="str">
        <f>(IFERROR(IF(I51="Yes",(ROUND(6371 * ACOS(SIN((VLOOKUP(C51,Locations!B:D,2,FALSE))*PI()/180)*SIN((VLOOKUP(D51,Locations!B:D,2,FALSE))*PI()/180) + COS((VLOOKUP(C51,Locations!B:D,2,FALSE))*PI()/180) * COS((VLOOKUP(D51,Locations!B:D,2,FALSE))*PI()/180)*COS((VLOOKUP(D51,Locations!B:D,3,FALSE))* PI()/180-(VLOOKUP(C51,Locations!B:D,3,FALSE))*PI()/180))/1.609,0))*2,(ROUND(6371 * ACOS(SIN((VLOOKUP(C51,Locations!B:D,2,FALSE))*PI()/180)*SIN((VLOOKUP(D51,Locations!B:D,2,FALSE))*PI()/180) + COS((VLOOKUP(C51,Locations!B:D,2,FALSE))*PI()/180) * COS((VLOOKUP(D51,Locations!B:D,2,FALSE))*PI()/180)*COS((VLOOKUP(D51,Locations!B:D,3,FALSE))* PI()/180-(VLOOKUP(C51,Locations!B:D,3,FALSE))*PI()/180))/1.609,0))),""))</f>
        <v/>
      </c>
      <c r="K51" s="100" t="str" cm="1">
        <f t="array" ref="K51">IFERROR((ROUND(IF(AND(E51="Train",INDEX(Locations!$B$3:$E$308,MATCH('Dept D Planning'!C51,Locations!$B$3:$B$308,0),4)="Europe",INDEX(Locations!$B$3:$E$308,MATCH('Dept D Planning'!D51,Locations!$B$3:$B$308,0),4)="UK"),(((INDEX(Dover!$B$3:$G$124,MATCH('Dept D Planning'!C51,Dover!$B$3:$B$124,0),6))*Transport!$D$3)+(INDEX(Dover!$B$3:$G$124,MATCH('Dept D Planning'!D51,Dover!$B$3:$B$124,0),6)*Transport!$C$3))*'Dept D Planning'!F51*IF(I51="Yes",2,1),IF(AND(E51="Train",INDEX(Locations!$B$3:$E$308,MATCH('Dept D Planning'!D51,Locations!$B$3:$B$308,0),4)="Europe",INDEX(Locations!$B$3:$E$308,MATCH('Dept D Planning'!C51,Locations!$B$3:$B$308,0),4)="UK"),(((INDEX(Dover!$B$3:$G$124,MATCH('Dept D Planning'!D51,Dover!$B$3:$B$124,0),6))*Transport!$D$3)+(INDEX(Dover!$B$3:$G$124,MATCH('Dept D Planning'!C51,Dover!$B$3:$B$124,0),6)*Transport!$C$3))*'Dept D Planning'!F51*IF(I51="Yes",2,1),IF(AND(E51="Bus/Coach",INDEX(Locations!$B$3:$E$308,MATCH('Dept D Planning'!C51,Locations!$B$3:$B$308,0),4)="Europe",INDEX(Locations!$B$3:$E$308,MATCH('Dept D Planning'!D51,Locations!$B$3:$B$308,0),4)="UK"),((((J51)-42.4)*Transport!$D$5)+(42.4*Transport!$D$13))*'Dept D Planning'!F51,IF(AND(E51="Bus/Coach",INDEX(Locations!$B$3:$E$308,MATCH('Dept D Planning'!D51,Locations!$B$3:$B$308,0),4)="Europe",INDEX(Locations!$B$3:$E$308,MATCH('Dept D Planning'!C51,Locations!$B$3:$B$308,0),4)="UK"),((((J51)-42.4)*Transport!$D$5)+(42.4*Transport!$D$13))*'Dept D Planning'!F51,IF(AND(E51="Car",INDEX(Locations!$B$3:$E$308,MATCH('Dept D Planning'!C51,Locations!$B$3:$B$308,0),4)="Europe",INDEX(Locations!$B$3:$E$308,MATCH('Dept D Planning'!D51,Locations!$B$3:$B$308,0),4)="UK"),(((((J51)-42.4)*Transport!$D$9)+(42.4*Transport!$D$14))*'Dept D Planning'!F51),IF(AND(E51="Car",INDEX(Locations!$B$3:$E$308,MATCH('Dept D Planning'!D51,Locations!$B$3:$B$308,0),4)="Europe",INDEX(Locations!$B$3:$E$308,MATCH('Dept D Planning'!C51,Locations!$B$3:$B$308,0),4)="UK"),(((((J51)-42.4)*Transport!$D$9)+(42.4*Transport!$D$14))*'Dept D Planning'!F51),IF(AND(E51="Hybrid car",INDEX(Locations!$B$3:$E$308,MATCH('Dept D Planning'!C51,Locations!$B$3:$B$308,0),4)="Europe",INDEX(Locations!$B$3:$E$308,MATCH('Dept D Planning'!D51,Locations!$B$3:$B$308,0),4)="UK"),(((((J51)-42.4)*Transport!$D$9)+(42.4*Transport!$D$14))*'Dept D Planning'!F51),IF(AND(E51="Hybrid car",INDEX(Locations!$B$3:$E$308,MATCH('Dept D Planning'!D51,Locations!$B$3:$B$308,0),4)="Europe",INDEX(Locations!$B$3:$E$308,MATCH('Dept D Planning'!C51,Locations!$B$3:$B$308,0),4)="UK"),(((((J51)-42.4)*Transport!$D$9)+(42.4*Transport!$D$14))*'Dept D Planning'!F51),IF(AND(E51="Electric car",INDEX(Locations!$B$3:$E$308,MATCH('Dept D Planning'!C51,Locations!$B$3:$B$308,0),4)="Europe",INDEX(Locations!$B$3:$E$308,MATCH('Dept D Planning'!D51,Locations!$B$3:$B$308,0),4)="UK"),(((((J51)-42.4)*Transport!$D$8)+(42.4*Transport!$D$14))*'Dept D Planning'!F51),IF(AND(E51="Electric car",INDEX(Locations!$B$3:$E$308,MATCH('Dept D Planning'!D51,Locations!$B$3:$B$308,0),4)="Europe",INDEX(Locations!$B$3:$E$308,MATCH('Dept D Planning'!C51,Locations!$B$3:$B$308,0),4)="UK"),(((((J51)-42.4)*Transport!$D$8)+(42.4*Transport!$D$14))*'Dept D Planning'!F51),IF(AND(OR(C51="Ireland",INDEX(Locations!$B$3:$F$308,MATCH('Dept D Planning'!C51,Locations!$B$3:$B$308,0),5)="Yes"),E51="Car",INDEX(Locations!$B$3:$E$308,MATCH('Dept D Planning'!D51,Locations!$B$3:$B$308,0),4)="UK"),(J51)*(0.15*Transport!$C$14+0.85*Transport!$C$9)*'Dept D Planning'!F51,IF(AND(OR(D51="Ireland",INDEX(Locations!$B$3:$F$308,MATCH('Dept D Planning'!D51,Locations!$B$3:$B$308,0),5)="Yes"),E51="Car",INDEX(Locations!$B$3:$E$308,MATCH('Dept D Planning'!C51,Locations!$B$3:$B$308,0),4)="UK"),(J51)*(0.15*Transport!$C$14+0.85*Transport!$C$9)*'Dept D Planning'!F51,IF(AND(OR(C51="Ireland",INDEX(Locations!$B$3:$F$308,MATCH('Dept D Planning'!C51,Locations!$B$3:$B$308,0),5)="Yes"),E51="Hybrid Car",INDEX(Locations!$B$3:$E$308,MATCH('Dept D Planning'!D51,Locations!$B$3:$B$308,0),4)="UK"),(J51)*(0.15*Transport!$C$14+0.85*Transport!$C$9)*'Dept D Planning'!F51,IF(AND(OR(D51="Ireland",INDEX(Locations!$B$3:$F$308,MATCH('Dept D Planning'!D51,Locations!$B$3:$B$308,0),5)="Yes"),E51="Hybrid Car",INDEX(Locations!$B$3:$E$308,MATCH('Dept D Planning'!C51,Locations!$B$3:$B$308,0),4)="UK"),(J51)*(0.15*Transport!$C$14+0.85*Transport!$C$9)*'Dept D Planning'!F51,IF(AND(OR(C51="Ireland",INDEX(Locations!$B$3:$F$308,MATCH('Dept D Planning'!C51,Locations!$B$3:$B$308,0),5)="Yes"),E51="Electric Car",INDEX(Locations!$B$3:$E$308,MATCH('Dept D Planning'!D51,Locations!$B$3:$B$308,0),4)="UK"),(J51)*(0.15*Transport!$C$14+0.85*Transport!$C$8)*'Dept D Planning'!F51,IF(AND(OR(D51="Ireland",INDEX(Locations!$B$3:$F$308,MATCH('Dept D Planning'!D51,Locations!$B$3:$B$308,0),5)="Yes"),E51="Electric Car",INDEX(Locations!$B$3:$E$308,MATCH('Dept D Planning'!C51,Locations!$B$3:$B$308,0),4)="UK"),(J51)*(0.15*Transport!$C$14+0.85*Transport!$C$8)*'Dept D Planning'!F51,IF(AND(OR(C51="Ireland",INDEX(Locations!$B$3:$F$308,MATCH('Dept D Planning'!C51,Locations!$B$3:$B$308,0),5)="Yes"),E51="Bus/Coach",INDEX(Locations!$B$3:$E$308,MATCH('Dept D Planning'!D51,Locations!$B$3:$B$308,0),4)="UK"),(J51)*(0.15*Transport!$C$13+0.85*Transport!$C$5)*'Dept D Planning'!F51,IF(AND(OR(D51="Ireland",INDEX(Locations!$B$3:$F$308,MATCH('Dept D Planning'!D51,Locations!$B$3:$B$308,0),5)="Yes"),E51="Bus/Coach",INDEX(Locations!$B$3:$E$308,MATCH('Dept D Planning'!C51,Locations!$B$3:$B$308,0),4)="UK"),(J51)*(0.15*Transport!$C$13+0.85*Transport!$C$5)*'Dept D Planning'!F51,IF(AND(OR(C51="Ireland",INDEX(Locations!$B$3:$F$308,MATCH('Dept D Planning'!C51,Locations!$B$3:$B$308,0),5)="Yes"),E51="Train",INDEX(Locations!$B$3:$E$308,MATCH('Dept D Planning'!D51,Locations!$B$3:$B$308,0),4)="UK"),(J51)*(0.15*Transport!$C$13+0.85*Transport!$C$3)*'Dept D Planning'!F51,IF(AND(OR(D51="Ireland",INDEX(Locations!$B$3:$F$308,MATCH('Dept D Planning'!D51,Locations!$B$3:$B$308,0),5)="Yes"),E51="Train",INDEX(Locations!$B$3:$E$308,MATCH('Dept D Planning'!C51,Locations!$B$3:$B$308,0),4)="UK"),(J51)*(0.15*Transport!$C$13+0.85*Transport!$C$3),J51*(INDEX(Transport!$B$3:$E$14,MATCH('Dept D Planning'!E51,Transport!$B$3:$B$14,0),IF(INDEX(Locations!$B$3:$G$308,MATCH('Dept D Planning'!C51,Locations!$B$3:$B$308,0),4)="UK",2,IF(INDEX(Locations!$B$3:$G$308,MATCH('Dept D Planning'!C51,Locations!$B$3:$B$308,0),4)="Europe",3,4)))))*F51*G51*H51))))))))))))))))))),1)),"")</f>
        <v/>
      </c>
      <c r="L51" s="90"/>
    </row>
    <row r="52" spans="1:12" ht="17.399999999999999" customHeight="1" x14ac:dyDescent="0.25">
      <c r="A52" s="90"/>
      <c r="B52" s="91"/>
      <c r="C52" s="91"/>
      <c r="D52" s="91"/>
      <c r="E52" s="91"/>
      <c r="F52" s="90"/>
      <c r="G52" s="90">
        <v>1</v>
      </c>
      <c r="H52" s="101">
        <v>1</v>
      </c>
      <c r="I52" s="91"/>
      <c r="J52" s="100" t="str">
        <f>(IFERROR(IF(I52="Yes",(ROUND(6371 * ACOS(SIN((VLOOKUP(C52,Locations!B:D,2,FALSE))*PI()/180)*SIN((VLOOKUP(D52,Locations!B:D,2,FALSE))*PI()/180) + COS((VLOOKUP(C52,Locations!B:D,2,FALSE))*PI()/180) * COS((VLOOKUP(D52,Locations!B:D,2,FALSE))*PI()/180)*COS((VLOOKUP(D52,Locations!B:D,3,FALSE))* PI()/180-(VLOOKUP(C52,Locations!B:D,3,FALSE))*PI()/180))/1.609,0))*2,(ROUND(6371 * ACOS(SIN((VLOOKUP(C52,Locations!B:D,2,FALSE))*PI()/180)*SIN((VLOOKUP(D52,Locations!B:D,2,FALSE))*PI()/180) + COS((VLOOKUP(C52,Locations!B:D,2,FALSE))*PI()/180) * COS((VLOOKUP(D52,Locations!B:D,2,FALSE))*PI()/180)*COS((VLOOKUP(D52,Locations!B:D,3,FALSE))* PI()/180-(VLOOKUP(C52,Locations!B:D,3,FALSE))*PI()/180))/1.609,0))),""))</f>
        <v/>
      </c>
      <c r="K52" s="100" t="str" cm="1">
        <f t="array" ref="K52">IFERROR((ROUND(IF(AND(E52="Train",INDEX(Locations!$B$3:$E$308,MATCH('Dept D Planning'!C52,Locations!$B$3:$B$308,0),4)="Europe",INDEX(Locations!$B$3:$E$308,MATCH('Dept D Planning'!D52,Locations!$B$3:$B$308,0),4)="UK"),(((INDEX(Dover!$B$3:$G$124,MATCH('Dept D Planning'!C52,Dover!$B$3:$B$124,0),6))*Transport!$D$3)+(INDEX(Dover!$B$3:$G$124,MATCH('Dept D Planning'!D52,Dover!$B$3:$B$124,0),6)*Transport!$C$3))*'Dept D Planning'!F52*IF(I52="Yes",2,1),IF(AND(E52="Train",INDEX(Locations!$B$3:$E$308,MATCH('Dept D Planning'!D52,Locations!$B$3:$B$308,0),4)="Europe",INDEX(Locations!$B$3:$E$308,MATCH('Dept D Planning'!C52,Locations!$B$3:$B$308,0),4)="UK"),(((INDEX(Dover!$B$3:$G$124,MATCH('Dept D Planning'!D52,Dover!$B$3:$B$124,0),6))*Transport!$D$3)+(INDEX(Dover!$B$3:$G$124,MATCH('Dept D Planning'!C52,Dover!$B$3:$B$124,0),6)*Transport!$C$3))*'Dept D Planning'!F52*IF(I52="Yes",2,1),IF(AND(E52="Bus/Coach",INDEX(Locations!$B$3:$E$308,MATCH('Dept D Planning'!C52,Locations!$B$3:$B$308,0),4)="Europe",INDEX(Locations!$B$3:$E$308,MATCH('Dept D Planning'!D52,Locations!$B$3:$B$308,0),4)="UK"),((((J52)-42.4)*Transport!$D$5)+(42.4*Transport!$D$13))*'Dept D Planning'!F52,IF(AND(E52="Bus/Coach",INDEX(Locations!$B$3:$E$308,MATCH('Dept D Planning'!D52,Locations!$B$3:$B$308,0),4)="Europe",INDEX(Locations!$B$3:$E$308,MATCH('Dept D Planning'!C52,Locations!$B$3:$B$308,0),4)="UK"),((((J52)-42.4)*Transport!$D$5)+(42.4*Transport!$D$13))*'Dept D Planning'!F52,IF(AND(E52="Car",INDEX(Locations!$B$3:$E$308,MATCH('Dept D Planning'!C52,Locations!$B$3:$B$308,0),4)="Europe",INDEX(Locations!$B$3:$E$308,MATCH('Dept D Planning'!D52,Locations!$B$3:$B$308,0),4)="UK"),(((((J52)-42.4)*Transport!$D$9)+(42.4*Transport!$D$14))*'Dept D Planning'!F52),IF(AND(E52="Car",INDEX(Locations!$B$3:$E$308,MATCH('Dept D Planning'!D52,Locations!$B$3:$B$308,0),4)="Europe",INDEX(Locations!$B$3:$E$308,MATCH('Dept D Planning'!C52,Locations!$B$3:$B$308,0),4)="UK"),(((((J52)-42.4)*Transport!$D$9)+(42.4*Transport!$D$14))*'Dept D Planning'!F52),IF(AND(E52="Hybrid car",INDEX(Locations!$B$3:$E$308,MATCH('Dept D Planning'!C52,Locations!$B$3:$B$308,0),4)="Europe",INDEX(Locations!$B$3:$E$308,MATCH('Dept D Planning'!D52,Locations!$B$3:$B$308,0),4)="UK"),(((((J52)-42.4)*Transport!$D$9)+(42.4*Transport!$D$14))*'Dept D Planning'!F52),IF(AND(E52="Hybrid car",INDEX(Locations!$B$3:$E$308,MATCH('Dept D Planning'!D52,Locations!$B$3:$B$308,0),4)="Europe",INDEX(Locations!$B$3:$E$308,MATCH('Dept D Planning'!C52,Locations!$B$3:$B$308,0),4)="UK"),(((((J52)-42.4)*Transport!$D$9)+(42.4*Transport!$D$14))*'Dept D Planning'!F52),IF(AND(E52="Electric car",INDEX(Locations!$B$3:$E$308,MATCH('Dept D Planning'!C52,Locations!$B$3:$B$308,0),4)="Europe",INDEX(Locations!$B$3:$E$308,MATCH('Dept D Planning'!D52,Locations!$B$3:$B$308,0),4)="UK"),(((((J52)-42.4)*Transport!$D$8)+(42.4*Transport!$D$14))*'Dept D Planning'!F52),IF(AND(E52="Electric car",INDEX(Locations!$B$3:$E$308,MATCH('Dept D Planning'!D52,Locations!$B$3:$B$308,0),4)="Europe",INDEX(Locations!$B$3:$E$308,MATCH('Dept D Planning'!C52,Locations!$B$3:$B$308,0),4)="UK"),(((((J52)-42.4)*Transport!$D$8)+(42.4*Transport!$D$14))*'Dept D Planning'!F52),IF(AND(OR(C52="Ireland",INDEX(Locations!$B$3:$F$308,MATCH('Dept D Planning'!C52,Locations!$B$3:$B$308,0),5)="Yes"),E52="Car",INDEX(Locations!$B$3:$E$308,MATCH('Dept D Planning'!D52,Locations!$B$3:$B$308,0),4)="UK"),(J52)*(0.15*Transport!$C$14+0.85*Transport!$C$9)*'Dept D Planning'!F52,IF(AND(OR(D52="Ireland",INDEX(Locations!$B$3:$F$308,MATCH('Dept D Planning'!D52,Locations!$B$3:$B$308,0),5)="Yes"),E52="Car",INDEX(Locations!$B$3:$E$308,MATCH('Dept D Planning'!C52,Locations!$B$3:$B$308,0),4)="UK"),(J52)*(0.15*Transport!$C$14+0.85*Transport!$C$9)*'Dept D Planning'!F52,IF(AND(OR(C52="Ireland",INDEX(Locations!$B$3:$F$308,MATCH('Dept D Planning'!C52,Locations!$B$3:$B$308,0),5)="Yes"),E52="Hybrid Car",INDEX(Locations!$B$3:$E$308,MATCH('Dept D Planning'!D52,Locations!$B$3:$B$308,0),4)="UK"),(J52)*(0.15*Transport!$C$14+0.85*Transport!$C$9)*'Dept D Planning'!F52,IF(AND(OR(D52="Ireland",INDEX(Locations!$B$3:$F$308,MATCH('Dept D Planning'!D52,Locations!$B$3:$B$308,0),5)="Yes"),E52="Hybrid Car",INDEX(Locations!$B$3:$E$308,MATCH('Dept D Planning'!C52,Locations!$B$3:$B$308,0),4)="UK"),(J52)*(0.15*Transport!$C$14+0.85*Transport!$C$9)*'Dept D Planning'!F52,IF(AND(OR(C52="Ireland",INDEX(Locations!$B$3:$F$308,MATCH('Dept D Planning'!C52,Locations!$B$3:$B$308,0),5)="Yes"),E52="Electric Car",INDEX(Locations!$B$3:$E$308,MATCH('Dept D Planning'!D52,Locations!$B$3:$B$308,0),4)="UK"),(J52)*(0.15*Transport!$C$14+0.85*Transport!$C$8)*'Dept D Planning'!F52,IF(AND(OR(D52="Ireland",INDEX(Locations!$B$3:$F$308,MATCH('Dept D Planning'!D52,Locations!$B$3:$B$308,0),5)="Yes"),E52="Electric Car",INDEX(Locations!$B$3:$E$308,MATCH('Dept D Planning'!C52,Locations!$B$3:$B$308,0),4)="UK"),(J52)*(0.15*Transport!$C$14+0.85*Transport!$C$8)*'Dept D Planning'!F52,IF(AND(OR(C52="Ireland",INDEX(Locations!$B$3:$F$308,MATCH('Dept D Planning'!C52,Locations!$B$3:$B$308,0),5)="Yes"),E52="Bus/Coach",INDEX(Locations!$B$3:$E$308,MATCH('Dept D Planning'!D52,Locations!$B$3:$B$308,0),4)="UK"),(J52)*(0.15*Transport!$C$13+0.85*Transport!$C$5)*'Dept D Planning'!F52,IF(AND(OR(D52="Ireland",INDEX(Locations!$B$3:$F$308,MATCH('Dept D Planning'!D52,Locations!$B$3:$B$308,0),5)="Yes"),E52="Bus/Coach",INDEX(Locations!$B$3:$E$308,MATCH('Dept D Planning'!C52,Locations!$B$3:$B$308,0),4)="UK"),(J52)*(0.15*Transport!$C$13+0.85*Transport!$C$5)*'Dept D Planning'!F52,IF(AND(OR(C52="Ireland",INDEX(Locations!$B$3:$F$308,MATCH('Dept D Planning'!C52,Locations!$B$3:$B$308,0),5)="Yes"),E52="Train",INDEX(Locations!$B$3:$E$308,MATCH('Dept D Planning'!D52,Locations!$B$3:$B$308,0),4)="UK"),(J52)*(0.15*Transport!$C$13+0.85*Transport!$C$3)*'Dept D Planning'!F52,IF(AND(OR(D52="Ireland",INDEX(Locations!$B$3:$F$308,MATCH('Dept D Planning'!D52,Locations!$B$3:$B$308,0),5)="Yes"),E52="Train",INDEX(Locations!$B$3:$E$308,MATCH('Dept D Planning'!C52,Locations!$B$3:$B$308,0),4)="UK"),(J52)*(0.15*Transport!$C$13+0.85*Transport!$C$3),J52*(INDEX(Transport!$B$3:$E$14,MATCH('Dept D Planning'!E52,Transport!$B$3:$B$14,0),IF(INDEX(Locations!$B$3:$G$308,MATCH('Dept D Planning'!C52,Locations!$B$3:$B$308,0),4)="UK",2,IF(INDEX(Locations!$B$3:$G$308,MATCH('Dept D Planning'!C52,Locations!$B$3:$B$308,0),4)="Europe",3,4)))))*F52*G52*H52))))))))))))))))))),1)),"")</f>
        <v/>
      </c>
      <c r="L52" s="90"/>
    </row>
    <row r="53" spans="1:12" ht="17.399999999999999" customHeight="1" x14ac:dyDescent="0.25">
      <c r="A53" s="90"/>
      <c r="B53" s="91"/>
      <c r="C53" s="91"/>
      <c r="D53" s="91"/>
      <c r="E53" s="91"/>
      <c r="F53" s="90"/>
      <c r="G53" s="90">
        <v>1</v>
      </c>
      <c r="H53" s="101">
        <v>1</v>
      </c>
      <c r="I53" s="91"/>
      <c r="J53" s="100" t="str">
        <f>(IFERROR(IF(I53="Yes",(ROUND(6371 * ACOS(SIN((VLOOKUP(C53,Locations!B:D,2,FALSE))*PI()/180)*SIN((VLOOKUP(D53,Locations!B:D,2,FALSE))*PI()/180) + COS((VLOOKUP(C53,Locations!B:D,2,FALSE))*PI()/180) * COS((VLOOKUP(D53,Locations!B:D,2,FALSE))*PI()/180)*COS((VLOOKUP(D53,Locations!B:D,3,FALSE))* PI()/180-(VLOOKUP(C53,Locations!B:D,3,FALSE))*PI()/180))/1.609,0))*2,(ROUND(6371 * ACOS(SIN((VLOOKUP(C53,Locations!B:D,2,FALSE))*PI()/180)*SIN((VLOOKUP(D53,Locations!B:D,2,FALSE))*PI()/180) + COS((VLOOKUP(C53,Locations!B:D,2,FALSE))*PI()/180) * COS((VLOOKUP(D53,Locations!B:D,2,FALSE))*PI()/180)*COS((VLOOKUP(D53,Locations!B:D,3,FALSE))* PI()/180-(VLOOKUP(C53,Locations!B:D,3,FALSE))*PI()/180))/1.609,0))),""))</f>
        <v/>
      </c>
      <c r="K53" s="100" t="str" cm="1">
        <f t="array" ref="K53">IFERROR((ROUND(IF(AND(E53="Train",INDEX(Locations!$B$3:$E$308,MATCH('Dept D Planning'!C53,Locations!$B$3:$B$308,0),4)="Europe",INDEX(Locations!$B$3:$E$308,MATCH('Dept D Planning'!D53,Locations!$B$3:$B$308,0),4)="UK"),(((INDEX(Dover!$B$3:$G$124,MATCH('Dept D Planning'!C53,Dover!$B$3:$B$124,0),6))*Transport!$D$3)+(INDEX(Dover!$B$3:$G$124,MATCH('Dept D Planning'!D53,Dover!$B$3:$B$124,0),6)*Transport!$C$3))*'Dept D Planning'!F53*IF(I53="Yes",2,1),IF(AND(E53="Train",INDEX(Locations!$B$3:$E$308,MATCH('Dept D Planning'!D53,Locations!$B$3:$B$308,0),4)="Europe",INDEX(Locations!$B$3:$E$308,MATCH('Dept D Planning'!C53,Locations!$B$3:$B$308,0),4)="UK"),(((INDEX(Dover!$B$3:$G$124,MATCH('Dept D Planning'!D53,Dover!$B$3:$B$124,0),6))*Transport!$D$3)+(INDEX(Dover!$B$3:$G$124,MATCH('Dept D Planning'!C53,Dover!$B$3:$B$124,0),6)*Transport!$C$3))*'Dept D Planning'!F53*IF(I53="Yes",2,1),IF(AND(E53="Bus/Coach",INDEX(Locations!$B$3:$E$308,MATCH('Dept D Planning'!C53,Locations!$B$3:$B$308,0),4)="Europe",INDEX(Locations!$B$3:$E$308,MATCH('Dept D Planning'!D53,Locations!$B$3:$B$308,0),4)="UK"),((((J53)-42.4)*Transport!$D$5)+(42.4*Transport!$D$13))*'Dept D Planning'!F53,IF(AND(E53="Bus/Coach",INDEX(Locations!$B$3:$E$308,MATCH('Dept D Planning'!D53,Locations!$B$3:$B$308,0),4)="Europe",INDEX(Locations!$B$3:$E$308,MATCH('Dept D Planning'!C53,Locations!$B$3:$B$308,0),4)="UK"),((((J53)-42.4)*Transport!$D$5)+(42.4*Transport!$D$13))*'Dept D Planning'!F53,IF(AND(E53="Car",INDEX(Locations!$B$3:$E$308,MATCH('Dept D Planning'!C53,Locations!$B$3:$B$308,0),4)="Europe",INDEX(Locations!$B$3:$E$308,MATCH('Dept D Planning'!D53,Locations!$B$3:$B$308,0),4)="UK"),(((((J53)-42.4)*Transport!$D$9)+(42.4*Transport!$D$14))*'Dept D Planning'!F53),IF(AND(E53="Car",INDEX(Locations!$B$3:$E$308,MATCH('Dept D Planning'!D53,Locations!$B$3:$B$308,0),4)="Europe",INDEX(Locations!$B$3:$E$308,MATCH('Dept D Planning'!C53,Locations!$B$3:$B$308,0),4)="UK"),(((((J53)-42.4)*Transport!$D$9)+(42.4*Transport!$D$14))*'Dept D Planning'!F53),IF(AND(E53="Hybrid car",INDEX(Locations!$B$3:$E$308,MATCH('Dept D Planning'!C53,Locations!$B$3:$B$308,0),4)="Europe",INDEX(Locations!$B$3:$E$308,MATCH('Dept D Planning'!D53,Locations!$B$3:$B$308,0),4)="UK"),(((((J53)-42.4)*Transport!$D$9)+(42.4*Transport!$D$14))*'Dept D Planning'!F53),IF(AND(E53="Hybrid car",INDEX(Locations!$B$3:$E$308,MATCH('Dept D Planning'!D53,Locations!$B$3:$B$308,0),4)="Europe",INDEX(Locations!$B$3:$E$308,MATCH('Dept D Planning'!C53,Locations!$B$3:$B$308,0),4)="UK"),(((((J53)-42.4)*Transport!$D$9)+(42.4*Transport!$D$14))*'Dept D Planning'!F53),IF(AND(E53="Electric car",INDEX(Locations!$B$3:$E$308,MATCH('Dept D Planning'!C53,Locations!$B$3:$B$308,0),4)="Europe",INDEX(Locations!$B$3:$E$308,MATCH('Dept D Planning'!D53,Locations!$B$3:$B$308,0),4)="UK"),(((((J53)-42.4)*Transport!$D$8)+(42.4*Transport!$D$14))*'Dept D Planning'!F53),IF(AND(E53="Electric car",INDEX(Locations!$B$3:$E$308,MATCH('Dept D Planning'!D53,Locations!$B$3:$B$308,0),4)="Europe",INDEX(Locations!$B$3:$E$308,MATCH('Dept D Planning'!C53,Locations!$B$3:$B$308,0),4)="UK"),(((((J53)-42.4)*Transport!$D$8)+(42.4*Transport!$D$14))*'Dept D Planning'!F53),IF(AND(OR(C53="Ireland",INDEX(Locations!$B$3:$F$308,MATCH('Dept D Planning'!C53,Locations!$B$3:$B$308,0),5)="Yes"),E53="Car",INDEX(Locations!$B$3:$E$308,MATCH('Dept D Planning'!D53,Locations!$B$3:$B$308,0),4)="UK"),(J53)*(0.15*Transport!$C$14+0.85*Transport!$C$9)*'Dept D Planning'!F53,IF(AND(OR(D53="Ireland",INDEX(Locations!$B$3:$F$308,MATCH('Dept D Planning'!D53,Locations!$B$3:$B$308,0),5)="Yes"),E53="Car",INDEX(Locations!$B$3:$E$308,MATCH('Dept D Planning'!C53,Locations!$B$3:$B$308,0),4)="UK"),(J53)*(0.15*Transport!$C$14+0.85*Transport!$C$9)*'Dept D Planning'!F53,IF(AND(OR(C53="Ireland",INDEX(Locations!$B$3:$F$308,MATCH('Dept D Planning'!C53,Locations!$B$3:$B$308,0),5)="Yes"),E53="Hybrid Car",INDEX(Locations!$B$3:$E$308,MATCH('Dept D Planning'!D53,Locations!$B$3:$B$308,0),4)="UK"),(J53)*(0.15*Transport!$C$14+0.85*Transport!$C$9)*'Dept D Planning'!F53,IF(AND(OR(D53="Ireland",INDEX(Locations!$B$3:$F$308,MATCH('Dept D Planning'!D53,Locations!$B$3:$B$308,0),5)="Yes"),E53="Hybrid Car",INDEX(Locations!$B$3:$E$308,MATCH('Dept D Planning'!C53,Locations!$B$3:$B$308,0),4)="UK"),(J53)*(0.15*Transport!$C$14+0.85*Transport!$C$9)*'Dept D Planning'!F53,IF(AND(OR(C53="Ireland",INDEX(Locations!$B$3:$F$308,MATCH('Dept D Planning'!C53,Locations!$B$3:$B$308,0),5)="Yes"),E53="Electric Car",INDEX(Locations!$B$3:$E$308,MATCH('Dept D Planning'!D53,Locations!$B$3:$B$308,0),4)="UK"),(J53)*(0.15*Transport!$C$14+0.85*Transport!$C$8)*'Dept D Planning'!F53,IF(AND(OR(D53="Ireland",INDEX(Locations!$B$3:$F$308,MATCH('Dept D Planning'!D53,Locations!$B$3:$B$308,0),5)="Yes"),E53="Electric Car",INDEX(Locations!$B$3:$E$308,MATCH('Dept D Planning'!C53,Locations!$B$3:$B$308,0),4)="UK"),(J53)*(0.15*Transport!$C$14+0.85*Transport!$C$8)*'Dept D Planning'!F53,IF(AND(OR(C53="Ireland",INDEX(Locations!$B$3:$F$308,MATCH('Dept D Planning'!C53,Locations!$B$3:$B$308,0),5)="Yes"),E53="Bus/Coach",INDEX(Locations!$B$3:$E$308,MATCH('Dept D Planning'!D53,Locations!$B$3:$B$308,0),4)="UK"),(J53)*(0.15*Transport!$C$13+0.85*Transport!$C$5)*'Dept D Planning'!F53,IF(AND(OR(D53="Ireland",INDEX(Locations!$B$3:$F$308,MATCH('Dept D Planning'!D53,Locations!$B$3:$B$308,0),5)="Yes"),E53="Bus/Coach",INDEX(Locations!$B$3:$E$308,MATCH('Dept D Planning'!C53,Locations!$B$3:$B$308,0),4)="UK"),(J53)*(0.15*Transport!$C$13+0.85*Transport!$C$5)*'Dept D Planning'!F53,IF(AND(OR(C53="Ireland",INDEX(Locations!$B$3:$F$308,MATCH('Dept D Planning'!C53,Locations!$B$3:$B$308,0),5)="Yes"),E53="Train",INDEX(Locations!$B$3:$E$308,MATCH('Dept D Planning'!D53,Locations!$B$3:$B$308,0),4)="UK"),(J53)*(0.15*Transport!$C$13+0.85*Transport!$C$3)*'Dept D Planning'!F53,IF(AND(OR(D53="Ireland",INDEX(Locations!$B$3:$F$308,MATCH('Dept D Planning'!D53,Locations!$B$3:$B$308,0),5)="Yes"),E53="Train",INDEX(Locations!$B$3:$E$308,MATCH('Dept D Planning'!C53,Locations!$B$3:$B$308,0),4)="UK"),(J53)*(0.15*Transport!$C$13+0.85*Transport!$C$3),J53*(INDEX(Transport!$B$3:$E$14,MATCH('Dept D Planning'!E53,Transport!$B$3:$B$14,0),IF(INDEX(Locations!$B$3:$G$308,MATCH('Dept D Planning'!C53,Locations!$B$3:$B$308,0),4)="UK",2,IF(INDEX(Locations!$B$3:$G$308,MATCH('Dept D Planning'!C53,Locations!$B$3:$B$308,0),4)="Europe",3,4)))))*F53*G53*H53))))))))))))))))))),1)),"")</f>
        <v/>
      </c>
      <c r="L53" s="90"/>
    </row>
    <row r="54" spans="1:12" ht="17.399999999999999" customHeight="1" x14ac:dyDescent="0.25">
      <c r="A54" s="90"/>
      <c r="B54" s="91"/>
      <c r="C54" s="91"/>
      <c r="D54" s="91"/>
      <c r="E54" s="91"/>
      <c r="F54" s="90"/>
      <c r="G54" s="90">
        <v>1</v>
      </c>
      <c r="H54" s="101">
        <v>1</v>
      </c>
      <c r="I54" s="91"/>
      <c r="J54" s="100" t="str">
        <f>(IFERROR(IF(I54="Yes",(ROUND(6371 * ACOS(SIN((VLOOKUP(C54,Locations!B:D,2,FALSE))*PI()/180)*SIN((VLOOKUP(D54,Locations!B:D,2,FALSE))*PI()/180) + COS((VLOOKUP(C54,Locations!B:D,2,FALSE))*PI()/180) * COS((VLOOKUP(D54,Locations!B:D,2,FALSE))*PI()/180)*COS((VLOOKUP(D54,Locations!B:D,3,FALSE))* PI()/180-(VLOOKUP(C54,Locations!B:D,3,FALSE))*PI()/180))/1.609,0))*2,(ROUND(6371 * ACOS(SIN((VLOOKUP(C54,Locations!B:D,2,FALSE))*PI()/180)*SIN((VLOOKUP(D54,Locations!B:D,2,FALSE))*PI()/180) + COS((VLOOKUP(C54,Locations!B:D,2,FALSE))*PI()/180) * COS((VLOOKUP(D54,Locations!B:D,2,FALSE))*PI()/180)*COS((VLOOKUP(D54,Locations!B:D,3,FALSE))* PI()/180-(VLOOKUP(C54,Locations!B:D,3,FALSE))*PI()/180))/1.609,0))),""))</f>
        <v/>
      </c>
      <c r="K54" s="100" t="str" cm="1">
        <f t="array" ref="K54">IFERROR((ROUND(IF(AND(E54="Train",INDEX(Locations!$B$3:$E$308,MATCH('Dept D Planning'!C54,Locations!$B$3:$B$308,0),4)="Europe",INDEX(Locations!$B$3:$E$308,MATCH('Dept D Planning'!D54,Locations!$B$3:$B$308,0),4)="UK"),(((INDEX(Dover!$B$3:$G$124,MATCH('Dept D Planning'!C54,Dover!$B$3:$B$124,0),6))*Transport!$D$3)+(INDEX(Dover!$B$3:$G$124,MATCH('Dept D Planning'!D54,Dover!$B$3:$B$124,0),6)*Transport!$C$3))*'Dept D Planning'!F54*IF(I54="Yes",2,1),IF(AND(E54="Train",INDEX(Locations!$B$3:$E$308,MATCH('Dept D Planning'!D54,Locations!$B$3:$B$308,0),4)="Europe",INDEX(Locations!$B$3:$E$308,MATCH('Dept D Planning'!C54,Locations!$B$3:$B$308,0),4)="UK"),(((INDEX(Dover!$B$3:$G$124,MATCH('Dept D Planning'!D54,Dover!$B$3:$B$124,0),6))*Transport!$D$3)+(INDEX(Dover!$B$3:$G$124,MATCH('Dept D Planning'!C54,Dover!$B$3:$B$124,0),6)*Transport!$C$3))*'Dept D Planning'!F54*IF(I54="Yes",2,1),IF(AND(E54="Bus/Coach",INDEX(Locations!$B$3:$E$308,MATCH('Dept D Planning'!C54,Locations!$B$3:$B$308,0),4)="Europe",INDEX(Locations!$B$3:$E$308,MATCH('Dept D Planning'!D54,Locations!$B$3:$B$308,0),4)="UK"),((((J54)-42.4)*Transport!$D$5)+(42.4*Transport!$D$13))*'Dept D Planning'!F54,IF(AND(E54="Bus/Coach",INDEX(Locations!$B$3:$E$308,MATCH('Dept D Planning'!D54,Locations!$B$3:$B$308,0),4)="Europe",INDEX(Locations!$B$3:$E$308,MATCH('Dept D Planning'!C54,Locations!$B$3:$B$308,0),4)="UK"),((((J54)-42.4)*Transport!$D$5)+(42.4*Transport!$D$13))*'Dept D Planning'!F54,IF(AND(E54="Car",INDEX(Locations!$B$3:$E$308,MATCH('Dept D Planning'!C54,Locations!$B$3:$B$308,0),4)="Europe",INDEX(Locations!$B$3:$E$308,MATCH('Dept D Planning'!D54,Locations!$B$3:$B$308,0),4)="UK"),(((((J54)-42.4)*Transport!$D$9)+(42.4*Transport!$D$14))*'Dept D Planning'!F54),IF(AND(E54="Car",INDEX(Locations!$B$3:$E$308,MATCH('Dept D Planning'!D54,Locations!$B$3:$B$308,0),4)="Europe",INDEX(Locations!$B$3:$E$308,MATCH('Dept D Planning'!C54,Locations!$B$3:$B$308,0),4)="UK"),(((((J54)-42.4)*Transport!$D$9)+(42.4*Transport!$D$14))*'Dept D Planning'!F54),IF(AND(E54="Hybrid car",INDEX(Locations!$B$3:$E$308,MATCH('Dept D Planning'!C54,Locations!$B$3:$B$308,0),4)="Europe",INDEX(Locations!$B$3:$E$308,MATCH('Dept D Planning'!D54,Locations!$B$3:$B$308,0),4)="UK"),(((((J54)-42.4)*Transport!$D$9)+(42.4*Transport!$D$14))*'Dept D Planning'!F54),IF(AND(E54="Hybrid car",INDEX(Locations!$B$3:$E$308,MATCH('Dept D Planning'!D54,Locations!$B$3:$B$308,0),4)="Europe",INDEX(Locations!$B$3:$E$308,MATCH('Dept D Planning'!C54,Locations!$B$3:$B$308,0),4)="UK"),(((((J54)-42.4)*Transport!$D$9)+(42.4*Transport!$D$14))*'Dept D Planning'!F54),IF(AND(E54="Electric car",INDEX(Locations!$B$3:$E$308,MATCH('Dept D Planning'!C54,Locations!$B$3:$B$308,0),4)="Europe",INDEX(Locations!$B$3:$E$308,MATCH('Dept D Planning'!D54,Locations!$B$3:$B$308,0),4)="UK"),(((((J54)-42.4)*Transport!$D$8)+(42.4*Transport!$D$14))*'Dept D Planning'!F54),IF(AND(E54="Electric car",INDEX(Locations!$B$3:$E$308,MATCH('Dept D Planning'!D54,Locations!$B$3:$B$308,0),4)="Europe",INDEX(Locations!$B$3:$E$308,MATCH('Dept D Planning'!C54,Locations!$B$3:$B$308,0),4)="UK"),(((((J54)-42.4)*Transport!$D$8)+(42.4*Transport!$D$14))*'Dept D Planning'!F54),IF(AND(OR(C54="Ireland",INDEX(Locations!$B$3:$F$308,MATCH('Dept D Planning'!C54,Locations!$B$3:$B$308,0),5)="Yes"),E54="Car",INDEX(Locations!$B$3:$E$308,MATCH('Dept D Planning'!D54,Locations!$B$3:$B$308,0),4)="UK"),(J54)*(0.15*Transport!$C$14+0.85*Transport!$C$9)*'Dept D Planning'!F54,IF(AND(OR(D54="Ireland",INDEX(Locations!$B$3:$F$308,MATCH('Dept D Planning'!D54,Locations!$B$3:$B$308,0),5)="Yes"),E54="Car",INDEX(Locations!$B$3:$E$308,MATCH('Dept D Planning'!C54,Locations!$B$3:$B$308,0),4)="UK"),(J54)*(0.15*Transport!$C$14+0.85*Transport!$C$9)*'Dept D Planning'!F54,IF(AND(OR(C54="Ireland",INDEX(Locations!$B$3:$F$308,MATCH('Dept D Planning'!C54,Locations!$B$3:$B$308,0),5)="Yes"),E54="Hybrid Car",INDEX(Locations!$B$3:$E$308,MATCH('Dept D Planning'!D54,Locations!$B$3:$B$308,0),4)="UK"),(J54)*(0.15*Transport!$C$14+0.85*Transport!$C$9)*'Dept D Planning'!F54,IF(AND(OR(D54="Ireland",INDEX(Locations!$B$3:$F$308,MATCH('Dept D Planning'!D54,Locations!$B$3:$B$308,0),5)="Yes"),E54="Hybrid Car",INDEX(Locations!$B$3:$E$308,MATCH('Dept D Planning'!C54,Locations!$B$3:$B$308,0),4)="UK"),(J54)*(0.15*Transport!$C$14+0.85*Transport!$C$9)*'Dept D Planning'!F54,IF(AND(OR(C54="Ireland",INDEX(Locations!$B$3:$F$308,MATCH('Dept D Planning'!C54,Locations!$B$3:$B$308,0),5)="Yes"),E54="Electric Car",INDEX(Locations!$B$3:$E$308,MATCH('Dept D Planning'!D54,Locations!$B$3:$B$308,0),4)="UK"),(J54)*(0.15*Transport!$C$14+0.85*Transport!$C$8)*'Dept D Planning'!F54,IF(AND(OR(D54="Ireland",INDEX(Locations!$B$3:$F$308,MATCH('Dept D Planning'!D54,Locations!$B$3:$B$308,0),5)="Yes"),E54="Electric Car",INDEX(Locations!$B$3:$E$308,MATCH('Dept D Planning'!C54,Locations!$B$3:$B$308,0),4)="UK"),(J54)*(0.15*Transport!$C$14+0.85*Transport!$C$8)*'Dept D Planning'!F54,IF(AND(OR(C54="Ireland",INDEX(Locations!$B$3:$F$308,MATCH('Dept D Planning'!C54,Locations!$B$3:$B$308,0),5)="Yes"),E54="Bus/Coach",INDEX(Locations!$B$3:$E$308,MATCH('Dept D Planning'!D54,Locations!$B$3:$B$308,0),4)="UK"),(J54)*(0.15*Transport!$C$13+0.85*Transport!$C$5)*'Dept D Planning'!F54,IF(AND(OR(D54="Ireland",INDEX(Locations!$B$3:$F$308,MATCH('Dept D Planning'!D54,Locations!$B$3:$B$308,0),5)="Yes"),E54="Bus/Coach",INDEX(Locations!$B$3:$E$308,MATCH('Dept D Planning'!C54,Locations!$B$3:$B$308,0),4)="UK"),(J54)*(0.15*Transport!$C$13+0.85*Transport!$C$5)*'Dept D Planning'!F54,IF(AND(OR(C54="Ireland",INDEX(Locations!$B$3:$F$308,MATCH('Dept D Planning'!C54,Locations!$B$3:$B$308,0),5)="Yes"),E54="Train",INDEX(Locations!$B$3:$E$308,MATCH('Dept D Planning'!D54,Locations!$B$3:$B$308,0),4)="UK"),(J54)*(0.15*Transport!$C$13+0.85*Transport!$C$3)*'Dept D Planning'!F54,IF(AND(OR(D54="Ireland",INDEX(Locations!$B$3:$F$308,MATCH('Dept D Planning'!D54,Locations!$B$3:$B$308,0),5)="Yes"),E54="Train",INDEX(Locations!$B$3:$E$308,MATCH('Dept D Planning'!C54,Locations!$B$3:$B$308,0),4)="UK"),(J54)*(0.15*Transport!$C$13+0.85*Transport!$C$3),J54*(INDEX(Transport!$B$3:$E$14,MATCH('Dept D Planning'!E54,Transport!$B$3:$B$14,0),IF(INDEX(Locations!$B$3:$G$308,MATCH('Dept D Planning'!C54,Locations!$B$3:$B$308,0),4)="UK",2,IF(INDEX(Locations!$B$3:$G$308,MATCH('Dept D Planning'!C54,Locations!$B$3:$B$308,0),4)="Europe",3,4)))))*F54*G54*H54))))))))))))))))))),1)),"")</f>
        <v/>
      </c>
      <c r="L54" s="90"/>
    </row>
    <row r="55" spans="1:12" ht="17.399999999999999" customHeight="1" x14ac:dyDescent="0.25">
      <c r="A55" s="90"/>
      <c r="B55" s="91"/>
      <c r="C55" s="91"/>
      <c r="D55" s="91"/>
      <c r="E55" s="91"/>
      <c r="F55" s="90"/>
      <c r="G55" s="90">
        <v>1</v>
      </c>
      <c r="H55" s="101">
        <v>1</v>
      </c>
      <c r="I55" s="91"/>
      <c r="J55" s="100" t="str">
        <f>(IFERROR(IF(I55="Yes",(ROUND(6371 * ACOS(SIN((VLOOKUP(C55,Locations!B:D,2,FALSE))*PI()/180)*SIN((VLOOKUP(D55,Locations!B:D,2,FALSE))*PI()/180) + COS((VLOOKUP(C55,Locations!B:D,2,FALSE))*PI()/180) * COS((VLOOKUP(D55,Locations!B:D,2,FALSE))*PI()/180)*COS((VLOOKUP(D55,Locations!B:D,3,FALSE))* PI()/180-(VLOOKUP(C55,Locations!B:D,3,FALSE))*PI()/180))/1.609,0))*2,(ROUND(6371 * ACOS(SIN((VLOOKUP(C55,Locations!B:D,2,FALSE))*PI()/180)*SIN((VLOOKUP(D55,Locations!B:D,2,FALSE))*PI()/180) + COS((VLOOKUP(C55,Locations!B:D,2,FALSE))*PI()/180) * COS((VLOOKUP(D55,Locations!B:D,2,FALSE))*PI()/180)*COS((VLOOKUP(D55,Locations!B:D,3,FALSE))* PI()/180-(VLOOKUP(C55,Locations!B:D,3,FALSE))*PI()/180))/1.609,0))),""))</f>
        <v/>
      </c>
      <c r="K55" s="100" t="str" cm="1">
        <f t="array" ref="K55">IFERROR((ROUND(IF(AND(E55="Train",INDEX(Locations!$B$3:$E$308,MATCH('Dept D Planning'!C55,Locations!$B$3:$B$308,0),4)="Europe",INDEX(Locations!$B$3:$E$308,MATCH('Dept D Planning'!D55,Locations!$B$3:$B$308,0),4)="UK"),(((INDEX(Dover!$B$3:$G$124,MATCH('Dept D Planning'!C55,Dover!$B$3:$B$124,0),6))*Transport!$D$3)+(INDEX(Dover!$B$3:$G$124,MATCH('Dept D Planning'!D55,Dover!$B$3:$B$124,0),6)*Transport!$C$3))*'Dept D Planning'!F55*IF(I55="Yes",2,1),IF(AND(E55="Train",INDEX(Locations!$B$3:$E$308,MATCH('Dept D Planning'!D55,Locations!$B$3:$B$308,0),4)="Europe",INDEX(Locations!$B$3:$E$308,MATCH('Dept D Planning'!C55,Locations!$B$3:$B$308,0),4)="UK"),(((INDEX(Dover!$B$3:$G$124,MATCH('Dept D Planning'!D55,Dover!$B$3:$B$124,0),6))*Transport!$D$3)+(INDEX(Dover!$B$3:$G$124,MATCH('Dept D Planning'!C55,Dover!$B$3:$B$124,0),6)*Transport!$C$3))*'Dept D Planning'!F55*IF(I55="Yes",2,1),IF(AND(E55="Bus/Coach",INDEX(Locations!$B$3:$E$308,MATCH('Dept D Planning'!C55,Locations!$B$3:$B$308,0),4)="Europe",INDEX(Locations!$B$3:$E$308,MATCH('Dept D Planning'!D55,Locations!$B$3:$B$308,0),4)="UK"),((((J55)-42.4)*Transport!$D$5)+(42.4*Transport!$D$13))*'Dept D Planning'!F55,IF(AND(E55="Bus/Coach",INDEX(Locations!$B$3:$E$308,MATCH('Dept D Planning'!D55,Locations!$B$3:$B$308,0),4)="Europe",INDEX(Locations!$B$3:$E$308,MATCH('Dept D Planning'!C55,Locations!$B$3:$B$308,0),4)="UK"),((((J55)-42.4)*Transport!$D$5)+(42.4*Transport!$D$13))*'Dept D Planning'!F55,IF(AND(E55="Car",INDEX(Locations!$B$3:$E$308,MATCH('Dept D Planning'!C55,Locations!$B$3:$B$308,0),4)="Europe",INDEX(Locations!$B$3:$E$308,MATCH('Dept D Planning'!D55,Locations!$B$3:$B$308,0),4)="UK"),(((((J55)-42.4)*Transport!$D$9)+(42.4*Transport!$D$14))*'Dept D Planning'!F55),IF(AND(E55="Car",INDEX(Locations!$B$3:$E$308,MATCH('Dept D Planning'!D55,Locations!$B$3:$B$308,0),4)="Europe",INDEX(Locations!$B$3:$E$308,MATCH('Dept D Planning'!C55,Locations!$B$3:$B$308,0),4)="UK"),(((((J55)-42.4)*Transport!$D$9)+(42.4*Transport!$D$14))*'Dept D Planning'!F55),IF(AND(E55="Hybrid car",INDEX(Locations!$B$3:$E$308,MATCH('Dept D Planning'!C55,Locations!$B$3:$B$308,0),4)="Europe",INDEX(Locations!$B$3:$E$308,MATCH('Dept D Planning'!D55,Locations!$B$3:$B$308,0),4)="UK"),(((((J55)-42.4)*Transport!$D$9)+(42.4*Transport!$D$14))*'Dept D Planning'!F55),IF(AND(E55="Hybrid car",INDEX(Locations!$B$3:$E$308,MATCH('Dept D Planning'!D55,Locations!$B$3:$B$308,0),4)="Europe",INDEX(Locations!$B$3:$E$308,MATCH('Dept D Planning'!C55,Locations!$B$3:$B$308,0),4)="UK"),(((((J55)-42.4)*Transport!$D$9)+(42.4*Transport!$D$14))*'Dept D Planning'!F55),IF(AND(E55="Electric car",INDEX(Locations!$B$3:$E$308,MATCH('Dept D Planning'!C55,Locations!$B$3:$B$308,0),4)="Europe",INDEX(Locations!$B$3:$E$308,MATCH('Dept D Planning'!D55,Locations!$B$3:$B$308,0),4)="UK"),(((((J55)-42.4)*Transport!$D$8)+(42.4*Transport!$D$14))*'Dept D Planning'!F55),IF(AND(E55="Electric car",INDEX(Locations!$B$3:$E$308,MATCH('Dept D Planning'!D55,Locations!$B$3:$B$308,0),4)="Europe",INDEX(Locations!$B$3:$E$308,MATCH('Dept D Planning'!C55,Locations!$B$3:$B$308,0),4)="UK"),(((((J55)-42.4)*Transport!$D$8)+(42.4*Transport!$D$14))*'Dept D Planning'!F55),IF(AND(OR(C55="Ireland",INDEX(Locations!$B$3:$F$308,MATCH('Dept D Planning'!C55,Locations!$B$3:$B$308,0),5)="Yes"),E55="Car",INDEX(Locations!$B$3:$E$308,MATCH('Dept D Planning'!D55,Locations!$B$3:$B$308,0),4)="UK"),(J55)*(0.15*Transport!$C$14+0.85*Transport!$C$9)*'Dept D Planning'!F55,IF(AND(OR(D55="Ireland",INDEX(Locations!$B$3:$F$308,MATCH('Dept D Planning'!D55,Locations!$B$3:$B$308,0),5)="Yes"),E55="Car",INDEX(Locations!$B$3:$E$308,MATCH('Dept D Planning'!C55,Locations!$B$3:$B$308,0),4)="UK"),(J55)*(0.15*Transport!$C$14+0.85*Transport!$C$9)*'Dept D Planning'!F55,IF(AND(OR(C55="Ireland",INDEX(Locations!$B$3:$F$308,MATCH('Dept D Planning'!C55,Locations!$B$3:$B$308,0),5)="Yes"),E55="Hybrid Car",INDEX(Locations!$B$3:$E$308,MATCH('Dept D Planning'!D55,Locations!$B$3:$B$308,0),4)="UK"),(J55)*(0.15*Transport!$C$14+0.85*Transport!$C$9)*'Dept D Planning'!F55,IF(AND(OR(D55="Ireland",INDEX(Locations!$B$3:$F$308,MATCH('Dept D Planning'!D55,Locations!$B$3:$B$308,0),5)="Yes"),E55="Hybrid Car",INDEX(Locations!$B$3:$E$308,MATCH('Dept D Planning'!C55,Locations!$B$3:$B$308,0),4)="UK"),(J55)*(0.15*Transport!$C$14+0.85*Transport!$C$9)*'Dept D Planning'!F55,IF(AND(OR(C55="Ireland",INDEX(Locations!$B$3:$F$308,MATCH('Dept D Planning'!C55,Locations!$B$3:$B$308,0),5)="Yes"),E55="Electric Car",INDEX(Locations!$B$3:$E$308,MATCH('Dept D Planning'!D55,Locations!$B$3:$B$308,0),4)="UK"),(J55)*(0.15*Transport!$C$14+0.85*Transport!$C$8)*'Dept D Planning'!F55,IF(AND(OR(D55="Ireland",INDEX(Locations!$B$3:$F$308,MATCH('Dept D Planning'!D55,Locations!$B$3:$B$308,0),5)="Yes"),E55="Electric Car",INDEX(Locations!$B$3:$E$308,MATCH('Dept D Planning'!C55,Locations!$B$3:$B$308,0),4)="UK"),(J55)*(0.15*Transport!$C$14+0.85*Transport!$C$8)*'Dept D Planning'!F55,IF(AND(OR(C55="Ireland",INDEX(Locations!$B$3:$F$308,MATCH('Dept D Planning'!C55,Locations!$B$3:$B$308,0),5)="Yes"),E55="Bus/Coach",INDEX(Locations!$B$3:$E$308,MATCH('Dept D Planning'!D55,Locations!$B$3:$B$308,0),4)="UK"),(J55)*(0.15*Transport!$C$13+0.85*Transport!$C$5)*'Dept D Planning'!F55,IF(AND(OR(D55="Ireland",INDEX(Locations!$B$3:$F$308,MATCH('Dept D Planning'!D55,Locations!$B$3:$B$308,0),5)="Yes"),E55="Bus/Coach",INDEX(Locations!$B$3:$E$308,MATCH('Dept D Planning'!C55,Locations!$B$3:$B$308,0),4)="UK"),(J55)*(0.15*Transport!$C$13+0.85*Transport!$C$5)*'Dept D Planning'!F55,IF(AND(OR(C55="Ireland",INDEX(Locations!$B$3:$F$308,MATCH('Dept D Planning'!C55,Locations!$B$3:$B$308,0),5)="Yes"),E55="Train",INDEX(Locations!$B$3:$E$308,MATCH('Dept D Planning'!D55,Locations!$B$3:$B$308,0),4)="UK"),(J55)*(0.15*Transport!$C$13+0.85*Transport!$C$3)*'Dept D Planning'!F55,IF(AND(OR(D55="Ireland",INDEX(Locations!$B$3:$F$308,MATCH('Dept D Planning'!D55,Locations!$B$3:$B$308,0),5)="Yes"),E55="Train",INDEX(Locations!$B$3:$E$308,MATCH('Dept D Planning'!C55,Locations!$B$3:$B$308,0),4)="UK"),(J55)*(0.15*Transport!$C$13+0.85*Transport!$C$3),J55*(INDEX(Transport!$B$3:$E$14,MATCH('Dept D Planning'!E55,Transport!$B$3:$B$14,0),IF(INDEX(Locations!$B$3:$G$308,MATCH('Dept D Planning'!C55,Locations!$B$3:$B$308,0),4)="UK",2,IF(INDEX(Locations!$B$3:$G$308,MATCH('Dept D Planning'!C55,Locations!$B$3:$B$308,0),4)="Europe",3,4)))))*F55*G55*H55))))))))))))))))))),1)),"")</f>
        <v/>
      </c>
      <c r="L55" s="90"/>
    </row>
    <row r="56" spans="1:12" ht="17.399999999999999" customHeight="1" x14ac:dyDescent="0.25">
      <c r="A56" s="90"/>
      <c r="B56" s="91"/>
      <c r="C56" s="91"/>
      <c r="D56" s="91"/>
      <c r="E56" s="91"/>
      <c r="F56" s="90"/>
      <c r="G56" s="90">
        <v>1</v>
      </c>
      <c r="H56" s="101">
        <v>1</v>
      </c>
      <c r="I56" s="91"/>
      <c r="J56" s="100" t="str">
        <f>(IFERROR(IF(I56="Yes",(ROUND(6371 * ACOS(SIN((VLOOKUP(C56,Locations!B:D,2,FALSE))*PI()/180)*SIN((VLOOKUP(D56,Locations!B:D,2,FALSE))*PI()/180) + COS((VLOOKUP(C56,Locations!B:D,2,FALSE))*PI()/180) * COS((VLOOKUP(D56,Locations!B:D,2,FALSE))*PI()/180)*COS((VLOOKUP(D56,Locations!B:D,3,FALSE))* PI()/180-(VLOOKUP(C56,Locations!B:D,3,FALSE))*PI()/180))/1.609,0))*2,(ROUND(6371 * ACOS(SIN((VLOOKUP(C56,Locations!B:D,2,FALSE))*PI()/180)*SIN((VLOOKUP(D56,Locations!B:D,2,FALSE))*PI()/180) + COS((VLOOKUP(C56,Locations!B:D,2,FALSE))*PI()/180) * COS((VLOOKUP(D56,Locations!B:D,2,FALSE))*PI()/180)*COS((VLOOKUP(D56,Locations!B:D,3,FALSE))* PI()/180-(VLOOKUP(C56,Locations!B:D,3,FALSE))*PI()/180))/1.609,0))),""))</f>
        <v/>
      </c>
      <c r="K56" s="100" t="str" cm="1">
        <f t="array" ref="K56">IFERROR((ROUND(IF(AND(E56="Train",INDEX(Locations!$B$3:$E$308,MATCH('Dept D Planning'!C56,Locations!$B$3:$B$308,0),4)="Europe",INDEX(Locations!$B$3:$E$308,MATCH('Dept D Planning'!D56,Locations!$B$3:$B$308,0),4)="UK"),(((INDEX(Dover!$B$3:$G$124,MATCH('Dept D Planning'!C56,Dover!$B$3:$B$124,0),6))*Transport!$D$3)+(INDEX(Dover!$B$3:$G$124,MATCH('Dept D Planning'!D56,Dover!$B$3:$B$124,0),6)*Transport!$C$3))*'Dept D Planning'!F56*IF(I56="Yes",2,1),IF(AND(E56="Train",INDEX(Locations!$B$3:$E$308,MATCH('Dept D Planning'!D56,Locations!$B$3:$B$308,0),4)="Europe",INDEX(Locations!$B$3:$E$308,MATCH('Dept D Planning'!C56,Locations!$B$3:$B$308,0),4)="UK"),(((INDEX(Dover!$B$3:$G$124,MATCH('Dept D Planning'!D56,Dover!$B$3:$B$124,0),6))*Transport!$D$3)+(INDEX(Dover!$B$3:$G$124,MATCH('Dept D Planning'!C56,Dover!$B$3:$B$124,0),6)*Transport!$C$3))*'Dept D Planning'!F56*IF(I56="Yes",2,1),IF(AND(E56="Bus/Coach",INDEX(Locations!$B$3:$E$308,MATCH('Dept D Planning'!C56,Locations!$B$3:$B$308,0),4)="Europe",INDEX(Locations!$B$3:$E$308,MATCH('Dept D Planning'!D56,Locations!$B$3:$B$308,0),4)="UK"),((((J56)-42.4)*Transport!$D$5)+(42.4*Transport!$D$13))*'Dept D Planning'!F56,IF(AND(E56="Bus/Coach",INDEX(Locations!$B$3:$E$308,MATCH('Dept D Planning'!D56,Locations!$B$3:$B$308,0),4)="Europe",INDEX(Locations!$B$3:$E$308,MATCH('Dept D Planning'!C56,Locations!$B$3:$B$308,0),4)="UK"),((((J56)-42.4)*Transport!$D$5)+(42.4*Transport!$D$13))*'Dept D Planning'!F56,IF(AND(E56="Car",INDEX(Locations!$B$3:$E$308,MATCH('Dept D Planning'!C56,Locations!$B$3:$B$308,0),4)="Europe",INDEX(Locations!$B$3:$E$308,MATCH('Dept D Planning'!D56,Locations!$B$3:$B$308,0),4)="UK"),(((((J56)-42.4)*Transport!$D$9)+(42.4*Transport!$D$14))*'Dept D Planning'!F56),IF(AND(E56="Car",INDEX(Locations!$B$3:$E$308,MATCH('Dept D Planning'!D56,Locations!$B$3:$B$308,0),4)="Europe",INDEX(Locations!$B$3:$E$308,MATCH('Dept D Planning'!C56,Locations!$B$3:$B$308,0),4)="UK"),(((((J56)-42.4)*Transport!$D$9)+(42.4*Transport!$D$14))*'Dept D Planning'!F56),IF(AND(E56="Hybrid car",INDEX(Locations!$B$3:$E$308,MATCH('Dept D Planning'!C56,Locations!$B$3:$B$308,0),4)="Europe",INDEX(Locations!$B$3:$E$308,MATCH('Dept D Planning'!D56,Locations!$B$3:$B$308,0),4)="UK"),(((((J56)-42.4)*Transport!$D$9)+(42.4*Transport!$D$14))*'Dept D Planning'!F56),IF(AND(E56="Hybrid car",INDEX(Locations!$B$3:$E$308,MATCH('Dept D Planning'!D56,Locations!$B$3:$B$308,0),4)="Europe",INDEX(Locations!$B$3:$E$308,MATCH('Dept D Planning'!C56,Locations!$B$3:$B$308,0),4)="UK"),(((((J56)-42.4)*Transport!$D$9)+(42.4*Transport!$D$14))*'Dept D Planning'!F56),IF(AND(E56="Electric car",INDEX(Locations!$B$3:$E$308,MATCH('Dept D Planning'!C56,Locations!$B$3:$B$308,0),4)="Europe",INDEX(Locations!$B$3:$E$308,MATCH('Dept D Planning'!D56,Locations!$B$3:$B$308,0),4)="UK"),(((((J56)-42.4)*Transport!$D$8)+(42.4*Transport!$D$14))*'Dept D Planning'!F56),IF(AND(E56="Electric car",INDEX(Locations!$B$3:$E$308,MATCH('Dept D Planning'!D56,Locations!$B$3:$B$308,0),4)="Europe",INDEX(Locations!$B$3:$E$308,MATCH('Dept D Planning'!C56,Locations!$B$3:$B$308,0),4)="UK"),(((((J56)-42.4)*Transport!$D$8)+(42.4*Transport!$D$14))*'Dept D Planning'!F56),IF(AND(OR(C56="Ireland",INDEX(Locations!$B$3:$F$308,MATCH('Dept D Planning'!C56,Locations!$B$3:$B$308,0),5)="Yes"),E56="Car",INDEX(Locations!$B$3:$E$308,MATCH('Dept D Planning'!D56,Locations!$B$3:$B$308,0),4)="UK"),(J56)*(0.15*Transport!$C$14+0.85*Transport!$C$9)*'Dept D Planning'!F56,IF(AND(OR(D56="Ireland",INDEX(Locations!$B$3:$F$308,MATCH('Dept D Planning'!D56,Locations!$B$3:$B$308,0),5)="Yes"),E56="Car",INDEX(Locations!$B$3:$E$308,MATCH('Dept D Planning'!C56,Locations!$B$3:$B$308,0),4)="UK"),(J56)*(0.15*Transport!$C$14+0.85*Transport!$C$9)*'Dept D Planning'!F56,IF(AND(OR(C56="Ireland",INDEX(Locations!$B$3:$F$308,MATCH('Dept D Planning'!C56,Locations!$B$3:$B$308,0),5)="Yes"),E56="Hybrid Car",INDEX(Locations!$B$3:$E$308,MATCH('Dept D Planning'!D56,Locations!$B$3:$B$308,0),4)="UK"),(J56)*(0.15*Transport!$C$14+0.85*Transport!$C$9)*'Dept D Planning'!F56,IF(AND(OR(D56="Ireland",INDEX(Locations!$B$3:$F$308,MATCH('Dept D Planning'!D56,Locations!$B$3:$B$308,0),5)="Yes"),E56="Hybrid Car",INDEX(Locations!$B$3:$E$308,MATCH('Dept D Planning'!C56,Locations!$B$3:$B$308,0),4)="UK"),(J56)*(0.15*Transport!$C$14+0.85*Transport!$C$9)*'Dept D Planning'!F56,IF(AND(OR(C56="Ireland",INDEX(Locations!$B$3:$F$308,MATCH('Dept D Planning'!C56,Locations!$B$3:$B$308,0),5)="Yes"),E56="Electric Car",INDEX(Locations!$B$3:$E$308,MATCH('Dept D Planning'!D56,Locations!$B$3:$B$308,0),4)="UK"),(J56)*(0.15*Transport!$C$14+0.85*Transport!$C$8)*'Dept D Planning'!F56,IF(AND(OR(D56="Ireland",INDEX(Locations!$B$3:$F$308,MATCH('Dept D Planning'!D56,Locations!$B$3:$B$308,0),5)="Yes"),E56="Electric Car",INDEX(Locations!$B$3:$E$308,MATCH('Dept D Planning'!C56,Locations!$B$3:$B$308,0),4)="UK"),(J56)*(0.15*Transport!$C$14+0.85*Transport!$C$8)*'Dept D Planning'!F56,IF(AND(OR(C56="Ireland",INDEX(Locations!$B$3:$F$308,MATCH('Dept D Planning'!C56,Locations!$B$3:$B$308,0),5)="Yes"),E56="Bus/Coach",INDEX(Locations!$B$3:$E$308,MATCH('Dept D Planning'!D56,Locations!$B$3:$B$308,0),4)="UK"),(J56)*(0.15*Transport!$C$13+0.85*Transport!$C$5)*'Dept D Planning'!F56,IF(AND(OR(D56="Ireland",INDEX(Locations!$B$3:$F$308,MATCH('Dept D Planning'!D56,Locations!$B$3:$B$308,0),5)="Yes"),E56="Bus/Coach",INDEX(Locations!$B$3:$E$308,MATCH('Dept D Planning'!C56,Locations!$B$3:$B$308,0),4)="UK"),(J56)*(0.15*Transport!$C$13+0.85*Transport!$C$5)*'Dept D Planning'!F56,IF(AND(OR(C56="Ireland",INDEX(Locations!$B$3:$F$308,MATCH('Dept D Planning'!C56,Locations!$B$3:$B$308,0),5)="Yes"),E56="Train",INDEX(Locations!$B$3:$E$308,MATCH('Dept D Planning'!D56,Locations!$B$3:$B$308,0),4)="UK"),(J56)*(0.15*Transport!$C$13+0.85*Transport!$C$3)*'Dept D Planning'!F56,IF(AND(OR(D56="Ireland",INDEX(Locations!$B$3:$F$308,MATCH('Dept D Planning'!D56,Locations!$B$3:$B$308,0),5)="Yes"),E56="Train",INDEX(Locations!$B$3:$E$308,MATCH('Dept D Planning'!C56,Locations!$B$3:$B$308,0),4)="UK"),(J56)*(0.15*Transport!$C$13+0.85*Transport!$C$3),J56*(INDEX(Transport!$B$3:$E$14,MATCH('Dept D Planning'!E56,Transport!$B$3:$B$14,0),IF(INDEX(Locations!$B$3:$G$308,MATCH('Dept D Planning'!C56,Locations!$B$3:$B$308,0),4)="UK",2,IF(INDEX(Locations!$B$3:$G$308,MATCH('Dept D Planning'!C56,Locations!$B$3:$B$308,0),4)="Europe",3,4)))))*F56*G56*H56))))))))))))))))))),1)),"")</f>
        <v/>
      </c>
      <c r="L56" s="90"/>
    </row>
    <row r="57" spans="1:12" ht="17.399999999999999" customHeight="1" x14ac:dyDescent="0.25">
      <c r="A57" s="90"/>
      <c r="B57" s="91"/>
      <c r="C57" s="91"/>
      <c r="D57" s="91"/>
      <c r="E57" s="91"/>
      <c r="F57" s="90"/>
      <c r="G57" s="90">
        <v>1</v>
      </c>
      <c r="H57" s="101">
        <v>1</v>
      </c>
      <c r="I57" s="91"/>
      <c r="J57" s="100" t="str">
        <f>(IFERROR(IF(I57="Yes",(ROUND(6371 * ACOS(SIN((VLOOKUP(C57,Locations!B:D,2,FALSE))*PI()/180)*SIN((VLOOKUP(D57,Locations!B:D,2,FALSE))*PI()/180) + COS((VLOOKUP(C57,Locations!B:D,2,FALSE))*PI()/180) * COS((VLOOKUP(D57,Locations!B:D,2,FALSE))*PI()/180)*COS((VLOOKUP(D57,Locations!B:D,3,FALSE))* PI()/180-(VLOOKUP(C57,Locations!B:D,3,FALSE))*PI()/180))/1.609,0))*2,(ROUND(6371 * ACOS(SIN((VLOOKUP(C57,Locations!B:D,2,FALSE))*PI()/180)*SIN((VLOOKUP(D57,Locations!B:D,2,FALSE))*PI()/180) + COS((VLOOKUP(C57,Locations!B:D,2,FALSE))*PI()/180) * COS((VLOOKUP(D57,Locations!B:D,2,FALSE))*PI()/180)*COS((VLOOKUP(D57,Locations!B:D,3,FALSE))* PI()/180-(VLOOKUP(C57,Locations!B:D,3,FALSE))*PI()/180))/1.609,0))),""))</f>
        <v/>
      </c>
      <c r="K57" s="100" t="str" cm="1">
        <f t="array" ref="K57">IFERROR((ROUND(IF(AND(E57="Train",INDEX(Locations!$B$3:$E$308,MATCH('Dept D Planning'!C57,Locations!$B$3:$B$308,0),4)="Europe",INDEX(Locations!$B$3:$E$308,MATCH('Dept D Planning'!D57,Locations!$B$3:$B$308,0),4)="UK"),(((INDEX(Dover!$B$3:$G$124,MATCH('Dept D Planning'!C57,Dover!$B$3:$B$124,0),6))*Transport!$D$3)+(INDEX(Dover!$B$3:$G$124,MATCH('Dept D Planning'!D57,Dover!$B$3:$B$124,0),6)*Transport!$C$3))*'Dept D Planning'!F57*IF(I57="Yes",2,1),IF(AND(E57="Train",INDEX(Locations!$B$3:$E$308,MATCH('Dept D Planning'!D57,Locations!$B$3:$B$308,0),4)="Europe",INDEX(Locations!$B$3:$E$308,MATCH('Dept D Planning'!C57,Locations!$B$3:$B$308,0),4)="UK"),(((INDEX(Dover!$B$3:$G$124,MATCH('Dept D Planning'!D57,Dover!$B$3:$B$124,0),6))*Transport!$D$3)+(INDEX(Dover!$B$3:$G$124,MATCH('Dept D Planning'!C57,Dover!$B$3:$B$124,0),6)*Transport!$C$3))*'Dept D Planning'!F57*IF(I57="Yes",2,1),IF(AND(E57="Bus/Coach",INDEX(Locations!$B$3:$E$308,MATCH('Dept D Planning'!C57,Locations!$B$3:$B$308,0),4)="Europe",INDEX(Locations!$B$3:$E$308,MATCH('Dept D Planning'!D57,Locations!$B$3:$B$308,0),4)="UK"),((((J57)-42.4)*Transport!$D$5)+(42.4*Transport!$D$13))*'Dept D Planning'!F57,IF(AND(E57="Bus/Coach",INDEX(Locations!$B$3:$E$308,MATCH('Dept D Planning'!D57,Locations!$B$3:$B$308,0),4)="Europe",INDEX(Locations!$B$3:$E$308,MATCH('Dept D Planning'!C57,Locations!$B$3:$B$308,0),4)="UK"),((((J57)-42.4)*Transport!$D$5)+(42.4*Transport!$D$13))*'Dept D Planning'!F57,IF(AND(E57="Car",INDEX(Locations!$B$3:$E$308,MATCH('Dept D Planning'!C57,Locations!$B$3:$B$308,0),4)="Europe",INDEX(Locations!$B$3:$E$308,MATCH('Dept D Planning'!D57,Locations!$B$3:$B$308,0),4)="UK"),(((((J57)-42.4)*Transport!$D$9)+(42.4*Transport!$D$14))*'Dept D Planning'!F57),IF(AND(E57="Car",INDEX(Locations!$B$3:$E$308,MATCH('Dept D Planning'!D57,Locations!$B$3:$B$308,0),4)="Europe",INDEX(Locations!$B$3:$E$308,MATCH('Dept D Planning'!C57,Locations!$B$3:$B$308,0),4)="UK"),(((((J57)-42.4)*Transport!$D$9)+(42.4*Transport!$D$14))*'Dept D Planning'!F57),IF(AND(E57="Hybrid car",INDEX(Locations!$B$3:$E$308,MATCH('Dept D Planning'!C57,Locations!$B$3:$B$308,0),4)="Europe",INDEX(Locations!$B$3:$E$308,MATCH('Dept D Planning'!D57,Locations!$B$3:$B$308,0),4)="UK"),(((((J57)-42.4)*Transport!$D$9)+(42.4*Transport!$D$14))*'Dept D Planning'!F57),IF(AND(E57="Hybrid car",INDEX(Locations!$B$3:$E$308,MATCH('Dept D Planning'!D57,Locations!$B$3:$B$308,0),4)="Europe",INDEX(Locations!$B$3:$E$308,MATCH('Dept D Planning'!C57,Locations!$B$3:$B$308,0),4)="UK"),(((((J57)-42.4)*Transport!$D$9)+(42.4*Transport!$D$14))*'Dept D Planning'!F57),IF(AND(E57="Electric car",INDEX(Locations!$B$3:$E$308,MATCH('Dept D Planning'!C57,Locations!$B$3:$B$308,0),4)="Europe",INDEX(Locations!$B$3:$E$308,MATCH('Dept D Planning'!D57,Locations!$B$3:$B$308,0),4)="UK"),(((((J57)-42.4)*Transport!$D$8)+(42.4*Transport!$D$14))*'Dept D Planning'!F57),IF(AND(E57="Electric car",INDEX(Locations!$B$3:$E$308,MATCH('Dept D Planning'!D57,Locations!$B$3:$B$308,0),4)="Europe",INDEX(Locations!$B$3:$E$308,MATCH('Dept D Planning'!C57,Locations!$B$3:$B$308,0),4)="UK"),(((((J57)-42.4)*Transport!$D$8)+(42.4*Transport!$D$14))*'Dept D Planning'!F57),IF(AND(OR(C57="Ireland",INDEX(Locations!$B$3:$F$308,MATCH('Dept D Planning'!C57,Locations!$B$3:$B$308,0),5)="Yes"),E57="Car",INDEX(Locations!$B$3:$E$308,MATCH('Dept D Planning'!D57,Locations!$B$3:$B$308,0),4)="UK"),(J57)*(0.15*Transport!$C$14+0.85*Transport!$C$9)*'Dept D Planning'!F57,IF(AND(OR(D57="Ireland",INDEX(Locations!$B$3:$F$308,MATCH('Dept D Planning'!D57,Locations!$B$3:$B$308,0),5)="Yes"),E57="Car",INDEX(Locations!$B$3:$E$308,MATCH('Dept D Planning'!C57,Locations!$B$3:$B$308,0),4)="UK"),(J57)*(0.15*Transport!$C$14+0.85*Transport!$C$9)*'Dept D Planning'!F57,IF(AND(OR(C57="Ireland",INDEX(Locations!$B$3:$F$308,MATCH('Dept D Planning'!C57,Locations!$B$3:$B$308,0),5)="Yes"),E57="Hybrid Car",INDEX(Locations!$B$3:$E$308,MATCH('Dept D Planning'!D57,Locations!$B$3:$B$308,0),4)="UK"),(J57)*(0.15*Transport!$C$14+0.85*Transport!$C$9)*'Dept D Planning'!F57,IF(AND(OR(D57="Ireland",INDEX(Locations!$B$3:$F$308,MATCH('Dept D Planning'!D57,Locations!$B$3:$B$308,0),5)="Yes"),E57="Hybrid Car",INDEX(Locations!$B$3:$E$308,MATCH('Dept D Planning'!C57,Locations!$B$3:$B$308,0),4)="UK"),(J57)*(0.15*Transport!$C$14+0.85*Transport!$C$9)*'Dept D Planning'!F57,IF(AND(OR(C57="Ireland",INDEX(Locations!$B$3:$F$308,MATCH('Dept D Planning'!C57,Locations!$B$3:$B$308,0),5)="Yes"),E57="Electric Car",INDEX(Locations!$B$3:$E$308,MATCH('Dept D Planning'!D57,Locations!$B$3:$B$308,0),4)="UK"),(J57)*(0.15*Transport!$C$14+0.85*Transport!$C$8)*'Dept D Planning'!F57,IF(AND(OR(D57="Ireland",INDEX(Locations!$B$3:$F$308,MATCH('Dept D Planning'!D57,Locations!$B$3:$B$308,0),5)="Yes"),E57="Electric Car",INDEX(Locations!$B$3:$E$308,MATCH('Dept D Planning'!C57,Locations!$B$3:$B$308,0),4)="UK"),(J57)*(0.15*Transport!$C$14+0.85*Transport!$C$8)*'Dept D Planning'!F57,IF(AND(OR(C57="Ireland",INDEX(Locations!$B$3:$F$308,MATCH('Dept D Planning'!C57,Locations!$B$3:$B$308,0),5)="Yes"),E57="Bus/Coach",INDEX(Locations!$B$3:$E$308,MATCH('Dept D Planning'!D57,Locations!$B$3:$B$308,0),4)="UK"),(J57)*(0.15*Transport!$C$13+0.85*Transport!$C$5)*'Dept D Planning'!F57,IF(AND(OR(D57="Ireland",INDEX(Locations!$B$3:$F$308,MATCH('Dept D Planning'!D57,Locations!$B$3:$B$308,0),5)="Yes"),E57="Bus/Coach",INDEX(Locations!$B$3:$E$308,MATCH('Dept D Planning'!C57,Locations!$B$3:$B$308,0),4)="UK"),(J57)*(0.15*Transport!$C$13+0.85*Transport!$C$5)*'Dept D Planning'!F57,IF(AND(OR(C57="Ireland",INDEX(Locations!$B$3:$F$308,MATCH('Dept D Planning'!C57,Locations!$B$3:$B$308,0),5)="Yes"),E57="Train",INDEX(Locations!$B$3:$E$308,MATCH('Dept D Planning'!D57,Locations!$B$3:$B$308,0),4)="UK"),(J57)*(0.15*Transport!$C$13+0.85*Transport!$C$3)*'Dept D Planning'!F57,IF(AND(OR(D57="Ireland",INDEX(Locations!$B$3:$F$308,MATCH('Dept D Planning'!D57,Locations!$B$3:$B$308,0),5)="Yes"),E57="Train",INDEX(Locations!$B$3:$E$308,MATCH('Dept D Planning'!C57,Locations!$B$3:$B$308,0),4)="UK"),(J57)*(0.15*Transport!$C$13+0.85*Transport!$C$3),J57*(INDEX(Transport!$B$3:$E$14,MATCH('Dept D Planning'!E57,Transport!$B$3:$B$14,0),IF(INDEX(Locations!$B$3:$G$308,MATCH('Dept D Planning'!C57,Locations!$B$3:$B$308,0),4)="UK",2,IF(INDEX(Locations!$B$3:$G$308,MATCH('Dept D Planning'!C57,Locations!$B$3:$B$308,0),4)="Europe",3,4)))))*F57*G57*H57))))))))))))))))))),1)),"")</f>
        <v/>
      </c>
      <c r="L57" s="90"/>
    </row>
    <row r="60" spans="1:12" ht="17.399999999999999" customHeight="1" x14ac:dyDescent="0.4">
      <c r="A60" s="94" t="s">
        <v>250</v>
      </c>
    </row>
    <row r="61" spans="1:12" ht="17.399999999999999" customHeight="1" thickBot="1" x14ac:dyDescent="0.45">
      <c r="A61" s="94"/>
    </row>
    <row r="62" spans="1:12" ht="35.1" customHeight="1" thickBot="1" x14ac:dyDescent="0.3">
      <c r="A62" s="217" t="s">
        <v>251</v>
      </c>
      <c r="B62" s="218"/>
      <c r="C62" s="218"/>
      <c r="D62" s="219"/>
    </row>
    <row r="63" spans="1:12" ht="39.6" customHeight="1" x14ac:dyDescent="0.25">
      <c r="A63" s="80" t="s">
        <v>227</v>
      </c>
      <c r="B63" s="80" t="s">
        <v>241</v>
      </c>
      <c r="C63" s="80" t="s">
        <v>242</v>
      </c>
      <c r="D63" s="80" t="s">
        <v>243</v>
      </c>
      <c r="E63" s="80" t="s">
        <v>252</v>
      </c>
      <c r="F63" s="80" t="s">
        <v>245</v>
      </c>
      <c r="G63" s="80" t="s">
        <v>246</v>
      </c>
      <c r="H63" s="80" t="s">
        <v>247</v>
      </c>
      <c r="I63" s="80" t="s">
        <v>248</v>
      </c>
      <c r="J63" s="80" t="s">
        <v>230</v>
      </c>
      <c r="K63" s="80" t="s">
        <v>231</v>
      </c>
    </row>
    <row r="64" spans="1:12" ht="17.399999999999999" customHeight="1" x14ac:dyDescent="0.25">
      <c r="A64" s="90"/>
      <c r="B64" s="91"/>
      <c r="C64" s="91"/>
      <c r="D64" s="91"/>
      <c r="E64" s="90"/>
      <c r="F64" s="90">
        <v>1</v>
      </c>
      <c r="G64" s="101">
        <v>1</v>
      </c>
      <c r="H64" s="91"/>
      <c r="I64" s="100" t="str">
        <f>(IFERROR(IF(H64="Yes",(ROUND(6371 * ACOS(SIN((VLOOKUP(B64,Locations!B:D,2,FALSE))*PI()/180)*SIN((VLOOKUP(C64,Locations!B:D,2,FALSE))*PI()/180) + COS((VLOOKUP(B64,Locations!B:D,2,FALSE))*PI()/180) * COS((VLOOKUP(C64,Locations!B:D,2,FALSE))*PI()/180)*COS((VLOOKUP(C64,Locations!B:D,3,FALSE))* PI()/180-(VLOOKUP(B64,Locations!B:D,3,FALSE))*PI()/180))/1.609,0))*2,(ROUND(6371 * ACOS(SIN((VLOOKUP(B64,Locations!B:D,2,FALSE))*PI()/180)*SIN((VLOOKUP(C64,Locations!B:D,2,FALSE))*PI()/180) + COS((VLOOKUP(B64,Locations!B:D,2,FALSE))*PI()/180) * COS((VLOOKUP(C64,Locations!B:D,2,FALSE))*PI()/180)*COS((VLOOKUP(C64,Locations!B:D,3,FALSE))* PI()/180-(VLOOKUP(B64,Locations!B:D,3,FALSE))*PI()/180))/1.609,0))),""))</f>
        <v/>
      </c>
      <c r="J64" s="100" t="str">
        <f>IFERROR(ROUND(IF(OR(E64="",D64="HGV - Rigid - 0% laden (miles)",D64="HGV - Articulated - 0% laden (miles)"),VLOOKUP(D64,Transport!C:D,2,FALSE)*I64*F64*G64,VLOOKUP(D64,Transport!O:P,2,FALSE)*E64*I64*F64*G64),1),"")</f>
        <v/>
      </c>
      <c r="K64" s="90"/>
    </row>
    <row r="65" spans="1:11" ht="17.399999999999999" customHeight="1" x14ac:dyDescent="0.25">
      <c r="A65" s="90"/>
      <c r="B65" s="91"/>
      <c r="C65" s="91"/>
      <c r="D65" s="91"/>
      <c r="E65" s="90"/>
      <c r="F65" s="90">
        <v>1</v>
      </c>
      <c r="G65" s="101">
        <v>1</v>
      </c>
      <c r="H65" s="91"/>
      <c r="I65" s="100" t="str">
        <f>(IFERROR(IF(H65="Yes",(ROUND(6371 * ACOS(SIN((VLOOKUP(B65,Locations!B:D,2,FALSE))*PI()/180)*SIN((VLOOKUP(C65,Locations!B:D,2,FALSE))*PI()/180) + COS((VLOOKUP(B65,Locations!B:D,2,FALSE))*PI()/180) * COS((VLOOKUP(C65,Locations!B:D,2,FALSE))*PI()/180)*COS((VLOOKUP(C65,Locations!B:D,3,FALSE))* PI()/180-(VLOOKUP(B65,Locations!B:D,3,FALSE))*PI()/180))/1.609,0))*2,(ROUND(6371 * ACOS(SIN((VLOOKUP(B65,Locations!B:D,2,FALSE))*PI()/180)*SIN((VLOOKUP(C65,Locations!B:D,2,FALSE))*PI()/180) + COS((VLOOKUP(B65,Locations!B:D,2,FALSE))*PI()/180) * COS((VLOOKUP(C65,Locations!B:D,2,FALSE))*PI()/180)*COS((VLOOKUP(C65,Locations!B:D,3,FALSE))* PI()/180-(VLOOKUP(B65,Locations!B:D,3,FALSE))*PI()/180))/1.609,0))),""))</f>
        <v/>
      </c>
      <c r="J65" s="100" t="str">
        <f>IFERROR(ROUND(IF(OR(E65="",D65="HGV - Rigid - 0% laden (miles)",D65="HGV - Articulated - 0% laden (miles)"),VLOOKUP(D65,Transport!C:D,2,FALSE)*I65*F65*G65,VLOOKUP(D65,Transport!O:P,2,FALSE)*E65*I65*F65*G65),1),"")</f>
        <v/>
      </c>
      <c r="K65" s="90"/>
    </row>
    <row r="66" spans="1:11" ht="17.399999999999999" customHeight="1" x14ac:dyDescent="0.25">
      <c r="A66" s="90"/>
      <c r="B66" s="91"/>
      <c r="C66" s="91"/>
      <c r="D66" s="91"/>
      <c r="E66" s="90"/>
      <c r="F66" s="90">
        <v>1</v>
      </c>
      <c r="G66" s="101">
        <v>1</v>
      </c>
      <c r="H66" s="91"/>
      <c r="I66" s="100" t="str">
        <f>(IFERROR(IF(H66="Yes",(ROUND(6371 * ACOS(SIN((VLOOKUP(B66,Locations!B:D,2,FALSE))*PI()/180)*SIN((VLOOKUP(C66,Locations!B:D,2,FALSE))*PI()/180) + COS((VLOOKUP(B66,Locations!B:D,2,FALSE))*PI()/180) * COS((VLOOKUP(C66,Locations!B:D,2,FALSE))*PI()/180)*COS((VLOOKUP(C66,Locations!B:D,3,FALSE))* PI()/180-(VLOOKUP(B66,Locations!B:D,3,FALSE))*PI()/180))/1.609,0))*2,(ROUND(6371 * ACOS(SIN((VLOOKUP(B66,Locations!B:D,2,FALSE))*PI()/180)*SIN((VLOOKUP(C66,Locations!B:D,2,FALSE))*PI()/180) + COS((VLOOKUP(B66,Locations!B:D,2,FALSE))*PI()/180) * COS((VLOOKUP(C66,Locations!B:D,2,FALSE))*PI()/180)*COS((VLOOKUP(C66,Locations!B:D,3,FALSE))* PI()/180-(VLOOKUP(B66,Locations!B:D,3,FALSE))*PI()/180))/1.609,0))),""))</f>
        <v/>
      </c>
      <c r="J66" s="100" t="str">
        <f>IFERROR(ROUND(IF(OR(E66="",D66="HGV - Rigid - 0% laden (miles)",D66="HGV - Articulated - 0% laden (miles)"),VLOOKUP(D66,Transport!C:D,2,FALSE)*I66*F66*G66,VLOOKUP(D66,Transport!O:P,2,FALSE)*E66*I66*F66*G66),1),"")</f>
        <v/>
      </c>
      <c r="K66" s="90"/>
    </row>
    <row r="67" spans="1:11" ht="17.399999999999999" customHeight="1" x14ac:dyDescent="0.25">
      <c r="A67" s="90"/>
      <c r="B67" s="91"/>
      <c r="C67" s="91"/>
      <c r="D67" s="91"/>
      <c r="E67" s="90"/>
      <c r="F67" s="90">
        <v>1</v>
      </c>
      <c r="G67" s="101">
        <v>1</v>
      </c>
      <c r="H67" s="91"/>
      <c r="I67" s="100" t="str">
        <f>(IFERROR(IF(H67="Yes",(ROUND(6371 * ACOS(SIN((VLOOKUP(B67,Locations!B:D,2,FALSE))*PI()/180)*SIN((VLOOKUP(C67,Locations!B:D,2,FALSE))*PI()/180) + COS((VLOOKUP(B67,Locations!B:D,2,FALSE))*PI()/180) * COS((VLOOKUP(C67,Locations!B:D,2,FALSE))*PI()/180)*COS((VLOOKUP(C67,Locations!B:D,3,FALSE))* PI()/180-(VLOOKUP(B67,Locations!B:D,3,FALSE))*PI()/180))/1.609,0))*2,(ROUND(6371 * ACOS(SIN((VLOOKUP(B67,Locations!B:D,2,FALSE))*PI()/180)*SIN((VLOOKUP(C67,Locations!B:D,2,FALSE))*PI()/180) + COS((VLOOKUP(B67,Locations!B:D,2,FALSE))*PI()/180) * COS((VLOOKUP(C67,Locations!B:D,2,FALSE))*PI()/180)*COS((VLOOKUP(C67,Locations!B:D,3,FALSE))* PI()/180-(VLOOKUP(B67,Locations!B:D,3,FALSE))*PI()/180))/1.609,0))),""))</f>
        <v/>
      </c>
      <c r="J67" s="100" t="str">
        <f>IFERROR(ROUND(IF(OR(E67="",D67="HGV - Rigid - 0% laden (miles)",D67="HGV - Articulated - 0% laden (miles)"),VLOOKUP(D67,Transport!C:D,2,FALSE)*I67*F67*G67,VLOOKUP(D67,Transport!O:P,2,FALSE)*E67*I67*F67*G67),1),"")</f>
        <v/>
      </c>
      <c r="K67" s="90"/>
    </row>
    <row r="68" spans="1:11" ht="17.399999999999999" customHeight="1" x14ac:dyDescent="0.25">
      <c r="A68" s="90"/>
      <c r="B68" s="91"/>
      <c r="C68" s="91"/>
      <c r="D68" s="91"/>
      <c r="E68" s="90"/>
      <c r="F68" s="90">
        <v>1</v>
      </c>
      <c r="G68" s="101">
        <v>1</v>
      </c>
      <c r="H68" s="91"/>
      <c r="I68" s="100" t="str">
        <f>(IFERROR(IF(H68="Yes",(ROUND(6371 * ACOS(SIN((VLOOKUP(B68,Locations!B:D,2,FALSE))*PI()/180)*SIN((VLOOKUP(C68,Locations!B:D,2,FALSE))*PI()/180) + COS((VLOOKUP(B68,Locations!B:D,2,FALSE))*PI()/180) * COS((VLOOKUP(C68,Locations!B:D,2,FALSE))*PI()/180)*COS((VLOOKUP(C68,Locations!B:D,3,FALSE))* PI()/180-(VLOOKUP(B68,Locations!B:D,3,FALSE))*PI()/180))/1.609,0))*2,(ROUND(6371 * ACOS(SIN((VLOOKUP(B68,Locations!B:D,2,FALSE))*PI()/180)*SIN((VLOOKUP(C68,Locations!B:D,2,FALSE))*PI()/180) + COS((VLOOKUP(B68,Locations!B:D,2,FALSE))*PI()/180) * COS((VLOOKUP(C68,Locations!B:D,2,FALSE))*PI()/180)*COS((VLOOKUP(C68,Locations!B:D,3,FALSE))* PI()/180-(VLOOKUP(B68,Locations!B:D,3,FALSE))*PI()/180))/1.609,0))),""))</f>
        <v/>
      </c>
      <c r="J68" s="100" t="str">
        <f>IFERROR(ROUND(IF(OR(E68="",D68="HGV - Rigid - 0% laden (miles)",D68="HGV - Articulated - 0% laden (miles)"),VLOOKUP(D68,Transport!C:D,2,FALSE)*I68*F68*G68,VLOOKUP(D68,Transport!O:P,2,FALSE)*E68*I68*F68*G68),1),"")</f>
        <v/>
      </c>
      <c r="K68" s="90"/>
    </row>
    <row r="69" spans="1:11" ht="17.399999999999999" customHeight="1" x14ac:dyDescent="0.25">
      <c r="A69" s="90"/>
      <c r="B69" s="91"/>
      <c r="C69" s="91"/>
      <c r="D69" s="91"/>
      <c r="E69" s="90"/>
      <c r="F69" s="90">
        <v>1</v>
      </c>
      <c r="G69" s="101">
        <v>1</v>
      </c>
      <c r="H69" s="91"/>
      <c r="I69" s="100" t="str">
        <f>(IFERROR(IF(H69="Yes",(ROUND(6371 * ACOS(SIN((VLOOKUP(B69,Locations!B:D,2,FALSE))*PI()/180)*SIN((VLOOKUP(C69,Locations!B:D,2,FALSE))*PI()/180) + COS((VLOOKUP(B69,Locations!B:D,2,FALSE))*PI()/180) * COS((VLOOKUP(C69,Locations!B:D,2,FALSE))*PI()/180)*COS((VLOOKUP(C69,Locations!B:D,3,FALSE))* PI()/180-(VLOOKUP(B69,Locations!B:D,3,FALSE))*PI()/180))/1.609,0))*2,(ROUND(6371 * ACOS(SIN((VLOOKUP(B69,Locations!B:D,2,FALSE))*PI()/180)*SIN((VLOOKUP(C69,Locations!B:D,2,FALSE))*PI()/180) + COS((VLOOKUP(B69,Locations!B:D,2,FALSE))*PI()/180) * COS((VLOOKUP(C69,Locations!B:D,2,FALSE))*PI()/180)*COS((VLOOKUP(C69,Locations!B:D,3,FALSE))* PI()/180-(VLOOKUP(B69,Locations!B:D,3,FALSE))*PI()/180))/1.609,0))),""))</f>
        <v/>
      </c>
      <c r="J69" s="100" t="str">
        <f>IFERROR(ROUND(IF(OR(E69="",D69="HGV - Rigid - 0% laden (miles)",D69="HGV - Articulated - 0% laden (miles)"),VLOOKUP(D69,Transport!C:D,2,FALSE)*I69*F69*G69,VLOOKUP(D69,Transport!O:P,2,FALSE)*E69*I69*F69*G69),1),"")</f>
        <v/>
      </c>
      <c r="K69" s="90"/>
    </row>
    <row r="70" spans="1:11" ht="17.399999999999999" customHeight="1" x14ac:dyDescent="0.25">
      <c r="A70" s="90"/>
      <c r="B70" s="91"/>
      <c r="C70" s="91"/>
      <c r="D70" s="91"/>
      <c r="E70" s="90"/>
      <c r="F70" s="90">
        <v>1</v>
      </c>
      <c r="G70" s="101">
        <v>1</v>
      </c>
      <c r="H70" s="91"/>
      <c r="I70" s="100" t="str">
        <f>(IFERROR(IF(H70="Yes",(ROUND(6371 * ACOS(SIN((VLOOKUP(B70,Locations!B:D,2,FALSE))*PI()/180)*SIN((VLOOKUP(C70,Locations!B:D,2,FALSE))*PI()/180) + COS((VLOOKUP(B70,Locations!B:D,2,FALSE))*PI()/180) * COS((VLOOKUP(C70,Locations!B:D,2,FALSE))*PI()/180)*COS((VLOOKUP(C70,Locations!B:D,3,FALSE))* PI()/180-(VLOOKUP(B70,Locations!B:D,3,FALSE))*PI()/180))/1.609,0))*2,(ROUND(6371 * ACOS(SIN((VLOOKUP(B70,Locations!B:D,2,FALSE))*PI()/180)*SIN((VLOOKUP(C70,Locations!B:D,2,FALSE))*PI()/180) + COS((VLOOKUP(B70,Locations!B:D,2,FALSE))*PI()/180) * COS((VLOOKUP(C70,Locations!B:D,2,FALSE))*PI()/180)*COS((VLOOKUP(C70,Locations!B:D,3,FALSE))* PI()/180-(VLOOKUP(B70,Locations!B:D,3,FALSE))*PI()/180))/1.609,0))),""))</f>
        <v/>
      </c>
      <c r="J70" s="100" t="str">
        <f>IFERROR(ROUND(IF(OR(E70="",D70="HGV - Rigid - 0% laden (miles)",D70="HGV - Articulated - 0% laden (miles)"),VLOOKUP(D70,Transport!C:D,2,FALSE)*I70*F70*G70,VLOOKUP(D70,Transport!O:P,2,FALSE)*E70*I70*F70*G70),1),"")</f>
        <v/>
      </c>
      <c r="K70" s="90"/>
    </row>
    <row r="71" spans="1:11" ht="17.399999999999999" customHeight="1" x14ac:dyDescent="0.25">
      <c r="A71" s="90"/>
      <c r="B71" s="91"/>
      <c r="C71" s="91"/>
      <c r="D71" s="91"/>
      <c r="E71" s="90"/>
      <c r="F71" s="90">
        <v>1</v>
      </c>
      <c r="G71" s="101">
        <v>1</v>
      </c>
      <c r="H71" s="91"/>
      <c r="I71" s="100" t="str">
        <f>(IFERROR(IF(H71="Yes",(ROUND(6371 * ACOS(SIN((VLOOKUP(B71,Locations!B:D,2,FALSE))*PI()/180)*SIN((VLOOKUP(C71,Locations!B:D,2,FALSE))*PI()/180) + COS((VLOOKUP(B71,Locations!B:D,2,FALSE))*PI()/180) * COS((VLOOKUP(C71,Locations!B:D,2,FALSE))*PI()/180)*COS((VLOOKUP(C71,Locations!B:D,3,FALSE))* PI()/180-(VLOOKUP(B71,Locations!B:D,3,FALSE))*PI()/180))/1.609,0))*2,(ROUND(6371 * ACOS(SIN((VLOOKUP(B71,Locations!B:D,2,FALSE))*PI()/180)*SIN((VLOOKUP(C71,Locations!B:D,2,FALSE))*PI()/180) + COS((VLOOKUP(B71,Locations!B:D,2,FALSE))*PI()/180) * COS((VLOOKUP(C71,Locations!B:D,2,FALSE))*PI()/180)*COS((VLOOKUP(C71,Locations!B:D,3,FALSE))* PI()/180-(VLOOKUP(B71,Locations!B:D,3,FALSE))*PI()/180))/1.609,0))),""))</f>
        <v/>
      </c>
      <c r="J71" s="100" t="str">
        <f>IFERROR(ROUND(IF(OR(E71="",D71="HGV - Rigid - 0% laden (miles)",D71="HGV - Articulated - 0% laden (miles)"),VLOOKUP(D71,Transport!C:D,2,FALSE)*I71*F71*G71,VLOOKUP(D71,Transport!O:P,2,FALSE)*E71*I71*F71*G71),1),"")</f>
        <v/>
      </c>
      <c r="K71" s="90"/>
    </row>
    <row r="72" spans="1:11" ht="17.399999999999999" customHeight="1" x14ac:dyDescent="0.25">
      <c r="A72" s="90"/>
      <c r="B72" s="91"/>
      <c r="C72" s="91"/>
      <c r="D72" s="91"/>
      <c r="E72" s="90"/>
      <c r="F72" s="90">
        <v>1</v>
      </c>
      <c r="G72" s="101">
        <v>1</v>
      </c>
      <c r="H72" s="91"/>
      <c r="I72" s="100" t="str">
        <f>(IFERROR(IF(H72="Yes",(ROUND(6371 * ACOS(SIN((VLOOKUP(B72,Locations!B:D,2,FALSE))*PI()/180)*SIN((VLOOKUP(C72,Locations!B:D,2,FALSE))*PI()/180) + COS((VLOOKUP(B72,Locations!B:D,2,FALSE))*PI()/180) * COS((VLOOKUP(C72,Locations!B:D,2,FALSE))*PI()/180)*COS((VLOOKUP(C72,Locations!B:D,3,FALSE))* PI()/180-(VLOOKUP(B72,Locations!B:D,3,FALSE))*PI()/180))/1.609,0))*2,(ROUND(6371 * ACOS(SIN((VLOOKUP(B72,Locations!B:D,2,FALSE))*PI()/180)*SIN((VLOOKUP(C72,Locations!B:D,2,FALSE))*PI()/180) + COS((VLOOKUP(B72,Locations!B:D,2,FALSE))*PI()/180) * COS((VLOOKUP(C72,Locations!B:D,2,FALSE))*PI()/180)*COS((VLOOKUP(C72,Locations!B:D,3,FALSE))* PI()/180-(VLOOKUP(B72,Locations!B:D,3,FALSE))*PI()/180))/1.609,0))),""))</f>
        <v/>
      </c>
      <c r="J72" s="100" t="str">
        <f>IFERROR(ROUND(IF(OR(E72="",D72="HGV - Rigid - 0% laden (miles)",D72="HGV - Articulated - 0% laden (miles)"),VLOOKUP(D72,Transport!C:D,2,FALSE)*I72*F72*G72,VLOOKUP(D72,Transport!O:P,2,FALSE)*E72*I72*F72*G72),1),"")</f>
        <v/>
      </c>
      <c r="K72" s="90"/>
    </row>
    <row r="73" spans="1:11" ht="17.399999999999999" customHeight="1" x14ac:dyDescent="0.25">
      <c r="A73" s="90"/>
      <c r="B73" s="91"/>
      <c r="C73" s="91"/>
      <c r="D73" s="91"/>
      <c r="E73" s="90"/>
      <c r="F73" s="90">
        <v>1</v>
      </c>
      <c r="G73" s="101">
        <v>1</v>
      </c>
      <c r="H73" s="91"/>
      <c r="I73" s="100" t="str">
        <f>(IFERROR(IF(H73="Yes",(ROUND(6371 * ACOS(SIN((VLOOKUP(B73,Locations!B:D,2,FALSE))*PI()/180)*SIN((VLOOKUP(C73,Locations!B:D,2,FALSE))*PI()/180) + COS((VLOOKUP(B73,Locations!B:D,2,FALSE))*PI()/180) * COS((VLOOKUP(C73,Locations!B:D,2,FALSE))*PI()/180)*COS((VLOOKUP(C73,Locations!B:D,3,FALSE))* PI()/180-(VLOOKUP(B73,Locations!B:D,3,FALSE))*PI()/180))/1.609,0))*2,(ROUND(6371 * ACOS(SIN((VLOOKUP(B73,Locations!B:D,2,FALSE))*PI()/180)*SIN((VLOOKUP(C73,Locations!B:D,2,FALSE))*PI()/180) + COS((VLOOKUP(B73,Locations!B:D,2,FALSE))*PI()/180) * COS((VLOOKUP(C73,Locations!B:D,2,FALSE))*PI()/180)*COS((VLOOKUP(C73,Locations!B:D,3,FALSE))* PI()/180-(VLOOKUP(B73,Locations!B:D,3,FALSE))*PI()/180))/1.609,0))),""))</f>
        <v/>
      </c>
      <c r="J73" s="100" t="str">
        <f>IFERROR(ROUND(IF(OR(E73="",D73="HGV - Rigid - 0% laden (miles)",D73="HGV - Articulated - 0% laden (miles)"),VLOOKUP(D73,Transport!C:D,2,FALSE)*I73*F73*G73,VLOOKUP(D73,Transport!O:P,2,FALSE)*E73*I73*F73*G73),1),"")</f>
        <v/>
      </c>
      <c r="K73" s="90"/>
    </row>
    <row r="74" spans="1:11" ht="17.399999999999999" customHeight="1" x14ac:dyDescent="0.25">
      <c r="A74" s="90"/>
      <c r="B74" s="91"/>
      <c r="C74" s="91"/>
      <c r="D74" s="91"/>
      <c r="E74" s="90"/>
      <c r="F74" s="90">
        <v>1</v>
      </c>
      <c r="G74" s="101">
        <v>1</v>
      </c>
      <c r="H74" s="91"/>
      <c r="I74" s="100" t="str">
        <f>(IFERROR(IF(H74="Yes",(ROUND(6371 * ACOS(SIN((VLOOKUP(B74,Locations!B:D,2,FALSE))*PI()/180)*SIN((VLOOKUP(C74,Locations!B:D,2,FALSE))*PI()/180) + COS((VLOOKUP(B74,Locations!B:D,2,FALSE))*PI()/180) * COS((VLOOKUP(C74,Locations!B:D,2,FALSE))*PI()/180)*COS((VLOOKUP(C74,Locations!B:D,3,FALSE))* PI()/180-(VLOOKUP(B74,Locations!B:D,3,FALSE))*PI()/180))/1.609,0))*2,(ROUND(6371 * ACOS(SIN((VLOOKUP(B74,Locations!B:D,2,FALSE))*PI()/180)*SIN((VLOOKUP(C74,Locations!B:D,2,FALSE))*PI()/180) + COS((VLOOKUP(B74,Locations!B:D,2,FALSE))*PI()/180) * COS((VLOOKUP(C74,Locations!B:D,2,FALSE))*PI()/180)*COS((VLOOKUP(C74,Locations!B:D,3,FALSE))* PI()/180-(VLOOKUP(B74,Locations!B:D,3,FALSE))*PI()/180))/1.609,0))),""))</f>
        <v/>
      </c>
      <c r="J74" s="100" t="str">
        <f>IFERROR(ROUND(IF(OR(E74="",D74="HGV - Rigid - 0% laden (miles)",D74="HGV - Articulated - 0% laden (miles)"),VLOOKUP(D74,Transport!C:D,2,FALSE)*I74*F74*G74,VLOOKUP(D74,Transport!O:P,2,FALSE)*E74*I74*F74*G74),1),"")</f>
        <v/>
      </c>
      <c r="K74" s="90"/>
    </row>
    <row r="75" spans="1:11" ht="17.399999999999999" customHeight="1" x14ac:dyDescent="0.25">
      <c r="A75" s="90"/>
      <c r="B75" s="91"/>
      <c r="C75" s="91"/>
      <c r="D75" s="91"/>
      <c r="E75" s="90"/>
      <c r="F75" s="90">
        <v>1</v>
      </c>
      <c r="G75" s="101">
        <v>1</v>
      </c>
      <c r="H75" s="91"/>
      <c r="I75" s="100" t="str">
        <f>(IFERROR(IF(H75="Yes",(ROUND(6371 * ACOS(SIN((VLOOKUP(B75,Locations!B:D,2,FALSE))*PI()/180)*SIN((VLOOKUP(C75,Locations!B:D,2,FALSE))*PI()/180) + COS((VLOOKUP(B75,Locations!B:D,2,FALSE))*PI()/180) * COS((VLOOKUP(C75,Locations!B:D,2,FALSE))*PI()/180)*COS((VLOOKUP(C75,Locations!B:D,3,FALSE))* PI()/180-(VLOOKUP(B75,Locations!B:D,3,FALSE))*PI()/180))/1.609,0))*2,(ROUND(6371 * ACOS(SIN((VLOOKUP(B75,Locations!B:D,2,FALSE))*PI()/180)*SIN((VLOOKUP(C75,Locations!B:D,2,FALSE))*PI()/180) + COS((VLOOKUP(B75,Locations!B:D,2,FALSE))*PI()/180) * COS((VLOOKUP(C75,Locations!B:D,2,FALSE))*PI()/180)*COS((VLOOKUP(C75,Locations!B:D,3,FALSE))* PI()/180-(VLOOKUP(B75,Locations!B:D,3,FALSE))*PI()/180))/1.609,0))),""))</f>
        <v/>
      </c>
      <c r="J75" s="100" t="str">
        <f>IFERROR(ROUND(IF(OR(E75="",D75="HGV - Rigid - 0% laden (miles)",D75="HGV - Articulated - 0% laden (miles)"),VLOOKUP(D75,Transport!C:D,2,FALSE)*I75*F75*G75,VLOOKUP(D75,Transport!O:P,2,FALSE)*E75*I75*F75*G75),1),"")</f>
        <v/>
      </c>
      <c r="K75" s="90"/>
    </row>
    <row r="76" spans="1:11" ht="17.399999999999999" customHeight="1" x14ac:dyDescent="0.25">
      <c r="A76" s="90"/>
      <c r="B76" s="91"/>
      <c r="C76" s="91"/>
      <c r="D76" s="91"/>
      <c r="E76" s="90"/>
      <c r="F76" s="90">
        <v>1</v>
      </c>
      <c r="G76" s="101">
        <v>1</v>
      </c>
      <c r="H76" s="91"/>
      <c r="I76" s="100" t="str">
        <f>(IFERROR(IF(H76="Yes",(ROUND(6371 * ACOS(SIN((VLOOKUP(B76,Locations!B:D,2,FALSE))*PI()/180)*SIN((VLOOKUP(C76,Locations!B:D,2,FALSE))*PI()/180) + COS((VLOOKUP(B76,Locations!B:D,2,FALSE))*PI()/180) * COS((VLOOKUP(C76,Locations!B:D,2,FALSE))*PI()/180)*COS((VLOOKUP(C76,Locations!B:D,3,FALSE))* PI()/180-(VLOOKUP(B76,Locations!B:D,3,FALSE))*PI()/180))/1.609,0))*2,(ROUND(6371 * ACOS(SIN((VLOOKUP(B76,Locations!B:D,2,FALSE))*PI()/180)*SIN((VLOOKUP(C76,Locations!B:D,2,FALSE))*PI()/180) + COS((VLOOKUP(B76,Locations!B:D,2,FALSE))*PI()/180) * COS((VLOOKUP(C76,Locations!B:D,2,FALSE))*PI()/180)*COS((VLOOKUP(C76,Locations!B:D,3,FALSE))* PI()/180-(VLOOKUP(B76,Locations!B:D,3,FALSE))*PI()/180))/1.609,0))),""))</f>
        <v/>
      </c>
      <c r="J76" s="100" t="str">
        <f>IFERROR(ROUND(IF(OR(E76="",D76="HGV - Rigid - 0% laden (miles)",D76="HGV - Articulated - 0% laden (miles)"),VLOOKUP(D76,Transport!C:D,2,FALSE)*I76*F76*G76,VLOOKUP(D76,Transport!O:P,2,FALSE)*E76*I76*F76*G76),1),"")</f>
        <v/>
      </c>
      <c r="K76" s="90"/>
    </row>
    <row r="77" spans="1:11" ht="17.399999999999999" customHeight="1" x14ac:dyDescent="0.25">
      <c r="A77" s="90"/>
      <c r="B77" s="91"/>
      <c r="C77" s="91"/>
      <c r="D77" s="91"/>
      <c r="E77" s="90"/>
      <c r="F77" s="90">
        <v>1</v>
      </c>
      <c r="G77" s="101">
        <v>1</v>
      </c>
      <c r="H77" s="91"/>
      <c r="I77" s="100" t="str">
        <f>(IFERROR(IF(H77="Yes",(ROUND(6371 * ACOS(SIN((VLOOKUP(B77,Locations!B:D,2,FALSE))*PI()/180)*SIN((VLOOKUP(C77,Locations!B:D,2,FALSE))*PI()/180) + COS((VLOOKUP(B77,Locations!B:D,2,FALSE))*PI()/180) * COS((VLOOKUP(C77,Locations!B:D,2,FALSE))*PI()/180)*COS((VLOOKUP(C77,Locations!B:D,3,FALSE))* PI()/180-(VLOOKUP(B77,Locations!B:D,3,FALSE))*PI()/180))/1.609,0))*2,(ROUND(6371 * ACOS(SIN((VLOOKUP(B77,Locations!B:D,2,FALSE))*PI()/180)*SIN((VLOOKUP(C77,Locations!B:D,2,FALSE))*PI()/180) + COS((VLOOKUP(B77,Locations!B:D,2,FALSE))*PI()/180) * COS((VLOOKUP(C77,Locations!B:D,2,FALSE))*PI()/180)*COS((VLOOKUP(C77,Locations!B:D,3,FALSE))* PI()/180-(VLOOKUP(B77,Locations!B:D,3,FALSE))*PI()/180))/1.609,0))),""))</f>
        <v/>
      </c>
      <c r="J77" s="100" t="str">
        <f>IFERROR(ROUND(IF(OR(E77="",D77="HGV - Rigid - 0% laden (miles)",D77="HGV - Articulated - 0% laden (miles)"),VLOOKUP(D77,Transport!C:D,2,FALSE)*I77*F77*G77,VLOOKUP(D77,Transport!O:P,2,FALSE)*E77*I77*F77*G77),1),"")</f>
        <v/>
      </c>
      <c r="K77" s="90"/>
    </row>
    <row r="78" spans="1:11" ht="17.399999999999999" customHeight="1" x14ac:dyDescent="0.25">
      <c r="A78" s="90"/>
      <c r="B78" s="91"/>
      <c r="C78" s="91"/>
      <c r="D78" s="91"/>
      <c r="E78" s="90"/>
      <c r="F78" s="90">
        <v>1</v>
      </c>
      <c r="G78" s="101">
        <v>1</v>
      </c>
      <c r="H78" s="91"/>
      <c r="I78" s="100" t="str">
        <f>(IFERROR(IF(H78="Yes",(ROUND(6371 * ACOS(SIN((VLOOKUP(B78,Locations!B:D,2,FALSE))*PI()/180)*SIN((VLOOKUP(C78,Locations!B:D,2,FALSE))*PI()/180) + COS((VLOOKUP(B78,Locations!B:D,2,FALSE))*PI()/180) * COS((VLOOKUP(C78,Locations!B:D,2,FALSE))*PI()/180)*COS((VLOOKUP(C78,Locations!B:D,3,FALSE))* PI()/180-(VLOOKUP(B78,Locations!B:D,3,FALSE))*PI()/180))/1.609,0))*2,(ROUND(6371 * ACOS(SIN((VLOOKUP(B78,Locations!B:D,2,FALSE))*PI()/180)*SIN((VLOOKUP(C78,Locations!B:D,2,FALSE))*PI()/180) + COS((VLOOKUP(B78,Locations!B:D,2,FALSE))*PI()/180) * COS((VLOOKUP(C78,Locations!B:D,2,FALSE))*PI()/180)*COS((VLOOKUP(C78,Locations!B:D,3,FALSE))* PI()/180-(VLOOKUP(B78,Locations!B:D,3,FALSE))*PI()/180))/1.609,0))),""))</f>
        <v/>
      </c>
      <c r="J78" s="100" t="str">
        <f>IFERROR(ROUND(IF(OR(E78="",D78="HGV - Rigid - 0% laden (miles)",D78="HGV - Articulated - 0% laden (miles)"),VLOOKUP(D78,Transport!C:D,2,FALSE)*I78*F78*G78,VLOOKUP(D78,Transport!O:P,2,FALSE)*E78*I78*F78*G78),1),"")</f>
        <v/>
      </c>
      <c r="K78" s="90"/>
    </row>
    <row r="79" spans="1:11" ht="17.399999999999999" customHeight="1" x14ac:dyDescent="0.25">
      <c r="A79" s="90"/>
      <c r="B79" s="91"/>
      <c r="C79" s="91"/>
      <c r="D79" s="91"/>
      <c r="E79" s="90"/>
      <c r="F79" s="90">
        <v>1</v>
      </c>
      <c r="G79" s="101">
        <v>1</v>
      </c>
      <c r="H79" s="91"/>
      <c r="I79" s="100" t="str">
        <f>(IFERROR(IF(H79="Yes",(ROUND(6371 * ACOS(SIN((VLOOKUP(B79,Locations!B:D,2,FALSE))*PI()/180)*SIN((VLOOKUP(C79,Locations!B:D,2,FALSE))*PI()/180) + COS((VLOOKUP(B79,Locations!B:D,2,FALSE))*PI()/180) * COS((VLOOKUP(C79,Locations!B:D,2,FALSE))*PI()/180)*COS((VLOOKUP(C79,Locations!B:D,3,FALSE))* PI()/180-(VLOOKUP(B79,Locations!B:D,3,FALSE))*PI()/180))/1.609,0))*2,(ROUND(6371 * ACOS(SIN((VLOOKUP(B79,Locations!B:D,2,FALSE))*PI()/180)*SIN((VLOOKUP(C79,Locations!B:D,2,FALSE))*PI()/180) + COS((VLOOKUP(B79,Locations!B:D,2,FALSE))*PI()/180) * COS((VLOOKUP(C79,Locations!B:D,2,FALSE))*PI()/180)*COS((VLOOKUP(C79,Locations!B:D,3,FALSE))* PI()/180-(VLOOKUP(B79,Locations!B:D,3,FALSE))*PI()/180))/1.609,0))),""))</f>
        <v/>
      </c>
      <c r="J79" s="100" t="str">
        <f>IFERROR(ROUND(IF(OR(E79="",D79="HGV - Rigid - 0% laden (miles)",D79="HGV - Articulated - 0% laden (miles)"),VLOOKUP(D79,Transport!C:D,2,FALSE)*I79*F79*G79,VLOOKUP(D79,Transport!O:P,2,FALSE)*E79*I79*F79*G79),1),"")</f>
        <v/>
      </c>
      <c r="K79" s="90"/>
    </row>
    <row r="80" spans="1:11" ht="17.399999999999999" customHeight="1" x14ac:dyDescent="0.25">
      <c r="A80" s="90"/>
      <c r="B80" s="91"/>
      <c r="C80" s="91"/>
      <c r="D80" s="91"/>
      <c r="E80" s="90"/>
      <c r="F80" s="90">
        <v>1</v>
      </c>
      <c r="G80" s="101">
        <v>1</v>
      </c>
      <c r="H80" s="91"/>
      <c r="I80" s="100" t="str">
        <f>(IFERROR(IF(H80="Yes",(ROUND(6371 * ACOS(SIN((VLOOKUP(B80,Locations!B:D,2,FALSE))*PI()/180)*SIN((VLOOKUP(C80,Locations!B:D,2,FALSE))*PI()/180) + COS((VLOOKUP(B80,Locations!B:D,2,FALSE))*PI()/180) * COS((VLOOKUP(C80,Locations!B:D,2,FALSE))*PI()/180)*COS((VLOOKUP(C80,Locations!B:D,3,FALSE))* PI()/180-(VLOOKUP(B80,Locations!B:D,3,FALSE))*PI()/180))/1.609,0))*2,(ROUND(6371 * ACOS(SIN((VLOOKUP(B80,Locations!B:D,2,FALSE))*PI()/180)*SIN((VLOOKUP(C80,Locations!B:D,2,FALSE))*PI()/180) + COS((VLOOKUP(B80,Locations!B:D,2,FALSE))*PI()/180) * COS((VLOOKUP(C80,Locations!B:D,2,FALSE))*PI()/180)*COS((VLOOKUP(C80,Locations!B:D,3,FALSE))* PI()/180-(VLOOKUP(B80,Locations!B:D,3,FALSE))*PI()/180))/1.609,0))),""))</f>
        <v/>
      </c>
      <c r="J80" s="100" t="str">
        <f>IFERROR(ROUND(IF(OR(E80="",D80="HGV - Rigid - 0% laden (miles)",D80="HGV - Articulated - 0% laden (miles)"),VLOOKUP(D80,Transport!C:D,2,FALSE)*I80*F80*G80,VLOOKUP(D80,Transport!O:P,2,FALSE)*E80*I80*F80*G80),1),"")</f>
        <v/>
      </c>
      <c r="K80" s="90"/>
    </row>
    <row r="81" spans="1:11" ht="17.399999999999999" customHeight="1" x14ac:dyDescent="0.25">
      <c r="A81" s="90"/>
      <c r="B81" s="91"/>
      <c r="C81" s="91"/>
      <c r="D81" s="91"/>
      <c r="E81" s="90"/>
      <c r="F81" s="90">
        <v>1</v>
      </c>
      <c r="G81" s="101">
        <v>1</v>
      </c>
      <c r="H81" s="91"/>
      <c r="I81" s="100" t="str">
        <f>(IFERROR(IF(H81="Yes",(ROUND(6371 * ACOS(SIN((VLOOKUP(B81,Locations!B:D,2,FALSE))*PI()/180)*SIN((VLOOKUP(C81,Locations!B:D,2,FALSE))*PI()/180) + COS((VLOOKUP(B81,Locations!B:D,2,FALSE))*PI()/180) * COS((VLOOKUP(C81,Locations!B:D,2,FALSE))*PI()/180)*COS((VLOOKUP(C81,Locations!B:D,3,FALSE))* PI()/180-(VLOOKUP(B81,Locations!B:D,3,FALSE))*PI()/180))/1.609,0))*2,(ROUND(6371 * ACOS(SIN((VLOOKUP(B81,Locations!B:D,2,FALSE))*PI()/180)*SIN((VLOOKUP(C81,Locations!B:D,2,FALSE))*PI()/180) + COS((VLOOKUP(B81,Locations!B:D,2,FALSE))*PI()/180) * COS((VLOOKUP(C81,Locations!B:D,2,FALSE))*PI()/180)*COS((VLOOKUP(C81,Locations!B:D,3,FALSE))* PI()/180-(VLOOKUP(B81,Locations!B:D,3,FALSE))*PI()/180))/1.609,0))),""))</f>
        <v/>
      </c>
      <c r="J81" s="100" t="str">
        <f>IFERROR(ROUND(IF(OR(E81="",D81="HGV - Rigid - 0% laden (miles)",D81="HGV - Articulated - 0% laden (miles)"),VLOOKUP(D81,Transport!C:D,2,FALSE)*I81*F81*G81,VLOOKUP(D81,Transport!O:P,2,FALSE)*E81*I81*F81*G81),1),"")</f>
        <v/>
      </c>
      <c r="K81" s="90"/>
    </row>
    <row r="82" spans="1:11" ht="17.399999999999999" customHeight="1" x14ac:dyDescent="0.25">
      <c r="A82" s="90"/>
      <c r="B82" s="91"/>
      <c r="C82" s="91"/>
      <c r="D82" s="91"/>
      <c r="E82" s="90"/>
      <c r="F82" s="90">
        <v>1</v>
      </c>
      <c r="G82" s="101">
        <v>1</v>
      </c>
      <c r="H82" s="91"/>
      <c r="I82" s="100" t="str">
        <f>(IFERROR(IF(H82="Yes",(ROUND(6371 * ACOS(SIN((VLOOKUP(B82,Locations!B:D,2,FALSE))*PI()/180)*SIN((VLOOKUP(C82,Locations!B:D,2,FALSE))*PI()/180) + COS((VLOOKUP(B82,Locations!B:D,2,FALSE))*PI()/180) * COS((VLOOKUP(C82,Locations!B:D,2,FALSE))*PI()/180)*COS((VLOOKUP(C82,Locations!B:D,3,FALSE))* PI()/180-(VLOOKUP(B82,Locations!B:D,3,FALSE))*PI()/180))/1.609,0))*2,(ROUND(6371 * ACOS(SIN((VLOOKUP(B82,Locations!B:D,2,FALSE))*PI()/180)*SIN((VLOOKUP(C82,Locations!B:D,2,FALSE))*PI()/180) + COS((VLOOKUP(B82,Locations!B:D,2,FALSE))*PI()/180) * COS((VLOOKUP(C82,Locations!B:D,2,FALSE))*PI()/180)*COS((VLOOKUP(C82,Locations!B:D,3,FALSE))* PI()/180-(VLOOKUP(B82,Locations!B:D,3,FALSE))*PI()/180))/1.609,0))),""))</f>
        <v/>
      </c>
      <c r="J82" s="100" t="str">
        <f>IFERROR(ROUND(IF(OR(E82="",D82="HGV - Rigid - 0% laden (miles)",D82="HGV - Articulated - 0% laden (miles)"),VLOOKUP(D82,Transport!C:D,2,FALSE)*I82*F82*G82,VLOOKUP(D82,Transport!O:P,2,FALSE)*E82*I82*F82*G82),1),"")</f>
        <v/>
      </c>
      <c r="K82" s="90"/>
    </row>
    <row r="83" spans="1:11" ht="17.399999999999999" customHeight="1" x14ac:dyDescent="0.25">
      <c r="A83" s="90"/>
      <c r="B83" s="91"/>
      <c r="C83" s="91"/>
      <c r="D83" s="91"/>
      <c r="E83" s="90"/>
      <c r="F83" s="90">
        <v>1</v>
      </c>
      <c r="G83" s="101">
        <v>1</v>
      </c>
      <c r="H83" s="91"/>
      <c r="I83" s="100" t="str">
        <f>(IFERROR(IF(H83="Yes",(ROUND(6371 * ACOS(SIN((VLOOKUP(B83,Locations!B:D,2,FALSE))*PI()/180)*SIN((VLOOKUP(C83,Locations!B:D,2,FALSE))*PI()/180) + COS((VLOOKUP(B83,Locations!B:D,2,FALSE))*PI()/180) * COS((VLOOKUP(C83,Locations!B:D,2,FALSE))*PI()/180)*COS((VLOOKUP(C83,Locations!B:D,3,FALSE))* PI()/180-(VLOOKUP(B83,Locations!B:D,3,FALSE))*PI()/180))/1.609,0))*2,(ROUND(6371 * ACOS(SIN((VLOOKUP(B83,Locations!B:D,2,FALSE))*PI()/180)*SIN((VLOOKUP(C83,Locations!B:D,2,FALSE))*PI()/180) + COS((VLOOKUP(B83,Locations!B:D,2,FALSE))*PI()/180) * COS((VLOOKUP(C83,Locations!B:D,2,FALSE))*PI()/180)*COS((VLOOKUP(C83,Locations!B:D,3,FALSE))* PI()/180-(VLOOKUP(B83,Locations!B:D,3,FALSE))*PI()/180))/1.609,0))),""))</f>
        <v/>
      </c>
      <c r="J83" s="100" t="str">
        <f>IFERROR(ROUND(IF(OR(E83="",D83="HGV - Rigid - 0% laden (miles)",D83="HGV - Articulated - 0% laden (miles)"),VLOOKUP(D83,Transport!C:D,2,FALSE)*I83*F83*G83,VLOOKUP(D83,Transport!O:P,2,FALSE)*E83*I83*F83*G83),1),"")</f>
        <v/>
      </c>
      <c r="K83" s="90"/>
    </row>
    <row r="84" spans="1:11" ht="17.399999999999999" customHeight="1" x14ac:dyDescent="0.25">
      <c r="A84" s="90"/>
      <c r="B84" s="91"/>
      <c r="C84" s="91"/>
      <c r="D84" s="91"/>
      <c r="E84" s="90"/>
      <c r="F84" s="90">
        <v>1</v>
      </c>
      <c r="G84" s="101">
        <v>1</v>
      </c>
      <c r="H84" s="91"/>
      <c r="I84" s="100" t="str">
        <f>(IFERROR(IF(H84="Yes",(ROUND(6371 * ACOS(SIN((VLOOKUP(B84,Locations!B:D,2,FALSE))*PI()/180)*SIN((VLOOKUP(C84,Locations!B:D,2,FALSE))*PI()/180) + COS((VLOOKUP(B84,Locations!B:D,2,FALSE))*PI()/180) * COS((VLOOKUP(C84,Locations!B:D,2,FALSE))*PI()/180)*COS((VLOOKUP(C84,Locations!B:D,3,FALSE))* PI()/180-(VLOOKUP(B84,Locations!B:D,3,FALSE))*PI()/180))/1.609,0))*2,(ROUND(6371 * ACOS(SIN((VLOOKUP(B84,Locations!B:D,2,FALSE))*PI()/180)*SIN((VLOOKUP(C84,Locations!B:D,2,FALSE))*PI()/180) + COS((VLOOKUP(B84,Locations!B:D,2,FALSE))*PI()/180) * COS((VLOOKUP(C84,Locations!B:D,2,FALSE))*PI()/180)*COS((VLOOKUP(C84,Locations!B:D,3,FALSE))* PI()/180-(VLOOKUP(B84,Locations!B:D,3,FALSE))*PI()/180))/1.609,0))),""))</f>
        <v/>
      </c>
      <c r="J84" s="100" t="str">
        <f>IFERROR(ROUND(IF(OR(E84="",D84="HGV - Rigid - 0% laden (miles)",D84="HGV - Articulated - 0% laden (miles)"),VLOOKUP(D84,Transport!C:D,2,FALSE)*I84*F84*G84,VLOOKUP(D84,Transport!O:P,2,FALSE)*E84*I84*F84*G84),1),"")</f>
        <v/>
      </c>
      <c r="K84" s="90"/>
    </row>
    <row r="85" spans="1:11" ht="17.399999999999999" customHeight="1" x14ac:dyDescent="0.25">
      <c r="A85" s="90"/>
      <c r="B85" s="91"/>
      <c r="C85" s="91"/>
      <c r="D85" s="91"/>
      <c r="E85" s="90"/>
      <c r="F85" s="90">
        <v>1</v>
      </c>
      <c r="G85" s="101">
        <v>1</v>
      </c>
      <c r="H85" s="91"/>
      <c r="I85" s="100" t="str">
        <f>(IFERROR(IF(H85="Yes",(ROUND(6371 * ACOS(SIN((VLOOKUP(B85,Locations!B:D,2,FALSE))*PI()/180)*SIN((VLOOKUP(C85,Locations!B:D,2,FALSE))*PI()/180) + COS((VLOOKUP(B85,Locations!B:D,2,FALSE))*PI()/180) * COS((VLOOKUP(C85,Locations!B:D,2,FALSE))*PI()/180)*COS((VLOOKUP(C85,Locations!B:D,3,FALSE))* PI()/180-(VLOOKUP(B85,Locations!B:D,3,FALSE))*PI()/180))/1.609,0))*2,(ROUND(6371 * ACOS(SIN((VLOOKUP(B85,Locations!B:D,2,FALSE))*PI()/180)*SIN((VLOOKUP(C85,Locations!B:D,2,FALSE))*PI()/180) + COS((VLOOKUP(B85,Locations!B:D,2,FALSE))*PI()/180) * COS((VLOOKUP(C85,Locations!B:D,2,FALSE))*PI()/180)*COS((VLOOKUP(C85,Locations!B:D,3,FALSE))* PI()/180-(VLOOKUP(B85,Locations!B:D,3,FALSE))*PI()/180))/1.609,0))),""))</f>
        <v/>
      </c>
      <c r="J85" s="100" t="str">
        <f>IFERROR(ROUND(IF(OR(E85="",D85="HGV - Rigid - 0% laden (miles)",D85="HGV - Articulated - 0% laden (miles)"),VLOOKUP(D85,Transport!C:D,2,FALSE)*I85*F85*G85,VLOOKUP(D85,Transport!O:P,2,FALSE)*E85*I85*F85*G85),1),"")</f>
        <v/>
      </c>
      <c r="K85" s="90"/>
    </row>
    <row r="86" spans="1:11" ht="17.399999999999999" customHeight="1" x14ac:dyDescent="0.25">
      <c r="A86" s="90"/>
      <c r="B86" s="91"/>
      <c r="C86" s="91"/>
      <c r="D86" s="91"/>
      <c r="E86" s="90"/>
      <c r="F86" s="90">
        <v>1</v>
      </c>
      <c r="G86" s="101">
        <v>1</v>
      </c>
      <c r="H86" s="91"/>
      <c r="I86" s="100" t="str">
        <f>(IFERROR(IF(H86="Yes",(ROUND(6371 * ACOS(SIN((VLOOKUP(B86,Locations!B:D,2,FALSE))*PI()/180)*SIN((VLOOKUP(C86,Locations!B:D,2,FALSE))*PI()/180) + COS((VLOOKUP(B86,Locations!B:D,2,FALSE))*PI()/180) * COS((VLOOKUP(C86,Locations!B:D,2,FALSE))*PI()/180)*COS((VLOOKUP(C86,Locations!B:D,3,FALSE))* PI()/180-(VLOOKUP(B86,Locations!B:D,3,FALSE))*PI()/180))/1.609,0))*2,(ROUND(6371 * ACOS(SIN((VLOOKUP(B86,Locations!B:D,2,FALSE))*PI()/180)*SIN((VLOOKUP(C86,Locations!B:D,2,FALSE))*PI()/180) + COS((VLOOKUP(B86,Locations!B:D,2,FALSE))*PI()/180) * COS((VLOOKUP(C86,Locations!B:D,2,FALSE))*PI()/180)*COS((VLOOKUP(C86,Locations!B:D,3,FALSE))* PI()/180-(VLOOKUP(B86,Locations!B:D,3,FALSE))*PI()/180))/1.609,0))),""))</f>
        <v/>
      </c>
      <c r="J86" s="100" t="str">
        <f>IFERROR(ROUND(IF(OR(E86="",D86="HGV - Rigid - 0% laden (miles)",D86="HGV - Articulated - 0% laden (miles)"),VLOOKUP(D86,Transport!C:D,2,FALSE)*I86*F86*G86,VLOOKUP(D86,Transport!O:P,2,FALSE)*E86*I86*F86*G86),1),"")</f>
        <v/>
      </c>
      <c r="K86" s="90"/>
    </row>
    <row r="87" spans="1:11" ht="17.399999999999999" customHeight="1" x14ac:dyDescent="0.25">
      <c r="A87" s="90"/>
      <c r="B87" s="91"/>
      <c r="C87" s="91"/>
      <c r="D87" s="91"/>
      <c r="E87" s="90"/>
      <c r="F87" s="90">
        <v>1</v>
      </c>
      <c r="G87" s="101">
        <v>1</v>
      </c>
      <c r="H87" s="91"/>
      <c r="I87" s="100" t="str">
        <f>(IFERROR(IF(H87="Yes",(ROUND(6371 * ACOS(SIN((VLOOKUP(B87,Locations!B:D,2,FALSE))*PI()/180)*SIN((VLOOKUP(C87,Locations!B:D,2,FALSE))*PI()/180) + COS((VLOOKUP(B87,Locations!B:D,2,FALSE))*PI()/180) * COS((VLOOKUP(C87,Locations!B:D,2,FALSE))*PI()/180)*COS((VLOOKUP(C87,Locations!B:D,3,FALSE))* PI()/180-(VLOOKUP(B87,Locations!B:D,3,FALSE))*PI()/180))/1.609,0))*2,(ROUND(6371 * ACOS(SIN((VLOOKUP(B87,Locations!B:D,2,FALSE))*PI()/180)*SIN((VLOOKUP(C87,Locations!B:D,2,FALSE))*PI()/180) + COS((VLOOKUP(B87,Locations!B:D,2,FALSE))*PI()/180) * COS((VLOOKUP(C87,Locations!B:D,2,FALSE))*PI()/180)*COS((VLOOKUP(C87,Locations!B:D,3,FALSE))* PI()/180-(VLOOKUP(B87,Locations!B:D,3,FALSE))*PI()/180))/1.609,0))),""))</f>
        <v/>
      </c>
      <c r="J87" s="100" t="str">
        <f>IFERROR(ROUND(IF(OR(E87="",D87="HGV - Rigid - 0% laden (miles)",D87="HGV - Articulated - 0% laden (miles)"),VLOOKUP(D87,Transport!C:D,2,FALSE)*I87*F87*G87,VLOOKUP(D87,Transport!O:P,2,FALSE)*E87*I87*F87*G87),1),"")</f>
        <v/>
      </c>
      <c r="K87" s="90"/>
    </row>
    <row r="88" spans="1:11" ht="17.399999999999999" customHeight="1" x14ac:dyDescent="0.25">
      <c r="A88" s="90"/>
      <c r="B88" s="91"/>
      <c r="C88" s="91"/>
      <c r="D88" s="91"/>
      <c r="E88" s="90"/>
      <c r="F88" s="90">
        <v>1</v>
      </c>
      <c r="G88" s="101">
        <v>1</v>
      </c>
      <c r="H88" s="91"/>
      <c r="I88" s="100" t="str">
        <f>(IFERROR(IF(H88="Yes",(ROUND(6371 * ACOS(SIN((VLOOKUP(B88,Locations!B:D,2,FALSE))*PI()/180)*SIN((VLOOKUP(C88,Locations!B:D,2,FALSE))*PI()/180) + COS((VLOOKUP(B88,Locations!B:D,2,FALSE))*PI()/180) * COS((VLOOKUP(C88,Locations!B:D,2,FALSE))*PI()/180)*COS((VLOOKUP(C88,Locations!B:D,3,FALSE))* PI()/180-(VLOOKUP(B88,Locations!B:D,3,FALSE))*PI()/180))/1.609,0))*2,(ROUND(6371 * ACOS(SIN((VLOOKUP(B88,Locations!B:D,2,FALSE))*PI()/180)*SIN((VLOOKUP(C88,Locations!B:D,2,FALSE))*PI()/180) + COS((VLOOKUP(B88,Locations!B:D,2,FALSE))*PI()/180) * COS((VLOOKUP(C88,Locations!B:D,2,FALSE))*PI()/180)*COS((VLOOKUP(C88,Locations!B:D,3,FALSE))* PI()/180-(VLOOKUP(B88,Locations!B:D,3,FALSE))*PI()/180))/1.609,0))),""))</f>
        <v/>
      </c>
      <c r="J88" s="100" t="str">
        <f>IFERROR(ROUND(IF(OR(E88="",D88="HGV - Rigid - 0% laden (miles)",D88="HGV - Articulated - 0% laden (miles)"),VLOOKUP(D88,Transport!C:D,2,FALSE)*I88*F88*G88,VLOOKUP(D88,Transport!O:P,2,FALSE)*E88*I88*F88*G88),1),"")</f>
        <v/>
      </c>
      <c r="K88" s="90"/>
    </row>
    <row r="89" spans="1:11" ht="17.399999999999999" customHeight="1" x14ac:dyDescent="0.25">
      <c r="A89" s="90"/>
      <c r="B89" s="91"/>
      <c r="C89" s="91"/>
      <c r="D89" s="91"/>
      <c r="E89" s="90"/>
      <c r="F89" s="90">
        <v>1</v>
      </c>
      <c r="G89" s="101">
        <v>1</v>
      </c>
      <c r="H89" s="91"/>
      <c r="I89" s="100" t="str">
        <f>(IFERROR(IF(H89="Yes",(ROUND(6371 * ACOS(SIN((VLOOKUP(B89,Locations!B:D,2,FALSE))*PI()/180)*SIN((VLOOKUP(C89,Locations!B:D,2,FALSE))*PI()/180) + COS((VLOOKUP(B89,Locations!B:D,2,FALSE))*PI()/180) * COS((VLOOKUP(C89,Locations!B:D,2,FALSE))*PI()/180)*COS((VLOOKUP(C89,Locations!B:D,3,FALSE))* PI()/180-(VLOOKUP(B89,Locations!B:D,3,FALSE))*PI()/180))/1.609,0))*2,(ROUND(6371 * ACOS(SIN((VLOOKUP(B89,Locations!B:D,2,FALSE))*PI()/180)*SIN((VLOOKUP(C89,Locations!B:D,2,FALSE))*PI()/180) + COS((VLOOKUP(B89,Locations!B:D,2,FALSE))*PI()/180) * COS((VLOOKUP(C89,Locations!B:D,2,FALSE))*PI()/180)*COS((VLOOKUP(C89,Locations!B:D,3,FALSE))* PI()/180-(VLOOKUP(B89,Locations!B:D,3,FALSE))*PI()/180))/1.609,0))),""))</f>
        <v/>
      </c>
      <c r="J89" s="100" t="str">
        <f>IFERROR(ROUND(IF(OR(E89="",D89="HGV - Rigid - 0% laden (miles)",D89="HGV - Articulated - 0% laden (miles)"),VLOOKUP(D89,Transport!C:D,2,FALSE)*I89*F89*G89,VLOOKUP(D89,Transport!O:P,2,FALSE)*E89*I89*F89*G89),1),"")</f>
        <v/>
      </c>
      <c r="K89" s="90"/>
    </row>
    <row r="90" spans="1:11" ht="17.399999999999999" customHeight="1" x14ac:dyDescent="0.25">
      <c r="A90" s="90"/>
      <c r="B90" s="91"/>
      <c r="C90" s="91"/>
      <c r="D90" s="91"/>
      <c r="E90" s="90"/>
      <c r="F90" s="90">
        <v>1</v>
      </c>
      <c r="G90" s="101">
        <v>1</v>
      </c>
      <c r="H90" s="91"/>
      <c r="I90" s="100" t="str">
        <f>(IFERROR(IF(H90="Yes",(ROUND(6371 * ACOS(SIN((VLOOKUP(B90,Locations!B:D,2,FALSE))*PI()/180)*SIN((VLOOKUP(C90,Locations!B:D,2,FALSE))*PI()/180) + COS((VLOOKUP(B90,Locations!B:D,2,FALSE))*PI()/180) * COS((VLOOKUP(C90,Locations!B:D,2,FALSE))*PI()/180)*COS((VLOOKUP(C90,Locations!B:D,3,FALSE))* PI()/180-(VLOOKUP(B90,Locations!B:D,3,FALSE))*PI()/180))/1.609,0))*2,(ROUND(6371 * ACOS(SIN((VLOOKUP(B90,Locations!B:D,2,FALSE))*PI()/180)*SIN((VLOOKUP(C90,Locations!B:D,2,FALSE))*PI()/180) + COS((VLOOKUP(B90,Locations!B:D,2,FALSE))*PI()/180) * COS((VLOOKUP(C90,Locations!B:D,2,FALSE))*PI()/180)*COS((VLOOKUP(C90,Locations!B:D,3,FALSE))* PI()/180-(VLOOKUP(B90,Locations!B:D,3,FALSE))*PI()/180))/1.609,0))),""))</f>
        <v/>
      </c>
      <c r="J90" s="100" t="str">
        <f>IFERROR(ROUND(IF(OR(E90="",D90="HGV - Rigid - 0% laden (miles)",D90="HGV - Articulated - 0% laden (miles)"),VLOOKUP(D90,Transport!C:D,2,FALSE)*I90*F90*G90,VLOOKUP(D90,Transport!O:P,2,FALSE)*E90*I90*F90*G90),1),"")</f>
        <v/>
      </c>
      <c r="K90" s="90"/>
    </row>
    <row r="91" spans="1:11" ht="17.399999999999999" customHeight="1" x14ac:dyDescent="0.25">
      <c r="A91" s="90"/>
      <c r="B91" s="91"/>
      <c r="C91" s="91"/>
      <c r="D91" s="91"/>
      <c r="E91" s="90"/>
      <c r="F91" s="90">
        <v>1</v>
      </c>
      <c r="G91" s="101">
        <v>1</v>
      </c>
      <c r="H91" s="91"/>
      <c r="I91" s="100" t="str">
        <f>(IFERROR(IF(H91="Yes",(ROUND(6371 * ACOS(SIN((VLOOKUP(B91,Locations!B:D,2,FALSE))*PI()/180)*SIN((VLOOKUP(C91,Locations!B:D,2,FALSE))*PI()/180) + COS((VLOOKUP(B91,Locations!B:D,2,FALSE))*PI()/180) * COS((VLOOKUP(C91,Locations!B:D,2,FALSE))*PI()/180)*COS((VLOOKUP(C91,Locations!B:D,3,FALSE))* PI()/180-(VLOOKUP(B91,Locations!B:D,3,FALSE))*PI()/180))/1.609,0))*2,(ROUND(6371 * ACOS(SIN((VLOOKUP(B91,Locations!B:D,2,FALSE))*PI()/180)*SIN((VLOOKUP(C91,Locations!B:D,2,FALSE))*PI()/180) + COS((VLOOKUP(B91,Locations!B:D,2,FALSE))*PI()/180) * COS((VLOOKUP(C91,Locations!B:D,2,FALSE))*PI()/180)*COS((VLOOKUP(C91,Locations!B:D,3,FALSE))* PI()/180-(VLOOKUP(B91,Locations!B:D,3,FALSE))*PI()/180))/1.609,0))),""))</f>
        <v/>
      </c>
      <c r="J91" s="100" t="str">
        <f>IFERROR(ROUND(IF(OR(E91="",D91="HGV - Rigid - 0% laden (miles)",D91="HGV - Articulated - 0% laden (miles)"),VLOOKUP(D91,Transport!C:D,2,FALSE)*I91*F91*G91,VLOOKUP(D91,Transport!O:P,2,FALSE)*E91*I91*F91*G91),1),"")</f>
        <v/>
      </c>
      <c r="K91" s="90"/>
    </row>
    <row r="94" spans="1:11" ht="22.8" x14ac:dyDescent="0.4">
      <c r="A94" s="94" t="s">
        <v>253</v>
      </c>
    </row>
    <row r="95" spans="1:11" ht="16.5" customHeight="1" thickBot="1" x14ac:dyDescent="0.45">
      <c r="A95" s="94"/>
    </row>
    <row r="96" spans="1:11" ht="32.4" customHeight="1" thickBot="1" x14ac:dyDescent="0.3">
      <c r="A96" s="217" t="s">
        <v>254</v>
      </c>
      <c r="B96" s="218"/>
      <c r="C96" s="218"/>
      <c r="D96" s="219"/>
    </row>
    <row r="97" spans="1:8" ht="42.6" customHeight="1" x14ac:dyDescent="0.25">
      <c r="A97" s="80" t="s">
        <v>227</v>
      </c>
      <c r="B97" s="80" t="s">
        <v>255</v>
      </c>
      <c r="C97" s="80" t="s">
        <v>256</v>
      </c>
      <c r="D97" s="80" t="s">
        <v>246</v>
      </c>
      <c r="E97" s="80" t="s">
        <v>230</v>
      </c>
      <c r="F97" s="102" t="s">
        <v>257</v>
      </c>
    </row>
    <row r="98" spans="1:8" ht="17.399999999999999" customHeight="1" x14ac:dyDescent="0.25">
      <c r="A98" s="90"/>
      <c r="B98" s="91"/>
      <c r="C98" s="92"/>
      <c r="D98" s="101">
        <v>1</v>
      </c>
      <c r="E98" s="19" t="str">
        <f>IFERROR(VLOOKUP(B98,Transport!$L$2:$M$28,2,FALSE)*C98*D98,"")</f>
        <v/>
      </c>
      <c r="F98" s="90"/>
    </row>
    <row r="99" spans="1:8" ht="17.399999999999999" customHeight="1" x14ac:dyDescent="0.25">
      <c r="A99" s="90"/>
      <c r="B99" s="91"/>
      <c r="C99" s="92"/>
      <c r="D99" s="101">
        <v>1</v>
      </c>
      <c r="E99" s="19" t="str">
        <f>IFERROR(VLOOKUP(B99,Transport!$L$2:$M$28,2,FALSE)*C99*D99,"")</f>
        <v/>
      </c>
      <c r="F99" s="90"/>
    </row>
    <row r="100" spans="1:8" ht="17.399999999999999" customHeight="1" x14ac:dyDescent="0.25">
      <c r="A100" s="90"/>
      <c r="B100" s="91"/>
      <c r="C100" s="92"/>
      <c r="D100" s="101">
        <v>1</v>
      </c>
      <c r="E100" s="19" t="str">
        <f>IFERROR(VLOOKUP(B100,Transport!$L$2:$M$28,2,FALSE)*C100*D100,"")</f>
        <v/>
      </c>
      <c r="F100" s="90"/>
    </row>
    <row r="101" spans="1:8" ht="17.399999999999999" customHeight="1" x14ac:dyDescent="0.25">
      <c r="A101" s="90"/>
      <c r="B101" s="91"/>
      <c r="C101" s="92"/>
      <c r="D101" s="101">
        <v>1</v>
      </c>
      <c r="E101" s="19" t="str">
        <f>IFERROR(VLOOKUP(B101,Transport!$L$2:$M$28,2,FALSE)*C101*D101,"")</f>
        <v/>
      </c>
      <c r="F101" s="90"/>
    </row>
    <row r="102" spans="1:8" ht="17.399999999999999" customHeight="1" x14ac:dyDescent="0.25">
      <c r="A102" s="90"/>
      <c r="B102" s="91"/>
      <c r="C102" s="92"/>
      <c r="D102" s="101">
        <v>1</v>
      </c>
      <c r="E102" s="19" t="str">
        <f>IFERROR(VLOOKUP(B102,Transport!$L$2:$M$28,2,FALSE)*C102*D102,"")</f>
        <v/>
      </c>
      <c r="F102" s="90"/>
    </row>
    <row r="103" spans="1:8" ht="17.399999999999999" customHeight="1" x14ac:dyDescent="0.25">
      <c r="A103" s="90"/>
      <c r="B103" s="91"/>
      <c r="C103" s="92"/>
      <c r="D103" s="101">
        <v>1</v>
      </c>
      <c r="E103" s="19" t="str">
        <f>IFERROR(VLOOKUP(B103,Transport!$L$2:$M$28,2,FALSE)*C103*D103,"")</f>
        <v/>
      </c>
      <c r="F103" s="90"/>
    </row>
    <row r="104" spans="1:8" ht="17.399999999999999" customHeight="1" x14ac:dyDescent="0.25">
      <c r="A104" s="90"/>
      <c r="B104" s="91"/>
      <c r="C104" s="92"/>
      <c r="D104" s="101">
        <v>1</v>
      </c>
      <c r="E104" s="19" t="str">
        <f>IFERROR(VLOOKUP(B104,Transport!$L$2:$M$28,2,FALSE)*C104*D104,"")</f>
        <v/>
      </c>
      <c r="F104" s="90"/>
    </row>
    <row r="105" spans="1:8" ht="17.399999999999999" customHeight="1" x14ac:dyDescent="0.25">
      <c r="A105" s="90"/>
      <c r="B105" s="91"/>
      <c r="C105" s="92"/>
      <c r="D105" s="101">
        <v>1</v>
      </c>
      <c r="E105" s="19" t="str">
        <f>IFERROR(VLOOKUP(B105,Transport!$L$2:$M$28,2,FALSE)*C105*D105,"")</f>
        <v/>
      </c>
      <c r="F105" s="90"/>
    </row>
    <row r="106" spans="1:8" ht="17.399999999999999" customHeight="1" x14ac:dyDescent="0.25">
      <c r="A106" s="90"/>
      <c r="B106" s="91"/>
      <c r="C106" s="92"/>
      <c r="D106" s="101">
        <v>1</v>
      </c>
      <c r="E106" s="19" t="str">
        <f>IFERROR(VLOOKUP(B106,Transport!$L$2:$M$28,2,FALSE)*C106*D106,"")</f>
        <v/>
      </c>
      <c r="F106" s="90"/>
    </row>
    <row r="107" spans="1:8" ht="17.399999999999999" customHeight="1" x14ac:dyDescent="0.25">
      <c r="E107" s="17" t="str">
        <f>IFERROR(VLOOKUP(C107,Transport!$L$2:$M$24,2,FALSE)*D107,"")</f>
        <v/>
      </c>
    </row>
    <row r="108" spans="1:8" ht="17.399999999999999" customHeight="1" x14ac:dyDescent="0.4">
      <c r="A108" s="94" t="s">
        <v>258</v>
      </c>
    </row>
    <row r="109" spans="1:8" ht="17.399999999999999" customHeight="1" thickBot="1" x14ac:dyDescent="0.45">
      <c r="A109" s="94"/>
    </row>
    <row r="110" spans="1:8" ht="32.4" customHeight="1" thickBot="1" x14ac:dyDescent="0.3">
      <c r="A110" s="217" t="s">
        <v>259</v>
      </c>
      <c r="B110" s="218"/>
      <c r="C110" s="218"/>
      <c r="D110" s="219"/>
    </row>
    <row r="111" spans="1:8" ht="38.4" customHeight="1" x14ac:dyDescent="0.25">
      <c r="A111" s="80" t="s">
        <v>227</v>
      </c>
      <c r="B111" s="80" t="s">
        <v>228</v>
      </c>
      <c r="C111" s="80" t="s">
        <v>248</v>
      </c>
      <c r="D111" s="80" t="s">
        <v>244</v>
      </c>
      <c r="E111" s="102" t="s">
        <v>245</v>
      </c>
      <c r="F111" s="80" t="s">
        <v>246</v>
      </c>
      <c r="G111" s="80" t="s">
        <v>230</v>
      </c>
      <c r="H111" s="102" t="s">
        <v>257</v>
      </c>
    </row>
    <row r="112" spans="1:8" ht="17.399999999999999" customHeight="1" x14ac:dyDescent="0.25">
      <c r="A112" s="90"/>
      <c r="B112" s="91"/>
      <c r="C112" s="92"/>
      <c r="D112" s="90"/>
      <c r="E112" s="90">
        <v>1</v>
      </c>
      <c r="F112" s="101">
        <v>1</v>
      </c>
      <c r="G112" s="19" t="str">
        <f>IFERROR(VLOOKUP(B112,Transport!L:M,2,FALSE)*'Dept D Planning'!C112*'Dept D Planning'!D112*'Dept D Planning'!E112*'Dept D Planning'!F112,"")</f>
        <v/>
      </c>
      <c r="H112" s="90"/>
    </row>
    <row r="113" spans="1:8" ht="17.399999999999999" customHeight="1" x14ac:dyDescent="0.25">
      <c r="A113" s="90"/>
      <c r="B113" s="91"/>
      <c r="C113" s="92"/>
      <c r="D113" s="90"/>
      <c r="E113" s="90">
        <v>1</v>
      </c>
      <c r="F113" s="101">
        <v>1</v>
      </c>
      <c r="G113" s="19" t="str">
        <f>IFERROR(VLOOKUP(B113,Transport!L:M,2,FALSE)*'Dept D Planning'!C113*'Dept D Planning'!D113*'Dept D Planning'!E113*'Dept D Planning'!F113,"")</f>
        <v/>
      </c>
      <c r="H113" s="90"/>
    </row>
    <row r="114" spans="1:8" ht="17.399999999999999" customHeight="1" x14ac:dyDescent="0.25">
      <c r="A114" s="90"/>
      <c r="B114" s="91"/>
      <c r="C114" s="92"/>
      <c r="D114" s="90"/>
      <c r="E114" s="90">
        <v>1</v>
      </c>
      <c r="F114" s="101">
        <v>1</v>
      </c>
      <c r="G114" s="19" t="str">
        <f>IFERROR(VLOOKUP(B114,Transport!L:M,2,FALSE)*'Dept D Planning'!C114*'Dept D Planning'!D114*'Dept D Planning'!E114*'Dept D Planning'!F114,"")</f>
        <v/>
      </c>
      <c r="H114" s="90"/>
    </row>
    <row r="115" spans="1:8" ht="17.399999999999999" customHeight="1" x14ac:dyDescent="0.25">
      <c r="A115" s="90"/>
      <c r="B115" s="91"/>
      <c r="C115" s="92"/>
      <c r="D115" s="90"/>
      <c r="E115" s="90">
        <v>1</v>
      </c>
      <c r="F115" s="101">
        <v>1</v>
      </c>
      <c r="G115" s="19" t="str">
        <f>IFERROR(VLOOKUP(B115,Transport!L:M,2,FALSE)*'Dept D Planning'!C115*'Dept D Planning'!D115*'Dept D Planning'!E115*'Dept D Planning'!F115,"")</f>
        <v/>
      </c>
      <c r="H115" s="90"/>
    </row>
    <row r="116" spans="1:8" ht="17.399999999999999" customHeight="1" x14ac:dyDescent="0.25">
      <c r="A116" s="90"/>
      <c r="B116" s="91"/>
      <c r="C116" s="92"/>
      <c r="D116" s="90"/>
      <c r="E116" s="90">
        <v>1</v>
      </c>
      <c r="F116" s="101">
        <v>1</v>
      </c>
      <c r="G116" s="19" t="str">
        <f>IFERROR(VLOOKUP(B116,Transport!L:M,2,FALSE)*'Dept D Planning'!C116*'Dept D Planning'!D116*'Dept D Planning'!E116*'Dept D Planning'!F116,"")</f>
        <v/>
      </c>
      <c r="H116" s="90"/>
    </row>
    <row r="117" spans="1:8" ht="17.399999999999999" customHeight="1" x14ac:dyDescent="0.25">
      <c r="A117" s="90"/>
      <c r="B117" s="91"/>
      <c r="C117" s="92"/>
      <c r="D117" s="90"/>
      <c r="E117" s="90">
        <v>1</v>
      </c>
      <c r="F117" s="101">
        <v>1</v>
      </c>
      <c r="G117" s="19" t="str">
        <f>IFERROR(VLOOKUP(B117,Transport!L:M,2,FALSE)*'Dept D Planning'!C117*'Dept D Planning'!D117*'Dept D Planning'!E117*'Dept D Planning'!F117,"")</f>
        <v/>
      </c>
      <c r="H117" s="90"/>
    </row>
    <row r="118" spans="1:8" ht="17.399999999999999" customHeight="1" x14ac:dyDescent="0.25">
      <c r="A118" s="90"/>
      <c r="B118" s="91"/>
      <c r="C118" s="92"/>
      <c r="D118" s="90"/>
      <c r="E118" s="90">
        <v>1</v>
      </c>
      <c r="F118" s="101">
        <v>1</v>
      </c>
      <c r="G118" s="19" t="str">
        <f>IFERROR(VLOOKUP(B118,Transport!L:M,2,FALSE)*'Dept D Planning'!C118*'Dept D Planning'!D118*'Dept D Planning'!E118*'Dept D Planning'!F118,"")</f>
        <v/>
      </c>
      <c r="H118" s="90"/>
    </row>
    <row r="119" spans="1:8" ht="17.399999999999999" customHeight="1" x14ac:dyDescent="0.25">
      <c r="A119" s="90"/>
      <c r="B119" s="91"/>
      <c r="C119" s="92"/>
      <c r="D119" s="90"/>
      <c r="E119" s="90">
        <v>1</v>
      </c>
      <c r="F119" s="101">
        <v>1</v>
      </c>
      <c r="G119" s="19" t="str">
        <f>IFERROR(VLOOKUP(B119,Transport!L:M,2,FALSE)*'Dept D Planning'!C119*'Dept D Planning'!D119*'Dept D Planning'!E119*'Dept D Planning'!F119,"")</f>
        <v/>
      </c>
      <c r="H119" s="90"/>
    </row>
    <row r="120" spans="1:8" ht="17.399999999999999" customHeight="1" x14ac:dyDescent="0.25">
      <c r="A120" s="90"/>
      <c r="B120" s="91"/>
      <c r="C120" s="92"/>
      <c r="D120" s="90"/>
      <c r="E120" s="90">
        <v>1</v>
      </c>
      <c r="F120" s="101">
        <v>1</v>
      </c>
      <c r="G120" s="19" t="str">
        <f>IFERROR(VLOOKUP(B120,Transport!L:M,2,FALSE)*'Dept D Planning'!C120*'Dept D Planning'!D120*'Dept D Planning'!E120*'Dept D Planning'!F120,"")</f>
        <v/>
      </c>
      <c r="H120" s="90"/>
    </row>
    <row r="121" spans="1:8" ht="17.399999999999999" customHeight="1" x14ac:dyDescent="0.25">
      <c r="A121" s="90"/>
      <c r="B121" s="91"/>
      <c r="C121" s="92"/>
      <c r="D121" s="90"/>
      <c r="E121" s="90">
        <v>1</v>
      </c>
      <c r="F121" s="101">
        <v>1</v>
      </c>
      <c r="G121" s="19" t="str">
        <f>IFERROR(VLOOKUP(B121,Transport!L:M,2,FALSE)*'Dept D Planning'!C121*'Dept D Planning'!D121*'Dept D Planning'!E121*'Dept D Planning'!F121,"")</f>
        <v/>
      </c>
      <c r="H121" s="90"/>
    </row>
    <row r="122" spans="1:8" ht="17.399999999999999" customHeight="1" x14ac:dyDescent="0.25">
      <c r="A122" s="90"/>
      <c r="B122" s="91"/>
      <c r="C122" s="92"/>
      <c r="D122" s="90"/>
      <c r="E122" s="90">
        <v>1</v>
      </c>
      <c r="F122" s="101">
        <v>1</v>
      </c>
      <c r="G122" s="19" t="str">
        <f>IFERROR(VLOOKUP(B122,Transport!L:M,2,FALSE)*'Dept D Planning'!C122*'Dept D Planning'!D122*'Dept D Planning'!E122*'Dept D Planning'!F122,"")</f>
        <v/>
      </c>
      <c r="H122" s="90"/>
    </row>
    <row r="123" spans="1:8" ht="17.399999999999999" customHeight="1" x14ac:dyDescent="0.25">
      <c r="A123" s="90"/>
      <c r="B123" s="91"/>
      <c r="C123" s="92"/>
      <c r="D123" s="90"/>
      <c r="E123" s="90">
        <v>1</v>
      </c>
      <c r="F123" s="101">
        <v>1</v>
      </c>
      <c r="G123" s="19" t="str">
        <f>IFERROR(VLOOKUP(B123,Transport!L:M,2,FALSE)*'Dept D Planning'!C123*'Dept D Planning'!D123*'Dept D Planning'!E123*'Dept D Planning'!F123,"")</f>
        <v/>
      </c>
      <c r="H123" s="90"/>
    </row>
    <row r="124" spans="1:8" ht="17.399999999999999" customHeight="1" x14ac:dyDescent="0.25">
      <c r="A124" s="90"/>
      <c r="B124" s="91"/>
      <c r="C124" s="92"/>
      <c r="D124" s="90"/>
      <c r="E124" s="90">
        <v>1</v>
      </c>
      <c r="F124" s="101">
        <v>1</v>
      </c>
      <c r="G124" s="19" t="str">
        <f>IFERROR(VLOOKUP(B124,Transport!L:M,2,FALSE)*'Dept D Planning'!C124*'Dept D Planning'!D124*'Dept D Planning'!E124*'Dept D Planning'!F124,"")</f>
        <v/>
      </c>
      <c r="H124" s="90"/>
    </row>
    <row r="125" spans="1:8" ht="17.399999999999999" customHeight="1" x14ac:dyDescent="0.25">
      <c r="A125" s="90"/>
      <c r="B125" s="91"/>
      <c r="C125" s="92"/>
      <c r="D125" s="90"/>
      <c r="E125" s="90">
        <v>1</v>
      </c>
      <c r="F125" s="101">
        <v>1</v>
      </c>
      <c r="G125" s="19" t="str">
        <f>IFERROR(VLOOKUP(B125,Transport!L:M,2,FALSE)*'Dept D Planning'!C125*'Dept D Planning'!D125*'Dept D Planning'!E125*'Dept D Planning'!F125,"")</f>
        <v/>
      </c>
      <c r="H125" s="90"/>
    </row>
    <row r="126" spans="1:8" ht="17.399999999999999" customHeight="1" x14ac:dyDescent="0.25">
      <c r="A126" s="90"/>
      <c r="B126" s="91"/>
      <c r="C126" s="92"/>
      <c r="D126" s="90"/>
      <c r="E126" s="90">
        <v>1</v>
      </c>
      <c r="F126" s="101">
        <v>1</v>
      </c>
      <c r="G126" s="19" t="str">
        <f>IFERROR(VLOOKUP(B126,Transport!L:M,2,FALSE)*'Dept D Planning'!C126*'Dept D Planning'!D126*'Dept D Planning'!E126*'Dept D Planning'!F126,"")</f>
        <v/>
      </c>
      <c r="H126" s="90"/>
    </row>
    <row r="127" spans="1:8" ht="17.399999999999999" customHeight="1" x14ac:dyDescent="0.25">
      <c r="A127" s="90"/>
      <c r="B127" s="91"/>
      <c r="C127" s="92"/>
      <c r="D127" s="90"/>
      <c r="E127" s="90">
        <v>1</v>
      </c>
      <c r="F127" s="101">
        <v>1</v>
      </c>
      <c r="G127" s="19" t="str">
        <f>IFERROR(VLOOKUP(B127,Transport!L:M,2,FALSE)*'Dept D Planning'!C127*'Dept D Planning'!D127*'Dept D Planning'!E127*'Dept D Planning'!F127,"")</f>
        <v/>
      </c>
      <c r="H127" s="90"/>
    </row>
    <row r="128" spans="1:8" ht="17.399999999999999" customHeight="1" x14ac:dyDescent="0.25">
      <c r="A128" s="90"/>
      <c r="B128" s="91"/>
      <c r="C128" s="92"/>
      <c r="D128" s="90"/>
      <c r="E128" s="90">
        <v>1</v>
      </c>
      <c r="F128" s="101">
        <v>1</v>
      </c>
      <c r="G128" s="19" t="str">
        <f>IFERROR(VLOOKUP(B128,Transport!L:M,2,FALSE)*'Dept D Planning'!C128*'Dept D Planning'!D128*'Dept D Planning'!E128*'Dept D Planning'!F128,"")</f>
        <v/>
      </c>
      <c r="H128" s="90"/>
    </row>
    <row r="129" spans="1:8" ht="17.399999999999999" customHeight="1" x14ac:dyDescent="0.25">
      <c r="A129" s="90"/>
      <c r="B129" s="91"/>
      <c r="C129" s="92"/>
      <c r="D129" s="90"/>
      <c r="E129" s="90">
        <v>1</v>
      </c>
      <c r="F129" s="101">
        <v>1</v>
      </c>
      <c r="G129" s="19" t="str">
        <f>IFERROR(VLOOKUP(B129,Transport!L:M,2,FALSE)*'Dept D Planning'!C129*'Dept D Planning'!D129*'Dept D Planning'!E129*'Dept D Planning'!F129,"")</f>
        <v/>
      </c>
      <c r="H129" s="90"/>
    </row>
    <row r="130" spans="1:8" ht="17.399999999999999" customHeight="1" x14ac:dyDescent="0.25">
      <c r="A130" s="90"/>
      <c r="B130" s="91"/>
      <c r="C130" s="92"/>
      <c r="D130" s="90"/>
      <c r="E130" s="90">
        <v>1</v>
      </c>
      <c r="F130" s="101">
        <v>1</v>
      </c>
      <c r="G130" s="19" t="str">
        <f>IFERROR(VLOOKUP(B130,Transport!L:M,2,FALSE)*'Dept D Planning'!C130*'Dept D Planning'!D130*'Dept D Planning'!E130*'Dept D Planning'!F130,"")</f>
        <v/>
      </c>
      <c r="H130" s="90"/>
    </row>
    <row r="131" spans="1:8" ht="17.399999999999999" customHeight="1" x14ac:dyDescent="0.25">
      <c r="A131" s="90"/>
      <c r="B131" s="91"/>
      <c r="C131" s="92"/>
      <c r="D131" s="90"/>
      <c r="E131" s="90">
        <v>1</v>
      </c>
      <c r="F131" s="101">
        <v>1</v>
      </c>
      <c r="G131" s="19" t="str">
        <f>IFERROR(VLOOKUP(B131,Transport!L:M,2,FALSE)*'Dept D Planning'!C131*'Dept D Planning'!D131*'Dept D Planning'!E131*'Dept D Planning'!F131,"")</f>
        <v/>
      </c>
      <c r="H131" s="90"/>
    </row>
    <row r="132" spans="1:8" ht="17.399999999999999" customHeight="1" x14ac:dyDescent="0.25">
      <c r="A132" s="90"/>
      <c r="B132" s="91"/>
      <c r="C132" s="92"/>
      <c r="D132" s="90"/>
      <c r="E132" s="90">
        <v>1</v>
      </c>
      <c r="F132" s="101">
        <v>1</v>
      </c>
      <c r="G132" s="19" t="str">
        <f>IFERROR(VLOOKUP(B132,Transport!L:M,2,FALSE)*'Dept D Planning'!C132*'Dept D Planning'!D132*'Dept D Planning'!E132*'Dept D Planning'!F132,"")</f>
        <v/>
      </c>
      <c r="H132" s="90"/>
    </row>
    <row r="133" spans="1:8" ht="17.399999999999999" customHeight="1" x14ac:dyDescent="0.25">
      <c r="A133" s="90"/>
      <c r="B133" s="91"/>
      <c r="C133" s="92"/>
      <c r="D133" s="90"/>
      <c r="E133" s="90">
        <v>1</v>
      </c>
      <c r="F133" s="101">
        <v>1</v>
      </c>
      <c r="G133" s="19" t="str">
        <f>IFERROR(VLOOKUP(B133,Transport!L:M,2,FALSE)*'Dept D Planning'!C133*'Dept D Planning'!D133*'Dept D Planning'!E133*'Dept D Planning'!F133,"")</f>
        <v/>
      </c>
      <c r="H133" s="90"/>
    </row>
    <row r="134" spans="1:8" ht="17.399999999999999" customHeight="1" x14ac:dyDescent="0.25">
      <c r="A134" s="90"/>
      <c r="B134" s="91"/>
      <c r="C134" s="92"/>
      <c r="D134" s="90"/>
      <c r="E134" s="90">
        <v>1</v>
      </c>
      <c r="F134" s="101">
        <v>1</v>
      </c>
      <c r="G134" s="19" t="str">
        <f>IFERROR(VLOOKUP(B134,Transport!L:M,2,FALSE)*'Dept D Planning'!C134*'Dept D Planning'!D134*'Dept D Planning'!E134*'Dept D Planning'!F134,"")</f>
        <v/>
      </c>
      <c r="H134" s="90"/>
    </row>
    <row r="135" spans="1:8" ht="17.399999999999999" customHeight="1" x14ac:dyDescent="0.25">
      <c r="A135" s="90"/>
      <c r="B135" s="91"/>
      <c r="C135" s="92"/>
      <c r="D135" s="90"/>
      <c r="E135" s="90">
        <v>1</v>
      </c>
      <c r="F135" s="101">
        <v>1</v>
      </c>
      <c r="G135" s="19" t="str">
        <f>IFERROR(VLOOKUP(B135,Transport!L:M,2,FALSE)*'Dept D Planning'!C135*'Dept D Planning'!D135*'Dept D Planning'!E135*'Dept D Planning'!F135,"")</f>
        <v/>
      </c>
      <c r="H135" s="90"/>
    </row>
    <row r="136" spans="1:8" ht="17.399999999999999" customHeight="1" x14ac:dyDescent="0.25">
      <c r="A136" s="90"/>
      <c r="B136" s="91"/>
      <c r="C136" s="92"/>
      <c r="D136" s="90"/>
      <c r="E136" s="90">
        <v>1</v>
      </c>
      <c r="F136" s="101">
        <v>1</v>
      </c>
      <c r="G136" s="19" t="str">
        <f>IFERROR(VLOOKUP(B136,Transport!L:M,2,FALSE)*'Dept D Planning'!C136*'Dept D Planning'!D136*'Dept D Planning'!E136*'Dept D Planning'!F136,"")</f>
        <v/>
      </c>
      <c r="H136" s="90"/>
    </row>
    <row r="137" spans="1:8" ht="17.399999999999999" customHeight="1" x14ac:dyDescent="0.25">
      <c r="A137" s="90"/>
      <c r="B137" s="91"/>
      <c r="C137" s="92"/>
      <c r="D137" s="90"/>
      <c r="E137" s="90">
        <v>1</v>
      </c>
      <c r="F137" s="101">
        <v>1</v>
      </c>
      <c r="G137" s="19" t="str">
        <f>IFERROR(VLOOKUP(B137,Transport!L:M,2,FALSE)*'Dept D Planning'!C137*'Dept D Planning'!D137*'Dept D Planning'!E137*'Dept D Planning'!F137,"")</f>
        <v/>
      </c>
      <c r="H137" s="90"/>
    </row>
    <row r="140" spans="1:8" ht="17.399999999999999" customHeight="1" x14ac:dyDescent="0.4">
      <c r="A140" s="94" t="s">
        <v>260</v>
      </c>
    </row>
    <row r="141" spans="1:8" ht="17.399999999999999" customHeight="1" thickBot="1" x14ac:dyDescent="0.45">
      <c r="A141" s="94"/>
    </row>
    <row r="142" spans="1:8" ht="27.9" customHeight="1" thickBot="1" x14ac:dyDescent="0.3">
      <c r="A142" s="217" t="s">
        <v>261</v>
      </c>
      <c r="B142" s="218"/>
      <c r="C142" s="218"/>
      <c r="D142" s="219"/>
    </row>
    <row r="143" spans="1:8" ht="40.5" customHeight="1" x14ac:dyDescent="0.25">
      <c r="A143" s="80" t="s">
        <v>227</v>
      </c>
      <c r="B143" s="80" t="s">
        <v>228</v>
      </c>
      <c r="C143" s="80" t="s">
        <v>248</v>
      </c>
      <c r="D143" s="80" t="s">
        <v>252</v>
      </c>
      <c r="E143" s="102" t="s">
        <v>245</v>
      </c>
      <c r="F143" s="80" t="s">
        <v>246</v>
      </c>
      <c r="G143" s="80" t="s">
        <v>230</v>
      </c>
      <c r="H143" s="102" t="s">
        <v>257</v>
      </c>
    </row>
    <row r="144" spans="1:8" ht="17.399999999999999" customHeight="1" x14ac:dyDescent="0.25">
      <c r="A144" s="90"/>
      <c r="B144" s="91"/>
      <c r="C144" s="92"/>
      <c r="D144" s="92"/>
      <c r="E144" s="90">
        <v>1</v>
      </c>
      <c r="F144" s="101">
        <v>1</v>
      </c>
      <c r="G144" s="19" t="str">
        <f>IFERROR(IF(OR(D144="",B144="HGV - Rigid - 0% laden (miles)",B144="HGV - Articulated - 0% laden (miles)"),VLOOKUP(B144,Transport!C:D,2,FALSE)*C144*E144*F144,VLOOKUP(B144,Transport!O:P,2,FALSE)*C144*E144*F144*D144),"")</f>
        <v/>
      </c>
      <c r="H144" s="90"/>
    </row>
    <row r="145" spans="1:8" ht="17.399999999999999" customHeight="1" x14ac:dyDescent="0.25">
      <c r="A145" s="90"/>
      <c r="B145" s="91"/>
      <c r="C145" s="92"/>
      <c r="D145" s="92"/>
      <c r="E145" s="90">
        <v>1</v>
      </c>
      <c r="F145" s="101">
        <v>1</v>
      </c>
      <c r="G145" s="19" t="str">
        <f>IFERROR(IF(OR(D145="",B145="HGV - Rigid - 0% laden (miles)",B145="HGV - Articulated - 0% laden (miles)"),VLOOKUP(B145,Transport!C:D,2,FALSE)*C145*E145*F145,VLOOKUP(B145,Transport!O:P,2,FALSE)*C145*E145*F145*D145),"")</f>
        <v/>
      </c>
      <c r="H145" s="90"/>
    </row>
    <row r="146" spans="1:8" ht="17.399999999999999" customHeight="1" x14ac:dyDescent="0.25">
      <c r="A146" s="90"/>
      <c r="B146" s="91"/>
      <c r="C146" s="92"/>
      <c r="D146" s="92"/>
      <c r="E146" s="90">
        <v>1</v>
      </c>
      <c r="F146" s="101">
        <v>1</v>
      </c>
      <c r="G146" s="19" t="str">
        <f>IFERROR(IF(OR(D146="",B146="HGV - Rigid - 0% laden (miles)",B146="HGV - Articulated - 0% laden (miles)"),VLOOKUP(B146,Transport!C:D,2,FALSE)*C146*E146*F146,VLOOKUP(B146,Transport!O:P,2,FALSE)*C146*E146*F146*D146),"")</f>
        <v/>
      </c>
      <c r="H146" s="90"/>
    </row>
    <row r="147" spans="1:8" ht="17.399999999999999" customHeight="1" x14ac:dyDescent="0.25">
      <c r="A147" s="90"/>
      <c r="B147" s="91"/>
      <c r="C147" s="92"/>
      <c r="D147" s="92"/>
      <c r="E147" s="90">
        <v>1</v>
      </c>
      <c r="F147" s="101">
        <v>1</v>
      </c>
      <c r="G147" s="19" t="str">
        <f>IFERROR(IF(OR(D147="",B147="HGV - Rigid - 0% laden (miles)",B147="HGV - Articulated - 0% laden (miles)"),VLOOKUP(B147,Transport!C:D,2,FALSE)*C147*E147*F147,VLOOKUP(B147,Transport!O:P,2,FALSE)*C147*E147*F147*D147),"")</f>
        <v/>
      </c>
      <c r="H147" s="90"/>
    </row>
    <row r="148" spans="1:8" ht="17.399999999999999" customHeight="1" x14ac:dyDescent="0.25">
      <c r="A148" s="90"/>
      <c r="B148" s="91"/>
      <c r="C148" s="92"/>
      <c r="D148" s="92"/>
      <c r="E148" s="90">
        <v>1</v>
      </c>
      <c r="F148" s="101">
        <v>1</v>
      </c>
      <c r="G148" s="19" t="str">
        <f>IFERROR(IF(OR(D148="",B148="HGV - Rigid - 0% laden (miles)",B148="HGV - Articulated - 0% laden (miles)"),VLOOKUP(B148,Transport!C:D,2,FALSE)*C148*E148*F148,VLOOKUP(B148,Transport!O:P,2,FALSE)*C148*E148*F148*D148),"")</f>
        <v/>
      </c>
      <c r="H148" s="90"/>
    </row>
    <row r="149" spans="1:8" ht="17.399999999999999" customHeight="1" x14ac:dyDescent="0.25">
      <c r="A149" s="90"/>
      <c r="B149" s="91"/>
      <c r="C149" s="92"/>
      <c r="D149" s="92"/>
      <c r="E149" s="90">
        <v>1</v>
      </c>
      <c r="F149" s="101">
        <v>1</v>
      </c>
      <c r="G149" s="19" t="str">
        <f>IFERROR(IF(OR(D149="",B149="HGV - Rigid - 0% laden (miles)",B149="HGV - Articulated - 0% laden (miles)"),VLOOKUP(B149,Transport!C:D,2,FALSE)*C149*E149*F149,VLOOKUP(B149,Transport!O:P,2,FALSE)*C149*E149*F149*D149),"")</f>
        <v/>
      </c>
      <c r="H149" s="90"/>
    </row>
    <row r="150" spans="1:8" ht="17.399999999999999" customHeight="1" x14ac:dyDescent="0.25">
      <c r="A150" s="90"/>
      <c r="B150" s="91"/>
      <c r="C150" s="92"/>
      <c r="D150" s="92"/>
      <c r="E150" s="90">
        <v>1</v>
      </c>
      <c r="F150" s="101">
        <v>1</v>
      </c>
      <c r="G150" s="19" t="str">
        <f>IFERROR(IF(OR(D150="",B150="HGV - Rigid - 0% laden (miles)",B150="HGV - Articulated - 0% laden (miles)"),VLOOKUP(B150,Transport!C:D,2,FALSE)*C150*E150*F150,VLOOKUP(B150,Transport!O:P,2,FALSE)*C150*E150*F150*D150),"")</f>
        <v/>
      </c>
      <c r="H150" s="90"/>
    </row>
    <row r="151" spans="1:8" ht="17.399999999999999" customHeight="1" x14ac:dyDescent="0.25">
      <c r="A151" s="90"/>
      <c r="B151" s="91"/>
      <c r="C151" s="92"/>
      <c r="D151" s="92"/>
      <c r="E151" s="90">
        <v>1</v>
      </c>
      <c r="F151" s="101">
        <v>1</v>
      </c>
      <c r="G151" s="19" t="str">
        <f>IFERROR(IF(OR(D151="",B151="HGV - Rigid - 0% laden (miles)",B151="HGV - Articulated - 0% laden (miles)"),VLOOKUP(B151,Transport!C:D,2,FALSE)*C151*E151*F151,VLOOKUP(B151,Transport!O:P,2,FALSE)*C151*E151*F151*D151),"")</f>
        <v/>
      </c>
      <c r="H151" s="90"/>
    </row>
    <row r="152" spans="1:8" ht="17.399999999999999" customHeight="1" x14ac:dyDescent="0.25">
      <c r="A152" s="90"/>
      <c r="B152" s="91"/>
      <c r="C152" s="92"/>
      <c r="D152" s="92"/>
      <c r="E152" s="90">
        <v>1</v>
      </c>
      <c r="F152" s="101">
        <v>1</v>
      </c>
      <c r="G152" s="19" t="str">
        <f>IFERROR(IF(OR(D152="",B152="HGV - Rigid - 0% laden (miles)",B152="HGV - Articulated - 0% laden (miles)"),VLOOKUP(B152,Transport!C:D,2,FALSE)*C152*E152*F152,VLOOKUP(B152,Transport!O:P,2,FALSE)*C152*E152*F152*D152),"")</f>
        <v/>
      </c>
      <c r="H152" s="90"/>
    </row>
    <row r="153" spans="1:8" ht="17.399999999999999" customHeight="1" x14ac:dyDescent="0.25">
      <c r="A153" s="90"/>
      <c r="B153" s="91"/>
      <c r="C153" s="92"/>
      <c r="D153" s="92"/>
      <c r="E153" s="90">
        <v>1</v>
      </c>
      <c r="F153" s="101">
        <v>1</v>
      </c>
      <c r="G153" s="19" t="str">
        <f>IFERROR(IF(OR(D153="",B153="HGV - Rigid - 0% laden (miles)",B153="HGV - Articulated - 0% laden (miles)"),VLOOKUP(B153,Transport!C:D,2,FALSE)*C153*E153*F153,VLOOKUP(B153,Transport!O:P,2,FALSE)*C153*E153*F153*D153),"")</f>
        <v/>
      </c>
      <c r="H153" s="90"/>
    </row>
    <row r="154" spans="1:8" ht="17.399999999999999" customHeight="1" x14ac:dyDescent="0.25">
      <c r="A154" s="90"/>
      <c r="B154" s="91"/>
      <c r="C154" s="92"/>
      <c r="D154" s="92"/>
      <c r="E154" s="90">
        <v>1</v>
      </c>
      <c r="F154" s="101">
        <v>1</v>
      </c>
      <c r="G154" s="19" t="str">
        <f>IFERROR(IF(OR(D154="",B154="HGV - Rigid - 0% laden (miles)",B154="HGV - Articulated - 0% laden (miles)"),VLOOKUP(B154,Transport!C:D,2,FALSE)*C154*E154*F154,VLOOKUP(B154,Transport!O:P,2,FALSE)*C154*E154*F154*D154),"")</f>
        <v/>
      </c>
      <c r="H154" s="90"/>
    </row>
    <row r="155" spans="1:8" ht="17.399999999999999" customHeight="1" x14ac:dyDescent="0.25">
      <c r="A155" s="90"/>
      <c r="B155" s="91"/>
      <c r="C155" s="92"/>
      <c r="D155" s="92"/>
      <c r="E155" s="90">
        <v>1</v>
      </c>
      <c r="F155" s="101">
        <v>1</v>
      </c>
      <c r="G155" s="19" t="str">
        <f>IFERROR(IF(OR(D155="",B155="HGV - Rigid - 0% laden (miles)",B155="HGV - Articulated - 0% laden (miles)"),VLOOKUP(B155,Transport!C:D,2,FALSE)*C155*E155*F155,VLOOKUP(B155,Transport!O:P,2,FALSE)*C155*E155*F155*D155),"")</f>
        <v/>
      </c>
      <c r="H155" s="90"/>
    </row>
    <row r="156" spans="1:8" ht="17.399999999999999" customHeight="1" x14ac:dyDescent="0.25">
      <c r="A156" s="90"/>
      <c r="B156" s="91"/>
      <c r="C156" s="92"/>
      <c r="D156" s="92"/>
      <c r="E156" s="90">
        <v>1</v>
      </c>
      <c r="F156" s="101">
        <v>1</v>
      </c>
      <c r="G156" s="19" t="str">
        <f>IFERROR(IF(OR(D156="",B156="HGV - Rigid - 0% laden (miles)",B156="HGV - Articulated - 0% laden (miles)"),VLOOKUP(B156,Transport!C:D,2,FALSE)*C156*E156*F156,VLOOKUP(B156,Transport!O:P,2,FALSE)*C156*E156*F156*D156),"")</f>
        <v/>
      </c>
      <c r="H156" s="90"/>
    </row>
    <row r="157" spans="1:8" ht="17.399999999999999" customHeight="1" x14ac:dyDescent="0.25">
      <c r="A157" s="90"/>
      <c r="B157" s="91"/>
      <c r="C157" s="92"/>
      <c r="D157" s="92"/>
      <c r="E157" s="90">
        <v>1</v>
      </c>
      <c r="F157" s="101">
        <v>1</v>
      </c>
      <c r="G157" s="19" t="str">
        <f>IFERROR(IF(OR(D157="",B157="HGV - Rigid - 0% laden (miles)",B157="HGV - Articulated - 0% laden (miles)"),VLOOKUP(B157,Transport!C:D,2,FALSE)*C157*E157*F157,VLOOKUP(B157,Transport!O:P,2,FALSE)*C157*E157*F157*D157),"")</f>
        <v/>
      </c>
      <c r="H157" s="90"/>
    </row>
    <row r="158" spans="1:8" ht="17.399999999999999" customHeight="1" x14ac:dyDescent="0.25">
      <c r="A158" s="90"/>
      <c r="B158" s="91"/>
      <c r="C158" s="92"/>
      <c r="D158" s="92"/>
      <c r="E158" s="90">
        <v>1</v>
      </c>
      <c r="F158" s="101">
        <v>1</v>
      </c>
      <c r="G158" s="19" t="str">
        <f>IFERROR(IF(OR(D158="",B158="HGV - Rigid - 0% laden (miles)",B158="HGV - Articulated - 0% laden (miles)"),VLOOKUP(B158,Transport!C:D,2,FALSE)*C158*E158*F158,VLOOKUP(B158,Transport!O:P,2,FALSE)*C158*E158*F158*D158),"")</f>
        <v/>
      </c>
      <c r="H158" s="90"/>
    </row>
    <row r="159" spans="1:8" ht="17.399999999999999" customHeight="1" x14ac:dyDescent="0.25">
      <c r="A159" s="90"/>
      <c r="B159" s="91"/>
      <c r="C159" s="92"/>
      <c r="D159" s="92"/>
      <c r="E159" s="90">
        <v>1</v>
      </c>
      <c r="F159" s="101">
        <v>1</v>
      </c>
      <c r="G159" s="19" t="str">
        <f>IFERROR(IF(OR(D159="",B159="HGV - Rigid - 0% laden (miles)",B159="HGV - Articulated - 0% laden (miles)"),VLOOKUP(B159,Transport!C:D,2,FALSE)*C159*E159*F159,VLOOKUP(B159,Transport!O:P,2,FALSE)*C159*E159*F159*D159),"")</f>
        <v/>
      </c>
      <c r="H159" s="90"/>
    </row>
    <row r="160" spans="1:8" ht="17.399999999999999" customHeight="1" x14ac:dyDescent="0.25">
      <c r="A160" s="90"/>
      <c r="B160" s="91"/>
      <c r="C160" s="92"/>
      <c r="D160" s="92"/>
      <c r="E160" s="90">
        <v>1</v>
      </c>
      <c r="F160" s="101">
        <v>1</v>
      </c>
      <c r="G160" s="19" t="str">
        <f>IFERROR(IF(OR(D160="",B160="HGV - Rigid - 0% laden (miles)",B160="HGV - Articulated - 0% laden (miles)"),VLOOKUP(B160,Transport!C:D,2,FALSE)*C160*E160*F160,VLOOKUP(B160,Transport!O:P,2,FALSE)*C160*E160*F160*D160),"")</f>
        <v/>
      </c>
      <c r="H160" s="90"/>
    </row>
    <row r="161" spans="1:8" ht="17.399999999999999" customHeight="1" x14ac:dyDescent="0.25">
      <c r="A161" s="90"/>
      <c r="B161" s="91"/>
      <c r="C161" s="92"/>
      <c r="D161" s="92"/>
      <c r="E161" s="90">
        <v>1</v>
      </c>
      <c r="F161" s="101">
        <v>1</v>
      </c>
      <c r="G161" s="19" t="str">
        <f>IFERROR(IF(OR(D161="",B161="HGV - Rigid - 0% laden (miles)",B161="HGV - Articulated - 0% laden (miles)"),VLOOKUP(B161,Transport!C:D,2,FALSE)*C161*E161*F161,VLOOKUP(B161,Transport!O:P,2,FALSE)*C161*E161*F161*D161),"")</f>
        <v/>
      </c>
      <c r="H161" s="90"/>
    </row>
    <row r="162" spans="1:8" ht="17.399999999999999" customHeight="1" x14ac:dyDescent="0.25">
      <c r="A162" s="90"/>
      <c r="B162" s="91"/>
      <c r="C162" s="92"/>
      <c r="D162" s="92"/>
      <c r="E162" s="90">
        <v>1</v>
      </c>
      <c r="F162" s="101">
        <v>1</v>
      </c>
      <c r="G162" s="19" t="str">
        <f>IFERROR(IF(OR(D162="",B162="HGV - Rigid - 0% laden (miles)",B162="HGV - Articulated - 0% laden (miles)"),VLOOKUP(B162,Transport!C:D,2,FALSE)*C162*E162*F162,VLOOKUP(B162,Transport!O:P,2,FALSE)*C162*E162*F162*D162),"")</f>
        <v/>
      </c>
      <c r="H162" s="90"/>
    </row>
    <row r="163" spans="1:8" ht="17.399999999999999" customHeight="1" x14ac:dyDescent="0.25">
      <c r="A163" s="90"/>
      <c r="B163" s="91"/>
      <c r="C163" s="92"/>
      <c r="D163" s="92"/>
      <c r="E163" s="90">
        <v>1</v>
      </c>
      <c r="F163" s="101">
        <v>1</v>
      </c>
      <c r="G163" s="19" t="str">
        <f>IFERROR(IF(OR(D163="",B163="HGV - Rigid - 0% laden (miles)",B163="HGV - Articulated - 0% laden (miles)"),VLOOKUP(B163,Transport!C:D,2,FALSE)*C163*E163*F163,VLOOKUP(B163,Transport!O:P,2,FALSE)*C163*E163*F163*D163),"")</f>
        <v/>
      </c>
      <c r="H163" s="90"/>
    </row>
    <row r="164" spans="1:8" ht="17.399999999999999" customHeight="1" x14ac:dyDescent="0.25">
      <c r="A164" s="90"/>
      <c r="B164" s="91"/>
      <c r="C164" s="92"/>
      <c r="D164" s="92"/>
      <c r="E164" s="90">
        <v>1</v>
      </c>
      <c r="F164" s="101">
        <v>1</v>
      </c>
      <c r="G164" s="19" t="str">
        <f>IFERROR(IF(OR(D164="",B164="HGV - Rigid - 0% laden (miles)",B164="HGV - Articulated - 0% laden (miles)"),VLOOKUP(B164,Transport!C:D,2,FALSE)*C164*E164*F164,VLOOKUP(B164,Transport!O:P,2,FALSE)*C164*E164*F164*D164),"")</f>
        <v/>
      </c>
      <c r="H164" s="90"/>
    </row>
    <row r="165" spans="1:8" ht="17.399999999999999" customHeight="1" x14ac:dyDescent="0.25">
      <c r="A165" s="90"/>
      <c r="B165" s="91"/>
      <c r="C165" s="92"/>
      <c r="D165" s="92"/>
      <c r="E165" s="90">
        <v>1</v>
      </c>
      <c r="F165" s="101">
        <v>1</v>
      </c>
      <c r="G165" s="19" t="str">
        <f>IFERROR(IF(OR(D165="",B165="HGV - Rigid - 0% laden (miles)",B165="HGV - Articulated - 0% laden (miles)"),VLOOKUP(B165,Transport!C:D,2,FALSE)*C165*E165*F165,VLOOKUP(B165,Transport!O:P,2,FALSE)*C165*E165*F165*D165),"")</f>
        <v/>
      </c>
      <c r="H165" s="90"/>
    </row>
    <row r="166" spans="1:8" ht="17.399999999999999" customHeight="1" x14ac:dyDescent="0.25">
      <c r="A166" s="90"/>
      <c r="B166" s="91"/>
      <c r="C166" s="92"/>
      <c r="D166" s="92"/>
      <c r="E166" s="90">
        <v>1</v>
      </c>
      <c r="F166" s="101">
        <v>1</v>
      </c>
      <c r="G166" s="19" t="str">
        <f>IFERROR(IF(OR(D166="",B166="HGV - Rigid - 0% laden (miles)",B166="HGV - Articulated - 0% laden (miles)"),VLOOKUP(B166,Transport!C:D,2,FALSE)*C166*E166*F166,VLOOKUP(B166,Transport!O:P,2,FALSE)*C166*E166*F166*D166),"")</f>
        <v/>
      </c>
      <c r="H166" s="90"/>
    </row>
    <row r="167" spans="1:8" ht="17.399999999999999" customHeight="1" x14ac:dyDescent="0.25">
      <c r="A167" s="90"/>
      <c r="B167" s="91"/>
      <c r="C167" s="92"/>
      <c r="D167" s="92"/>
      <c r="E167" s="90">
        <v>1</v>
      </c>
      <c r="F167" s="101">
        <v>1</v>
      </c>
      <c r="G167" s="19" t="str">
        <f>IFERROR(IF(OR(D167="",B167="HGV - Rigid - 0% laden (miles)",B167="HGV - Articulated - 0% laden (miles)"),VLOOKUP(B167,Transport!C:D,2,FALSE)*C167*E167*F167,VLOOKUP(B167,Transport!O:P,2,FALSE)*C167*E167*F167*D167),"")</f>
        <v/>
      </c>
      <c r="H167" s="90"/>
    </row>
    <row r="168" spans="1:8" ht="17.399999999999999" customHeight="1" x14ac:dyDescent="0.25">
      <c r="A168" s="90"/>
      <c r="B168" s="91"/>
      <c r="C168" s="92"/>
      <c r="D168" s="92"/>
      <c r="E168" s="90">
        <v>1</v>
      </c>
      <c r="F168" s="101">
        <v>1</v>
      </c>
      <c r="G168" s="19" t="str">
        <f>IFERROR(IF(OR(D168="",B168="HGV - Rigid - 0% laden (miles)",B168="HGV - Articulated - 0% laden (miles)"),VLOOKUP(B168,Transport!C:D,2,FALSE)*C168*E168*F168,VLOOKUP(B168,Transport!O:P,2,FALSE)*C168*E168*F168*D168),"")</f>
        <v/>
      </c>
      <c r="H168" s="90"/>
    </row>
    <row r="169" spans="1:8" ht="17.399999999999999" customHeight="1" x14ac:dyDescent="0.25">
      <c r="A169" s="90"/>
      <c r="B169" s="91"/>
      <c r="C169" s="92"/>
      <c r="D169" s="92"/>
      <c r="E169" s="90">
        <v>1</v>
      </c>
      <c r="F169" s="101">
        <v>1</v>
      </c>
      <c r="G169" s="19" t="str">
        <f>IFERROR(IF(OR(D169="",B169="HGV - Rigid - 0% laden (miles)",B169="HGV - Articulated - 0% laden (miles)"),VLOOKUP(B169,Transport!C:D,2,FALSE)*C169*E169*F169,VLOOKUP(B169,Transport!O:P,2,FALSE)*C169*E169*F169*D169),"")</f>
        <v/>
      </c>
      <c r="H169" s="90"/>
    </row>
    <row r="173" spans="1:8" ht="22.8" x14ac:dyDescent="0.4">
      <c r="A173" s="94" t="s">
        <v>262</v>
      </c>
    </row>
    <row r="174" spans="1:8" ht="13.5" customHeight="1" thickBot="1" x14ac:dyDescent="0.45">
      <c r="A174" s="94"/>
    </row>
    <row r="175" spans="1:8" ht="33.6" customHeight="1" thickBot="1" x14ac:dyDescent="0.3">
      <c r="A175" s="217" t="s">
        <v>263</v>
      </c>
      <c r="B175" s="218"/>
      <c r="C175" s="218"/>
      <c r="D175" s="219"/>
    </row>
    <row r="176" spans="1:8" ht="43.5" customHeight="1" x14ac:dyDescent="0.25">
      <c r="A176" s="80" t="s">
        <v>264</v>
      </c>
      <c r="B176" s="80" t="s">
        <v>265</v>
      </c>
      <c r="C176" s="80" t="s">
        <v>266</v>
      </c>
      <c r="D176" s="80" t="s">
        <v>267</v>
      </c>
      <c r="E176" s="80" t="s">
        <v>246</v>
      </c>
      <c r="F176" s="80" t="s">
        <v>230</v>
      </c>
      <c r="G176" s="102" t="s">
        <v>231</v>
      </c>
    </row>
    <row r="177" spans="1:7" ht="17.399999999999999" customHeight="1" x14ac:dyDescent="0.25">
      <c r="A177" s="90"/>
      <c r="B177" s="91"/>
      <c r="C177" s="90"/>
      <c r="D177" s="90"/>
      <c r="E177" s="101">
        <v>1</v>
      </c>
      <c r="F177" s="19" t="str">
        <f>IFERROR(C177*D177*E177*VLOOKUP(B177,Hotels[#All],2,FALSE),"")</f>
        <v/>
      </c>
      <c r="G177" s="90"/>
    </row>
    <row r="178" spans="1:7" ht="17.399999999999999" customHeight="1" x14ac:dyDescent="0.25">
      <c r="A178" s="90"/>
      <c r="B178" s="91"/>
      <c r="C178" s="90"/>
      <c r="D178" s="90"/>
      <c r="E178" s="101">
        <v>1</v>
      </c>
      <c r="F178" s="19" t="str">
        <f>IFERROR(C178*D178*E178*VLOOKUP(B178,Hotels[#All],2,FALSE),"")</f>
        <v/>
      </c>
      <c r="G178" s="90"/>
    </row>
    <row r="179" spans="1:7" ht="17.399999999999999" customHeight="1" x14ac:dyDescent="0.25">
      <c r="A179" s="90"/>
      <c r="B179" s="91"/>
      <c r="C179" s="90"/>
      <c r="D179" s="90"/>
      <c r="E179" s="101">
        <v>1</v>
      </c>
      <c r="F179" s="19" t="str">
        <f>IFERROR(C179*D179*E179*VLOOKUP(B179,Hotels[#All],2,FALSE),"")</f>
        <v/>
      </c>
      <c r="G179" s="90"/>
    </row>
    <row r="180" spans="1:7" ht="17.399999999999999" customHeight="1" x14ac:dyDescent="0.25">
      <c r="A180" s="90"/>
      <c r="B180" s="91"/>
      <c r="C180" s="90"/>
      <c r="D180" s="90"/>
      <c r="E180" s="101">
        <v>1</v>
      </c>
      <c r="F180" s="19" t="str">
        <f>IFERROR(C180*D180*E180*VLOOKUP(B180,Hotels[#All],2,FALSE),"")</f>
        <v/>
      </c>
      <c r="G180" s="90"/>
    </row>
    <row r="181" spans="1:7" ht="17.399999999999999" customHeight="1" x14ac:dyDescent="0.25">
      <c r="A181" s="90"/>
      <c r="B181" s="91"/>
      <c r="C181" s="90"/>
      <c r="D181" s="90"/>
      <c r="E181" s="101">
        <v>1</v>
      </c>
      <c r="F181" s="19" t="str">
        <f>IFERROR(C181*D181*E181*VLOOKUP(B181,Hotels[#All],2,FALSE),"")</f>
        <v/>
      </c>
      <c r="G181" s="90"/>
    </row>
    <row r="182" spans="1:7" ht="17.399999999999999" customHeight="1" x14ac:dyDescent="0.25">
      <c r="A182" s="90"/>
      <c r="B182" s="91"/>
      <c r="C182" s="90"/>
      <c r="D182" s="90"/>
      <c r="E182" s="101">
        <v>1</v>
      </c>
      <c r="F182" s="19" t="str">
        <f>IFERROR(C182*D182*E182*VLOOKUP(B182,Hotels[#All],2,FALSE),"")</f>
        <v/>
      </c>
      <c r="G182" s="90"/>
    </row>
    <row r="183" spans="1:7" ht="17.399999999999999" customHeight="1" x14ac:dyDescent="0.25">
      <c r="A183" s="90"/>
      <c r="B183" s="91"/>
      <c r="C183" s="90"/>
      <c r="D183" s="90"/>
      <c r="E183" s="101">
        <v>1</v>
      </c>
      <c r="F183" s="19" t="str">
        <f>IFERROR(C183*D183*E183*VLOOKUP(B183,Hotels[#All],2,FALSE),"")</f>
        <v/>
      </c>
      <c r="G183" s="90"/>
    </row>
    <row r="184" spans="1:7" ht="17.399999999999999" customHeight="1" x14ac:dyDescent="0.25">
      <c r="A184" s="90"/>
      <c r="B184" s="91"/>
      <c r="C184" s="90"/>
      <c r="D184" s="90"/>
      <c r="E184" s="101">
        <v>1</v>
      </c>
      <c r="F184" s="19" t="str">
        <f>IFERROR(C184*D184*E184*VLOOKUP(B184,Hotels[#All],2,FALSE),"")</f>
        <v/>
      </c>
      <c r="G184" s="90"/>
    </row>
    <row r="185" spans="1:7" ht="17.399999999999999" customHeight="1" x14ac:dyDescent="0.25">
      <c r="A185" s="90"/>
      <c r="B185" s="91"/>
      <c r="C185" s="90"/>
      <c r="D185" s="90"/>
      <c r="E185" s="101">
        <v>1</v>
      </c>
      <c r="F185" s="19" t="str">
        <f>IFERROR(C185*D185*E185*VLOOKUP(B185,Hotels[#All],2,FALSE),"")</f>
        <v/>
      </c>
      <c r="G185" s="90"/>
    </row>
    <row r="186" spans="1:7" ht="17.399999999999999" customHeight="1" x14ac:dyDescent="0.25">
      <c r="A186" s="90"/>
      <c r="B186" s="91"/>
      <c r="C186" s="90"/>
      <c r="D186" s="90"/>
      <c r="E186" s="101">
        <v>1</v>
      </c>
      <c r="F186" s="19" t="str">
        <f>IFERROR(C186*D186*E186*VLOOKUP(B186,Hotels[#All],2,FALSE),"")</f>
        <v/>
      </c>
      <c r="G186" s="90"/>
    </row>
    <row r="187" spans="1:7" ht="17.399999999999999" customHeight="1" x14ac:dyDescent="0.25">
      <c r="A187" s="90"/>
      <c r="B187" s="91"/>
      <c r="C187" s="90"/>
      <c r="D187" s="90"/>
      <c r="E187" s="101">
        <v>1</v>
      </c>
      <c r="F187" s="19" t="str">
        <f>IFERROR(C187*D187*E187*VLOOKUP(B187,Hotels[#All],2,FALSE),"")</f>
        <v/>
      </c>
      <c r="G187" s="90"/>
    </row>
    <row r="188" spans="1:7" ht="17.399999999999999" customHeight="1" x14ac:dyDescent="0.25">
      <c r="A188" s="90"/>
      <c r="B188" s="91"/>
      <c r="C188" s="90"/>
      <c r="D188" s="90"/>
      <c r="E188" s="101">
        <v>1</v>
      </c>
      <c r="F188" s="19" t="str">
        <f>IFERROR(C188*D188*E188*VLOOKUP(B188,Hotels[#All],2,FALSE),"")</f>
        <v/>
      </c>
      <c r="G188" s="90"/>
    </row>
    <row r="189" spans="1:7" ht="17.399999999999999" customHeight="1" x14ac:dyDescent="0.25">
      <c r="A189" s="90"/>
      <c r="B189" s="91"/>
      <c r="C189" s="90"/>
      <c r="D189" s="90"/>
      <c r="E189" s="101">
        <v>1</v>
      </c>
      <c r="F189" s="19" t="str">
        <f>IFERROR(C189*D189*E189*VLOOKUP(B189,Hotels[#All],2,FALSE),"")</f>
        <v/>
      </c>
      <c r="G189" s="90"/>
    </row>
    <row r="190" spans="1:7" ht="17.399999999999999" customHeight="1" x14ac:dyDescent="0.25">
      <c r="A190" s="90"/>
      <c r="B190" s="91"/>
      <c r="C190" s="90"/>
      <c r="D190" s="90"/>
      <c r="E190" s="101">
        <v>1</v>
      </c>
      <c r="F190" s="19" t="str">
        <f>IFERROR(C190*D190*E190*VLOOKUP(B190,Hotels[#All],2,FALSE),"")</f>
        <v/>
      </c>
      <c r="G190" s="90"/>
    </row>
    <row r="191" spans="1:7" ht="17.399999999999999" customHeight="1" x14ac:dyDescent="0.25">
      <c r="A191" s="90"/>
      <c r="B191" s="91"/>
      <c r="C191" s="90"/>
      <c r="D191" s="90"/>
      <c r="E191" s="101">
        <v>1</v>
      </c>
      <c r="F191" s="19" t="str">
        <f>IFERROR(C191*D191*E191*VLOOKUP(B191,Hotels[#All],2,FALSE),"")</f>
        <v/>
      </c>
      <c r="G191" s="90"/>
    </row>
    <row r="192" spans="1:7" ht="17.399999999999999" customHeight="1" x14ac:dyDescent="0.25">
      <c r="A192" s="90"/>
      <c r="B192" s="91"/>
      <c r="C192" s="90"/>
      <c r="D192" s="90"/>
      <c r="E192" s="101">
        <v>1</v>
      </c>
      <c r="F192" s="19" t="str">
        <f>IFERROR(C192*D192*E192*VLOOKUP(B192,Hotels[#All],2,FALSE),"")</f>
        <v/>
      </c>
      <c r="G192" s="90"/>
    </row>
    <row r="193" spans="1:7" ht="17.399999999999999" customHeight="1" x14ac:dyDescent="0.25">
      <c r="A193" s="90"/>
      <c r="B193" s="91"/>
      <c r="C193" s="90"/>
      <c r="D193" s="90"/>
      <c r="E193" s="101">
        <v>1</v>
      </c>
      <c r="F193" s="19" t="str">
        <f>IFERROR(C193*D193*E193*VLOOKUP(B193,Hotels[#All],2,FALSE),"")</f>
        <v/>
      </c>
      <c r="G193" s="90"/>
    </row>
    <row r="194" spans="1:7" ht="17.399999999999999" customHeight="1" x14ac:dyDescent="0.25">
      <c r="A194" s="90"/>
      <c r="B194" s="91"/>
      <c r="C194" s="90"/>
      <c r="D194" s="90"/>
      <c r="E194" s="101">
        <v>1</v>
      </c>
      <c r="F194" s="19" t="str">
        <f>IFERROR(C194*D194*E194*VLOOKUP(B194,Hotels[#All],2,FALSE),"")</f>
        <v/>
      </c>
      <c r="G194" s="90"/>
    </row>
    <row r="195" spans="1:7" ht="17.399999999999999" customHeight="1" x14ac:dyDescent="0.25">
      <c r="A195" s="90"/>
      <c r="B195" s="91"/>
      <c r="C195" s="90"/>
      <c r="D195" s="90"/>
      <c r="E195" s="101">
        <v>1</v>
      </c>
      <c r="F195" s="19" t="str">
        <f>IFERROR(C195*D195*E195*VLOOKUP(B195,Hotels[#All],2,FALSE),"")</f>
        <v/>
      </c>
      <c r="G195" s="90"/>
    </row>
    <row r="196" spans="1:7" ht="17.399999999999999" customHeight="1" x14ac:dyDescent="0.25">
      <c r="A196" s="90"/>
      <c r="B196" s="91"/>
      <c r="C196" s="90"/>
      <c r="D196" s="90"/>
      <c r="E196" s="101">
        <v>1</v>
      </c>
      <c r="F196" s="19" t="str">
        <f>IFERROR(C196*D196*E196*VLOOKUP(B196,Hotels[#All],2,FALSE),"")</f>
        <v/>
      </c>
      <c r="G196" s="90"/>
    </row>
    <row r="197" spans="1:7" ht="17.399999999999999" customHeight="1" x14ac:dyDescent="0.25">
      <c r="A197" s="90"/>
      <c r="B197" s="91"/>
      <c r="C197" s="90"/>
      <c r="D197" s="90"/>
      <c r="E197" s="101">
        <v>1</v>
      </c>
      <c r="F197" s="19" t="str">
        <f>IFERROR(C197*D197*E197*VLOOKUP(B197,Hotels[#All],2,FALSE),"")</f>
        <v/>
      </c>
      <c r="G197" s="90"/>
    </row>
    <row r="198" spans="1:7" ht="17.399999999999999" customHeight="1" x14ac:dyDescent="0.25">
      <c r="A198" s="90"/>
      <c r="B198" s="91"/>
      <c r="C198" s="90"/>
      <c r="D198" s="90"/>
      <c r="E198" s="101">
        <v>1</v>
      </c>
      <c r="F198" s="19" t="str">
        <f>IFERROR(C198*D198*E198*VLOOKUP(B198,Hotels[#All],2,FALSE),"")</f>
        <v/>
      </c>
      <c r="G198" s="90"/>
    </row>
    <row r="199" spans="1:7" ht="17.399999999999999" customHeight="1" x14ac:dyDescent="0.25">
      <c r="A199" s="90"/>
      <c r="B199" s="91"/>
      <c r="C199" s="90"/>
      <c r="D199" s="90"/>
      <c r="E199" s="101">
        <v>1</v>
      </c>
      <c r="F199" s="19" t="str">
        <f>IFERROR(C199*D199*E199*VLOOKUP(B199,Hotels[#All],2,FALSE),"")</f>
        <v/>
      </c>
      <c r="G199" s="90"/>
    </row>
    <row r="202" spans="1:7" ht="17.399999999999999" customHeight="1" x14ac:dyDescent="0.4">
      <c r="A202" s="94" t="s">
        <v>268</v>
      </c>
    </row>
    <row r="203" spans="1:7" ht="17.399999999999999" customHeight="1" thickBot="1" x14ac:dyDescent="0.45">
      <c r="A203" s="94"/>
    </row>
    <row r="204" spans="1:7" ht="35.1" customHeight="1" thickBot="1" x14ac:dyDescent="0.3">
      <c r="A204" s="217" t="s">
        <v>269</v>
      </c>
      <c r="B204" s="218"/>
      <c r="C204" s="218"/>
      <c r="D204" s="219"/>
    </row>
    <row r="205" spans="1:7" ht="44.4" customHeight="1" x14ac:dyDescent="0.25">
      <c r="A205" s="102" t="s">
        <v>227</v>
      </c>
      <c r="B205" s="102" t="s">
        <v>228</v>
      </c>
      <c r="C205" s="102" t="s">
        <v>229</v>
      </c>
      <c r="D205" s="102" t="s">
        <v>246</v>
      </c>
      <c r="E205" s="102" t="s">
        <v>230</v>
      </c>
      <c r="F205" s="102" t="s">
        <v>231</v>
      </c>
    </row>
    <row r="206" spans="1:7" ht="18.899999999999999" customHeight="1" x14ac:dyDescent="0.25">
      <c r="A206" s="90"/>
      <c r="B206" s="91"/>
      <c r="C206" s="92"/>
      <c r="D206" s="101">
        <v>1</v>
      </c>
      <c r="E206" s="19" t="str">
        <f>IFERROR(VLOOKUP(B206,'Emission factors'!A:B,2,FALSE)*C206*D206,"")</f>
        <v/>
      </c>
      <c r="F206" s="90"/>
    </row>
    <row r="207" spans="1:7" ht="18.899999999999999" customHeight="1" x14ac:dyDescent="0.25">
      <c r="A207" s="90"/>
      <c r="B207" s="91"/>
      <c r="C207" s="92"/>
      <c r="D207" s="101">
        <v>1</v>
      </c>
      <c r="E207" s="19" t="str">
        <f>IFERROR(VLOOKUP(B207,'Emission factors'!A:B,2,FALSE)*C207*D207,"")</f>
        <v/>
      </c>
      <c r="F207" s="90"/>
    </row>
    <row r="208" spans="1:7" ht="18.899999999999999" customHeight="1" x14ac:dyDescent="0.25">
      <c r="A208" s="90"/>
      <c r="B208" s="91"/>
      <c r="C208" s="92"/>
      <c r="D208" s="101">
        <v>1</v>
      </c>
      <c r="E208" s="19" t="str">
        <f>IFERROR(VLOOKUP(B208,'Emission factors'!A:B,2,FALSE)*C208*D208,"")</f>
        <v/>
      </c>
      <c r="F208" s="90"/>
    </row>
    <row r="209" spans="1:6" ht="18.899999999999999" customHeight="1" x14ac:dyDescent="0.25">
      <c r="A209" s="90"/>
      <c r="B209" s="91"/>
      <c r="C209" s="92"/>
      <c r="D209" s="101">
        <v>1</v>
      </c>
      <c r="E209" s="19" t="str">
        <f>IFERROR(VLOOKUP(B209,'Emission factors'!A:B,2,FALSE)*C209*D209,"")</f>
        <v/>
      </c>
      <c r="F209" s="90"/>
    </row>
    <row r="210" spans="1:6" ht="18.899999999999999" customHeight="1" x14ac:dyDescent="0.25">
      <c r="A210" s="90"/>
      <c r="B210" s="91"/>
      <c r="C210" s="92"/>
      <c r="D210" s="101">
        <v>1</v>
      </c>
      <c r="E210" s="19" t="str">
        <f>IFERROR(VLOOKUP(B210,'Emission factors'!A:B,2,FALSE)*C210*D210,"")</f>
        <v/>
      </c>
      <c r="F210" s="90"/>
    </row>
    <row r="211" spans="1:6" ht="17.399999999999999" customHeight="1" x14ac:dyDescent="0.25">
      <c r="A211" s="90"/>
      <c r="B211" s="91"/>
      <c r="C211" s="92"/>
      <c r="D211" s="101">
        <v>1</v>
      </c>
      <c r="E211" s="19" t="str">
        <f>IFERROR(VLOOKUP(B211,'Emission factors'!A:B,2,FALSE)*C211*D211,"")</f>
        <v/>
      </c>
      <c r="F211" s="90"/>
    </row>
    <row r="212" spans="1:6" ht="17.399999999999999" customHeight="1" x14ac:dyDescent="0.25">
      <c r="A212" s="90"/>
      <c r="B212" s="91"/>
      <c r="C212" s="92"/>
      <c r="D212" s="101">
        <v>1</v>
      </c>
      <c r="E212" s="19" t="str">
        <f>IFERROR(VLOOKUP(B212,'Emission factors'!A:B,2,FALSE)*C212*D212,"")</f>
        <v/>
      </c>
      <c r="F212" s="90"/>
    </row>
    <row r="213" spans="1:6" ht="17.399999999999999" customHeight="1" x14ac:dyDescent="0.25">
      <c r="A213" s="90"/>
      <c r="B213" s="91"/>
      <c r="C213" s="92"/>
      <c r="D213" s="101">
        <v>1</v>
      </c>
      <c r="E213" s="19" t="str">
        <f>IFERROR(VLOOKUP(B213,'Emission factors'!A:B,2,FALSE)*C213*D213,"")</f>
        <v/>
      </c>
      <c r="F213" s="90"/>
    </row>
    <row r="214" spans="1:6" ht="17.399999999999999" customHeight="1" x14ac:dyDescent="0.25">
      <c r="A214" s="90"/>
      <c r="B214" s="91"/>
      <c r="C214" s="92"/>
      <c r="D214" s="101">
        <v>1</v>
      </c>
      <c r="E214" s="19" t="str">
        <f>IFERROR(VLOOKUP(B214,'Emission factors'!A:B,2,FALSE)*C214*D214,"")</f>
        <v/>
      </c>
      <c r="F214" s="90"/>
    </row>
    <row r="215" spans="1:6" ht="17.399999999999999" customHeight="1" x14ac:dyDescent="0.25">
      <c r="A215" s="90"/>
      <c r="B215" s="91"/>
      <c r="C215" s="92"/>
      <c r="D215" s="101">
        <v>1</v>
      </c>
      <c r="E215" s="19" t="str">
        <f>IFERROR(VLOOKUP(B215,'Emission factors'!A:B,2,FALSE)*C215*D215,"")</f>
        <v/>
      </c>
      <c r="F215" s="90"/>
    </row>
    <row r="216" spans="1:6" ht="17.399999999999999" customHeight="1" x14ac:dyDescent="0.25">
      <c r="A216" s="90"/>
      <c r="B216" s="91"/>
      <c r="C216" s="92"/>
      <c r="D216" s="101">
        <v>1</v>
      </c>
      <c r="E216" s="19" t="str">
        <f>IFERROR(VLOOKUP(B216,'Emission factors'!A:B,2,FALSE)*C216*D216,"")</f>
        <v/>
      </c>
      <c r="F216" s="90"/>
    </row>
    <row r="217" spans="1:6" ht="17.399999999999999" customHeight="1" x14ac:dyDescent="0.25">
      <c r="A217" s="90"/>
      <c r="B217" s="91"/>
      <c r="C217" s="92"/>
      <c r="D217" s="101">
        <v>1</v>
      </c>
      <c r="E217" s="19" t="str">
        <f>IFERROR(VLOOKUP(B217,'Emission factors'!A:B,2,FALSE)*C217*D217,"")</f>
        <v/>
      </c>
      <c r="F217" s="90"/>
    </row>
    <row r="218" spans="1:6" ht="17.399999999999999" customHeight="1" x14ac:dyDescent="0.25">
      <c r="A218" s="90"/>
      <c r="B218" s="91"/>
      <c r="C218" s="92"/>
      <c r="D218" s="101">
        <v>1</v>
      </c>
      <c r="E218" s="19" t="str">
        <f>IFERROR(VLOOKUP(B218,'Emission factors'!A:B,2,FALSE)*C218*D218,"")</f>
        <v/>
      </c>
      <c r="F218" s="90"/>
    </row>
    <row r="219" spans="1:6" ht="17.399999999999999" customHeight="1" x14ac:dyDescent="0.25">
      <c r="A219" s="90"/>
      <c r="B219" s="91"/>
      <c r="C219" s="92"/>
      <c r="D219" s="101">
        <v>1</v>
      </c>
      <c r="E219" s="19" t="str">
        <f>IFERROR(VLOOKUP(B219,'Emission factors'!A:B,2,FALSE)*C219*D219,"")</f>
        <v/>
      </c>
      <c r="F219" s="90"/>
    </row>
    <row r="220" spans="1:6" ht="17.399999999999999" customHeight="1" x14ac:dyDescent="0.25">
      <c r="A220" s="90"/>
      <c r="B220" s="91"/>
      <c r="C220" s="92"/>
      <c r="D220" s="101">
        <v>1</v>
      </c>
      <c r="E220" s="19" t="str">
        <f>IFERROR(VLOOKUP(B220,'Emission factors'!A:B,2,FALSE)*C220*D220,"")</f>
        <v/>
      </c>
      <c r="F220" s="90"/>
    </row>
    <row r="221" spans="1:6" ht="17.399999999999999" customHeight="1" x14ac:dyDescent="0.25">
      <c r="A221" s="90"/>
      <c r="B221" s="91"/>
      <c r="C221" s="92"/>
      <c r="D221" s="101">
        <v>1</v>
      </c>
      <c r="E221" s="19" t="str">
        <f>IFERROR(VLOOKUP(B221,'Emission factors'!A:B,2,FALSE)*C221*D221,"")</f>
        <v/>
      </c>
      <c r="F221" s="90"/>
    </row>
    <row r="222" spans="1:6" ht="17.399999999999999" customHeight="1" x14ac:dyDescent="0.25">
      <c r="A222" s="90"/>
      <c r="B222" s="91"/>
      <c r="C222" s="92"/>
      <c r="D222" s="101">
        <v>1</v>
      </c>
      <c r="E222" s="19" t="str">
        <f>IFERROR(VLOOKUP(B222,'Emission factors'!A:B,2,FALSE)*C222*D222,"")</f>
        <v/>
      </c>
      <c r="F222" s="90"/>
    </row>
    <row r="223" spans="1:6" ht="17.399999999999999" customHeight="1" x14ac:dyDescent="0.25">
      <c r="A223" s="90"/>
      <c r="B223" s="91"/>
      <c r="C223" s="92"/>
      <c r="D223" s="101">
        <v>1</v>
      </c>
      <c r="E223" s="19" t="str">
        <f>IFERROR(VLOOKUP(B223,'Emission factors'!A:B,2,FALSE)*C223*D223,"")</f>
        <v/>
      </c>
      <c r="F223" s="90"/>
    </row>
    <row r="224" spans="1:6" ht="17.399999999999999" customHeight="1" x14ac:dyDescent="0.25">
      <c r="A224" s="90"/>
      <c r="B224" s="91"/>
      <c r="C224" s="92"/>
      <c r="D224" s="101">
        <v>1</v>
      </c>
      <c r="E224" s="19" t="str">
        <f>IFERROR(VLOOKUP(B224,'Emission factors'!A:B,2,FALSE)*C224*D224,"")</f>
        <v/>
      </c>
      <c r="F224" s="90"/>
    </row>
    <row r="225" spans="1:6" ht="17.399999999999999" customHeight="1" x14ac:dyDescent="0.25">
      <c r="A225" s="90"/>
      <c r="B225" s="91"/>
      <c r="C225" s="92"/>
      <c r="D225" s="101">
        <v>1</v>
      </c>
      <c r="E225" s="19" t="str">
        <f>IFERROR(VLOOKUP(B225,'Emission factors'!A:B,2,FALSE)*C225*D225,"")</f>
        <v/>
      </c>
      <c r="F225" s="90"/>
    </row>
    <row r="226" spans="1:6" ht="17.399999999999999" customHeight="1" x14ac:dyDescent="0.25">
      <c r="A226" s="90"/>
      <c r="B226" s="91"/>
      <c r="C226" s="92"/>
      <c r="D226" s="101">
        <v>1</v>
      </c>
      <c r="E226" s="19" t="str">
        <f>IFERROR(VLOOKUP(B226,'Emission factors'!A:B,2,FALSE)*C226*D226,"")</f>
        <v/>
      </c>
      <c r="F226" s="90"/>
    </row>
    <row r="229" spans="1:6" ht="17.399999999999999" customHeight="1" x14ac:dyDescent="0.4">
      <c r="A229" s="94" t="s">
        <v>270</v>
      </c>
    </row>
    <row r="230" spans="1:6" ht="17.399999999999999" customHeight="1" thickBot="1" x14ac:dyDescent="0.3"/>
    <row r="231" spans="1:6" ht="32.4" customHeight="1" thickBot="1" x14ac:dyDescent="0.3">
      <c r="A231" s="217" t="s">
        <v>271</v>
      </c>
      <c r="B231" s="218"/>
      <c r="C231" s="218"/>
      <c r="D231" s="219"/>
    </row>
    <row r="232" spans="1:6" ht="42" x14ac:dyDescent="0.25">
      <c r="A232" s="102" t="s">
        <v>227</v>
      </c>
      <c r="B232" s="102" t="s">
        <v>272</v>
      </c>
      <c r="C232" s="102" t="s">
        <v>273</v>
      </c>
      <c r="D232" s="102" t="s">
        <v>246</v>
      </c>
      <c r="E232" s="102" t="s">
        <v>230</v>
      </c>
      <c r="F232" s="102" t="s">
        <v>231</v>
      </c>
    </row>
    <row r="233" spans="1:6" ht="17.399999999999999" customHeight="1" x14ac:dyDescent="0.25">
      <c r="A233" s="90"/>
      <c r="B233" s="91"/>
      <c r="C233" s="92"/>
      <c r="D233" s="101">
        <v>1</v>
      </c>
      <c r="E233" s="19" t="str">
        <f>IFERROR(VLOOKUP(B233,'Emission factors'!$A$24:$B$34,2,FALSE)*C233*D233,"")</f>
        <v/>
      </c>
      <c r="F233" s="90"/>
    </row>
    <row r="234" spans="1:6" ht="17.399999999999999" customHeight="1" x14ac:dyDescent="0.25">
      <c r="A234" s="90"/>
      <c r="B234" s="91"/>
      <c r="C234" s="92"/>
      <c r="D234" s="101">
        <v>1</v>
      </c>
      <c r="E234" s="19" t="str">
        <f>IFERROR(VLOOKUP(B234,'Emission factors'!$A$24:$B$34,2,FALSE)*C234*D234,"")</f>
        <v/>
      </c>
      <c r="F234" s="90"/>
    </row>
    <row r="235" spans="1:6" ht="17.399999999999999" customHeight="1" x14ac:dyDescent="0.25">
      <c r="A235" s="90"/>
      <c r="B235" s="91"/>
      <c r="C235" s="92"/>
      <c r="D235" s="101">
        <v>1</v>
      </c>
      <c r="E235" s="19" t="str">
        <f>IFERROR(VLOOKUP(B235,'Emission factors'!$A$24:$B$34,2,FALSE)*C235*D235,"")</f>
        <v/>
      </c>
      <c r="F235" s="90"/>
    </row>
    <row r="236" spans="1:6" ht="17.399999999999999" customHeight="1" x14ac:dyDescent="0.25">
      <c r="A236" s="90"/>
      <c r="B236" s="91"/>
      <c r="C236" s="92"/>
      <c r="D236" s="101">
        <v>1</v>
      </c>
      <c r="E236" s="19" t="str">
        <f>IFERROR(VLOOKUP(B236,'Emission factors'!$A$24:$B$34,2,FALSE)*C236*D236,"")</f>
        <v/>
      </c>
      <c r="F236" s="90"/>
    </row>
    <row r="237" spans="1:6" ht="17.399999999999999" customHeight="1" x14ac:dyDescent="0.25">
      <c r="A237" s="90"/>
      <c r="B237" s="91"/>
      <c r="C237" s="92"/>
      <c r="D237" s="101">
        <v>1</v>
      </c>
      <c r="E237" s="19" t="str">
        <f>IFERROR(VLOOKUP(B237,'Emission factors'!$A$24:$B$34,2,FALSE)*C237*D237,"")</f>
        <v/>
      </c>
      <c r="F237" s="90"/>
    </row>
    <row r="238" spans="1:6" ht="17.399999999999999" customHeight="1" x14ac:dyDescent="0.25">
      <c r="A238" s="90"/>
      <c r="B238" s="91"/>
      <c r="C238" s="92"/>
      <c r="D238" s="101">
        <v>1</v>
      </c>
      <c r="E238" s="19" t="str">
        <f>IFERROR(VLOOKUP(B238,'Emission factors'!$A$24:$B$34,2,FALSE)*C238*D238,"")</f>
        <v/>
      </c>
      <c r="F238" s="90"/>
    </row>
    <row r="239" spans="1:6" ht="17.399999999999999" customHeight="1" x14ac:dyDescent="0.25">
      <c r="A239" s="90"/>
      <c r="B239" s="91"/>
      <c r="C239" s="92"/>
      <c r="D239" s="101">
        <v>1</v>
      </c>
      <c r="E239" s="19" t="str">
        <f>IFERROR(VLOOKUP(B239,'Emission factors'!$A$24:$B$34,2,FALSE)*C239*D239,"")</f>
        <v/>
      </c>
      <c r="F239" s="90"/>
    </row>
    <row r="240" spans="1:6" ht="17.399999999999999" customHeight="1" x14ac:dyDescent="0.25">
      <c r="A240" s="90"/>
      <c r="B240" s="91"/>
      <c r="C240" s="92"/>
      <c r="D240" s="101">
        <v>1</v>
      </c>
      <c r="E240" s="19" t="str">
        <f>IFERROR(VLOOKUP(B240,'Emission factors'!$A$24:$B$34,2,FALSE)*C240*D240,"")</f>
        <v/>
      </c>
      <c r="F240" s="90"/>
    </row>
    <row r="241" spans="1:6" ht="17.399999999999999" customHeight="1" x14ac:dyDescent="0.25">
      <c r="A241" s="90"/>
      <c r="B241" s="91"/>
      <c r="C241" s="92"/>
      <c r="D241" s="101">
        <v>1</v>
      </c>
      <c r="E241" s="19" t="str">
        <f>IFERROR(VLOOKUP(B241,'Emission factors'!$A$24:$B$34,2,FALSE)*C241*D241,"")</f>
        <v/>
      </c>
      <c r="F241" s="90"/>
    </row>
    <row r="242" spans="1:6" ht="17.399999999999999" customHeight="1" x14ac:dyDescent="0.25">
      <c r="A242" s="90"/>
      <c r="B242" s="91"/>
      <c r="C242" s="92"/>
      <c r="D242" s="101">
        <v>1</v>
      </c>
      <c r="E242" s="19" t="str">
        <f>IFERROR(VLOOKUP(B242,'Emission factors'!$A$24:$B$34,2,FALSE)*C242*D242,"")</f>
        <v/>
      </c>
      <c r="F242" s="90"/>
    </row>
    <row r="243" spans="1:6" ht="17.399999999999999" customHeight="1" x14ac:dyDescent="0.25">
      <c r="A243" s="90"/>
      <c r="B243" s="91"/>
      <c r="C243" s="92"/>
      <c r="D243" s="101">
        <v>1</v>
      </c>
      <c r="E243" s="19" t="str">
        <f>IFERROR(VLOOKUP(B243,'Emission factors'!$A$24:$B$34,2,FALSE)*C243*D243,"")</f>
        <v/>
      </c>
      <c r="F243" s="90"/>
    </row>
    <row r="244" spans="1:6" ht="17.399999999999999" customHeight="1" x14ac:dyDescent="0.25">
      <c r="A244" s="90"/>
      <c r="B244" s="91"/>
      <c r="C244" s="92"/>
      <c r="D244" s="101">
        <v>1</v>
      </c>
      <c r="E244" s="19" t="str">
        <f>IFERROR(VLOOKUP(B244,'Emission factors'!$A$24:$B$34,2,FALSE)*C244*D244,"")</f>
        <v/>
      </c>
      <c r="F244" s="90"/>
    </row>
    <row r="245" spans="1:6" ht="17.399999999999999" customHeight="1" x14ac:dyDescent="0.25">
      <c r="A245" s="90"/>
      <c r="B245" s="91"/>
      <c r="C245" s="92"/>
      <c r="D245" s="101">
        <v>1</v>
      </c>
      <c r="E245" s="19" t="str">
        <f>IFERROR(VLOOKUP(B245,'Emission factors'!$A$24:$B$34,2,FALSE)*C245*D245,"")</f>
        <v/>
      </c>
      <c r="F245" s="90"/>
    </row>
    <row r="246" spans="1:6" ht="17.399999999999999" customHeight="1" x14ac:dyDescent="0.25">
      <c r="A246" s="90"/>
      <c r="B246" s="91"/>
      <c r="C246" s="92"/>
      <c r="D246" s="101">
        <v>1</v>
      </c>
      <c r="E246" s="19" t="str">
        <f>IFERROR(VLOOKUP(B246,'Emission factors'!$A$24:$B$34,2,FALSE)*C246*D246,"")</f>
        <v/>
      </c>
      <c r="F246" s="90"/>
    </row>
    <row r="247" spans="1:6" ht="17.399999999999999" customHeight="1" x14ac:dyDescent="0.25">
      <c r="A247" s="90"/>
      <c r="B247" s="91"/>
      <c r="C247" s="92"/>
      <c r="D247" s="101">
        <v>1</v>
      </c>
      <c r="E247" s="19" t="str">
        <f>IFERROR(VLOOKUP(B247,'Emission factors'!$A$24:$B$34,2,FALSE)*C247*D247,"")</f>
        <v/>
      </c>
      <c r="F247" s="90"/>
    </row>
    <row r="248" spans="1:6" ht="17.399999999999999" customHeight="1" x14ac:dyDescent="0.25">
      <c r="A248" s="90"/>
      <c r="B248" s="91"/>
      <c r="C248" s="92"/>
      <c r="D248" s="101">
        <v>1</v>
      </c>
      <c r="E248" s="19" t="str">
        <f>IFERROR(VLOOKUP(B248,'Emission factors'!$A$24:$B$34,2,FALSE)*C248*D248,"")</f>
        <v/>
      </c>
      <c r="F248" s="90"/>
    </row>
    <row r="249" spans="1:6" ht="17.399999999999999" customHeight="1" x14ac:dyDescent="0.25">
      <c r="A249" s="90"/>
      <c r="B249" s="91"/>
      <c r="C249" s="92"/>
      <c r="D249" s="101">
        <v>1</v>
      </c>
      <c r="E249" s="19" t="str">
        <f>IFERROR(VLOOKUP(B249,'Emission factors'!$A$24:$B$34,2,FALSE)*C249*D249,"")</f>
        <v/>
      </c>
      <c r="F249" s="90"/>
    </row>
    <row r="250" spans="1:6" ht="17.399999999999999" customHeight="1" x14ac:dyDescent="0.25">
      <c r="A250" s="90"/>
      <c r="B250" s="91"/>
      <c r="C250" s="92"/>
      <c r="D250" s="101">
        <v>1</v>
      </c>
      <c r="E250" s="19" t="str">
        <f>IFERROR(VLOOKUP(B250,'Emission factors'!$A$24:$B$34,2,FALSE)*C250*D250,"")</f>
        <v/>
      </c>
      <c r="F250" s="90"/>
    </row>
    <row r="251" spans="1:6" ht="17.399999999999999" customHeight="1" x14ac:dyDescent="0.25">
      <c r="A251" s="90"/>
      <c r="B251" s="91"/>
      <c r="C251" s="92"/>
      <c r="D251" s="101">
        <v>1</v>
      </c>
      <c r="E251" s="19" t="str">
        <f>IFERROR(VLOOKUP(B251,'Emission factors'!$A$24:$B$34,2,FALSE)*C251*D251,"")</f>
        <v/>
      </c>
      <c r="F251" s="90"/>
    </row>
    <row r="252" spans="1:6" ht="17.399999999999999" customHeight="1" x14ac:dyDescent="0.25">
      <c r="A252" s="90"/>
      <c r="B252" s="91"/>
      <c r="C252" s="92"/>
      <c r="D252" s="101">
        <v>1</v>
      </c>
      <c r="E252" s="19" t="str">
        <f>IFERROR(VLOOKUP(B252,'Emission factors'!$A$24:$B$34,2,FALSE)*C252*D252,"")</f>
        <v/>
      </c>
      <c r="F252" s="90"/>
    </row>
    <row r="255" spans="1:6" ht="22.8" x14ac:dyDescent="0.4">
      <c r="A255" s="94" t="s">
        <v>274</v>
      </c>
    </row>
    <row r="257" spans="1:4" ht="45.6" customHeight="1" thickBot="1" x14ac:dyDescent="0.3">
      <c r="A257" s="217" t="s">
        <v>275</v>
      </c>
      <c r="B257" s="218"/>
      <c r="C257" s="218"/>
      <c r="D257" s="219"/>
    </row>
    <row r="258" spans="1:4" ht="63" x14ac:dyDescent="0.25">
      <c r="A258" s="102" t="s">
        <v>276</v>
      </c>
      <c r="B258" s="102" t="s">
        <v>230</v>
      </c>
      <c r="C258" s="102" t="s">
        <v>231</v>
      </c>
    </row>
    <row r="259" spans="1:4" ht="17.399999999999999" customHeight="1" x14ac:dyDescent="0.25">
      <c r="A259" s="90"/>
      <c r="B259" s="90"/>
      <c r="C259" s="90"/>
    </row>
    <row r="260" spans="1:4" ht="17.399999999999999" customHeight="1" x14ac:dyDescent="0.25">
      <c r="A260" s="90"/>
      <c r="B260" s="90"/>
      <c r="C260" s="90"/>
    </row>
    <row r="261" spans="1:4" ht="17.399999999999999" customHeight="1" x14ac:dyDescent="0.25">
      <c r="A261" s="90"/>
      <c r="B261" s="90"/>
      <c r="C261" s="90"/>
    </row>
    <row r="262" spans="1:4" ht="17.399999999999999" customHeight="1" x14ac:dyDescent="0.25">
      <c r="A262" s="90"/>
      <c r="B262" s="90"/>
      <c r="C262" s="90"/>
    </row>
    <row r="263" spans="1:4" ht="17.399999999999999" customHeight="1" x14ac:dyDescent="0.25">
      <c r="A263" s="90"/>
      <c r="B263" s="90"/>
      <c r="C263" s="90"/>
    </row>
    <row r="264" spans="1:4" ht="17.399999999999999" customHeight="1" x14ac:dyDescent="0.25">
      <c r="A264" s="90"/>
      <c r="B264" s="90"/>
      <c r="C264" s="90"/>
    </row>
    <row r="265" spans="1:4" ht="17.399999999999999" customHeight="1" x14ac:dyDescent="0.25">
      <c r="A265" s="90"/>
      <c r="B265" s="90"/>
      <c r="C265" s="90"/>
    </row>
    <row r="266" spans="1:4" ht="17.399999999999999" customHeight="1" x14ac:dyDescent="0.25">
      <c r="A266" s="90"/>
      <c r="B266" s="90"/>
      <c r="C266" s="90"/>
    </row>
    <row r="267" spans="1:4" ht="17.399999999999999" customHeight="1" x14ac:dyDescent="0.25">
      <c r="A267" s="90"/>
      <c r="B267" s="90"/>
      <c r="C267" s="90"/>
    </row>
    <row r="268" spans="1:4" ht="17.399999999999999" customHeight="1" x14ac:dyDescent="0.25">
      <c r="A268" s="90"/>
      <c r="B268" s="90"/>
      <c r="C268" s="90"/>
    </row>
    <row r="269" spans="1:4" ht="17.399999999999999" customHeight="1" x14ac:dyDescent="0.25">
      <c r="A269" s="90"/>
      <c r="B269" s="90"/>
      <c r="C269" s="90"/>
    </row>
    <row r="270" spans="1:4" ht="17.399999999999999" customHeight="1" x14ac:dyDescent="0.25">
      <c r="A270" s="90"/>
      <c r="B270" s="90"/>
      <c r="C270" s="90"/>
    </row>
    <row r="271" spans="1:4" ht="17.399999999999999" customHeight="1" x14ac:dyDescent="0.25">
      <c r="A271" s="90"/>
      <c r="B271" s="90"/>
      <c r="C271" s="90"/>
    </row>
    <row r="272" spans="1:4" ht="17.399999999999999" customHeight="1" x14ac:dyDescent="0.25">
      <c r="A272" s="90"/>
      <c r="B272" s="90"/>
      <c r="C272" s="90"/>
    </row>
    <row r="273" spans="1:3" ht="17.399999999999999" customHeight="1" x14ac:dyDescent="0.25">
      <c r="A273" s="90"/>
      <c r="B273" s="90"/>
      <c r="C273" s="90"/>
    </row>
    <row r="274" spans="1:3" ht="17.399999999999999" customHeight="1" x14ac:dyDescent="0.25">
      <c r="A274" s="90"/>
      <c r="B274" s="90"/>
      <c r="C274" s="90"/>
    </row>
  </sheetData>
  <sheetProtection formatRows="0"/>
  <protectedRanges>
    <protectedRange algorithmName="SHA-512" hashValue="2YmAuqWUGqWqseW7vs9pIEWgqQdjaJ+PGsKsU5Nki8ofYz1bnqTQlMD/WtThHVHShZHy3FeCJqVqIYFpZEapGw==" saltValue="RX0xwDZBMqJo0WU8w9KNDQ==" spinCount="100000" sqref="E9:E11" name="Range1"/>
  </protectedRanges>
  <mergeCells count="17">
    <mergeCell ref="A14:A15"/>
    <mergeCell ref="B14:B15"/>
    <mergeCell ref="A2:F7"/>
    <mergeCell ref="H2:L7"/>
    <mergeCell ref="E9:F9"/>
    <mergeCell ref="E10:F10"/>
    <mergeCell ref="E11:F11"/>
    <mergeCell ref="D14:G15"/>
    <mergeCell ref="A204:D204"/>
    <mergeCell ref="A231:D231"/>
    <mergeCell ref="A257:D257"/>
    <mergeCell ref="A20:D20"/>
    <mergeCell ref="A62:D62"/>
    <mergeCell ref="A96:D96"/>
    <mergeCell ref="A110:D110"/>
    <mergeCell ref="A142:D142"/>
    <mergeCell ref="A175:D175"/>
  </mergeCells>
  <conditionalFormatting sqref="D14">
    <cfRule type="containsText" dxfId="13" priority="2" operator="containsText" text="over">
      <formula>NOT(ISERROR(SEARCH("over",D14)))</formula>
    </cfRule>
  </conditionalFormatting>
  <conditionalFormatting sqref="E11">
    <cfRule type="expression" dxfId="12" priority="1" stopIfTrue="1">
      <formula>#REF!="Other (tonnes CO2e)"</formula>
    </cfRule>
  </conditionalFormatting>
  <dataValidations count="4">
    <dataValidation type="decimal" operator="greaterThanOrEqual" allowBlank="1" showInputMessage="1" showErrorMessage="1" sqref="L22:L57 F206:F226 F64:G91 F22:H57 F233:F252 B259:C274 K64:K91 E144:F169 F98:F106 H112:H137 D112:F137 D98:D106 H144:H169 I254:I1048576 E177:E199 D206:D226 D233:D252" xr:uid="{9EDBF50A-A1DD-4955-8995-96A9DB5A3A90}">
      <formula1>0</formula1>
    </dataValidation>
    <dataValidation type="list" allowBlank="1" showInputMessage="1" showErrorMessage="1" sqref="I22:I57 H64:H91" xr:uid="{DF7D3420-D751-451F-8859-4AF5C09E2DF0}">
      <formula1>"Yes,No"</formula1>
    </dataValidation>
    <dataValidation type="list" allowBlank="1" showInputMessage="1" showErrorMessage="1" sqref="B22:B57" xr:uid="{C483163A-77FD-45A5-B031-5DBCCC3AEBA6}">
      <formula1>"Staff, Artists, Board, Audience, Other"</formula1>
    </dataValidation>
    <dataValidation operator="greaterThanOrEqual" allowBlank="1" showInputMessage="1" showErrorMessage="1" sqref="E64:E91" xr:uid="{D43F1578-A79A-43CE-AF2E-6C56942352C5}"/>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317FBFFD-F690-402B-AF08-1D8A14B90AAA}">
          <x14:formula1>
            <xm:f>'Emission factors'!$A$2:$A$17</xm:f>
          </x14:formula1>
          <xm:sqref>B206:B226</xm:sqref>
        </x14:dataValidation>
        <x14:dataValidation type="list" allowBlank="1" showInputMessage="1" showErrorMessage="1" xr:uid="{B3CB59A0-3EFF-4B00-9A4F-55A5D2704F83}">
          <x14:formula1>
            <xm:f>'Emission factors'!$D$2:$D$21</xm:f>
          </x14:formula1>
          <xm:sqref>B177:B199</xm:sqref>
        </x14:dataValidation>
        <x14:dataValidation type="list" allowBlank="1" showInputMessage="1" showErrorMessage="1" xr:uid="{64B9F37D-BD96-4A44-B4F7-FA3DCE698B49}">
          <x14:formula1>
            <xm:f>Locations!$B$3:$B$308</xm:f>
          </x14:formula1>
          <xm:sqref>C22:D57 B64:C91</xm:sqref>
        </x14:dataValidation>
        <x14:dataValidation type="list" allowBlank="1" showInputMessage="1" showErrorMessage="1" xr:uid="{7CCE1843-02B4-4DA9-AD58-CA8688F178CD}">
          <x14:formula1>
            <xm:f>Transport!#REF!</xm:f>
          </x14:formula1>
          <xm:sqref>F275:F1048576 F253:F256</xm:sqref>
        </x14:dataValidation>
        <x14:dataValidation type="list" allowBlank="1" showInputMessage="1" showErrorMessage="1" xr:uid="{20649FED-1B77-4D96-BAD6-E8524C7CE57C}">
          <x14:formula1>
            <xm:f>'Emission factors'!$A$24:$A$34</xm:f>
          </x14:formula1>
          <xm:sqref>B233:B252</xm:sqref>
        </x14:dataValidation>
        <x14:dataValidation type="list" allowBlank="1" showInputMessage="1" showErrorMessage="1" xr:uid="{1E26C3EC-F7C7-4AEA-A22D-F4DC89757010}">
          <x14:formula1>
            <xm:f>Transport!$L$3:$L$14</xm:f>
          </x14:formula1>
          <xm:sqref>B112:B137</xm:sqref>
        </x14:dataValidation>
        <x14:dataValidation type="list" allowBlank="1" showInputMessage="1" showErrorMessage="1" xr:uid="{322253AD-D680-4545-9F62-8874D4BA43CD}">
          <x14:formula1>
            <xm:f>Transport!$B$3:$B$14</xm:f>
          </x14:formula1>
          <xm:sqref>E22:E57</xm:sqref>
        </x14:dataValidation>
        <x14:dataValidation type="list" allowBlank="1" showInputMessage="1" showErrorMessage="1" xr:uid="{97A2FBB8-C2D6-4939-9F95-B6D891D316FF}">
          <x14:formula1>
            <xm:f>Transport!$L$27:$L$28</xm:f>
          </x14:formula1>
          <xm:sqref>B98:B106</xm:sqref>
        </x14:dataValidation>
        <x14:dataValidation type="list" operator="greaterThanOrEqual" allowBlank="1" showInputMessage="1" showErrorMessage="1" xr:uid="{843814A8-EEE1-4477-B5E9-EFA42331F2CA}">
          <x14:formula1>
            <xm:f>Transport!$C$17:$C$28</xm:f>
          </x14:formula1>
          <xm:sqref>D64:D91</xm:sqref>
        </x14:dataValidation>
        <x14:dataValidation type="list" allowBlank="1" showInputMessage="1" showErrorMessage="1" xr:uid="{953FEB92-0D0E-4BD2-BA64-1243D5E6B30C}">
          <x14:formula1>
            <xm:f>Transport!$L$15:$L$26</xm:f>
          </x14:formula1>
          <xm:sqref>B144:B169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DDDE7-3386-44B6-AE56-38D5467C58C5}">
  <dimension ref="A1:N274"/>
  <sheetViews>
    <sheetView zoomScale="50" zoomScaleNormal="50" workbookViewId="0">
      <selection activeCell="E1" sqref="E1"/>
    </sheetView>
  </sheetViews>
  <sheetFormatPr defaultColWidth="8.88671875" defaultRowHeight="17.399999999999999" customHeight="1" x14ac:dyDescent="0.25"/>
  <cols>
    <col min="1" max="1" width="61.44140625" style="17" bestFit="1" customWidth="1"/>
    <col min="2" max="2" width="48.6640625" style="17" customWidth="1"/>
    <col min="3" max="3" width="33" style="17" customWidth="1"/>
    <col min="4" max="4" width="37.5546875" style="17" bestFit="1" customWidth="1"/>
    <col min="5" max="5" width="41" style="17" bestFit="1" customWidth="1"/>
    <col min="6" max="6" width="57.6640625" style="17" customWidth="1"/>
    <col min="7" max="7" width="41" style="17" bestFit="1" customWidth="1"/>
    <col min="8" max="8" width="42.5546875" style="17" customWidth="1"/>
    <col min="9" max="9" width="29.5546875" style="17" customWidth="1"/>
    <col min="10" max="10" width="41" style="17" bestFit="1" customWidth="1"/>
    <col min="11" max="11" width="54.109375" style="17" bestFit="1" customWidth="1"/>
    <col min="12" max="12" width="49.109375" style="17" customWidth="1"/>
    <col min="13" max="13" width="14.5546875" style="17" customWidth="1"/>
    <col min="14" max="14" width="12.109375" style="17" customWidth="1"/>
    <col min="15" max="16384" width="8.88671875" style="17"/>
  </cols>
  <sheetData>
    <row r="1" spans="1:12" ht="18.600000000000001" customHeight="1" thickBot="1" x14ac:dyDescent="0.3">
      <c r="F1" s="97"/>
      <c r="G1" s="97"/>
    </row>
    <row r="2" spans="1:12" ht="27.9" customHeight="1" x14ac:dyDescent="0.25">
      <c r="A2" s="208" t="s">
        <v>232</v>
      </c>
      <c r="B2" s="209"/>
      <c r="C2" s="209"/>
      <c r="D2" s="209"/>
      <c r="E2" s="209"/>
      <c r="F2" s="210"/>
      <c r="H2" s="196" t="s">
        <v>233</v>
      </c>
      <c r="I2" s="197"/>
      <c r="J2" s="197"/>
      <c r="K2" s="197"/>
      <c r="L2" s="198"/>
    </row>
    <row r="3" spans="1:12" ht="27.9" customHeight="1" x14ac:dyDescent="0.25">
      <c r="A3" s="211"/>
      <c r="B3" s="212"/>
      <c r="C3" s="212"/>
      <c r="D3" s="212"/>
      <c r="E3" s="212"/>
      <c r="F3" s="213"/>
      <c r="G3" s="99"/>
      <c r="H3" s="199"/>
      <c r="I3" s="200"/>
      <c r="J3" s="200"/>
      <c r="K3" s="200"/>
      <c r="L3" s="201"/>
    </row>
    <row r="4" spans="1:12" ht="27.9" customHeight="1" x14ac:dyDescent="0.25">
      <c r="A4" s="211"/>
      <c r="B4" s="212"/>
      <c r="C4" s="212"/>
      <c r="D4" s="212"/>
      <c r="E4" s="212"/>
      <c r="F4" s="213"/>
      <c r="G4" s="99"/>
      <c r="H4" s="199"/>
      <c r="I4" s="200"/>
      <c r="J4" s="200"/>
      <c r="K4" s="200"/>
      <c r="L4" s="201"/>
    </row>
    <row r="5" spans="1:12" ht="27.9" customHeight="1" x14ac:dyDescent="0.25">
      <c r="A5" s="211"/>
      <c r="B5" s="212"/>
      <c r="C5" s="212"/>
      <c r="D5" s="212"/>
      <c r="E5" s="212"/>
      <c r="F5" s="213"/>
      <c r="G5" s="99"/>
      <c r="H5" s="199"/>
      <c r="I5" s="200"/>
      <c r="J5" s="200"/>
      <c r="K5" s="200"/>
      <c r="L5" s="201"/>
    </row>
    <row r="6" spans="1:12" ht="27.9" customHeight="1" x14ac:dyDescent="0.25">
      <c r="A6" s="211"/>
      <c r="B6" s="212"/>
      <c r="C6" s="212"/>
      <c r="D6" s="212"/>
      <c r="E6" s="212"/>
      <c r="F6" s="213"/>
      <c r="G6" s="99"/>
      <c r="H6" s="199"/>
      <c r="I6" s="200"/>
      <c r="J6" s="200"/>
      <c r="K6" s="200"/>
      <c r="L6" s="201"/>
    </row>
    <row r="7" spans="1:12" ht="27.9" customHeight="1" thickBot="1" x14ac:dyDescent="0.3">
      <c r="A7" s="214"/>
      <c r="B7" s="215"/>
      <c r="C7" s="215"/>
      <c r="D7" s="215"/>
      <c r="E7" s="215"/>
      <c r="F7" s="216"/>
      <c r="G7" s="99"/>
      <c r="H7" s="202"/>
      <c r="I7" s="203"/>
      <c r="J7" s="203"/>
      <c r="K7" s="203"/>
      <c r="L7" s="204"/>
    </row>
    <row r="8" spans="1:12" ht="18.600000000000001" customHeight="1" x14ac:dyDescent="0.25"/>
    <row r="9" spans="1:12" ht="25.2" x14ac:dyDescent="0.4">
      <c r="A9" s="98" t="s">
        <v>223</v>
      </c>
      <c r="B9" s="86">
        <f>'READ FIRST'!H19</f>
        <v>0</v>
      </c>
      <c r="E9" s="205" t="s">
        <v>126</v>
      </c>
      <c r="F9" s="205"/>
    </row>
    <row r="10" spans="1:12" ht="25.2" x14ac:dyDescent="0.4">
      <c r="A10" s="98" t="s">
        <v>234</v>
      </c>
      <c r="B10" s="89">
        <f>'Master budget'!AB17</f>
        <v>0</v>
      </c>
      <c r="E10" s="206" t="s">
        <v>128</v>
      </c>
      <c r="F10" s="206"/>
    </row>
    <row r="11" spans="1:12" ht="25.2" x14ac:dyDescent="0.4">
      <c r="A11" s="98" t="s">
        <v>235</v>
      </c>
      <c r="B11" s="89">
        <f>SUM(K22:K57,J64:J91,E98:E106,G112:G137,G144:G169,F177:F199,E206:E226,E233:E252,B259:B274)</f>
        <v>0</v>
      </c>
      <c r="E11" s="207" t="s">
        <v>130</v>
      </c>
      <c r="F11" s="207"/>
    </row>
    <row r="12" spans="1:12" ht="25.2" x14ac:dyDescent="0.4">
      <c r="A12" s="98" t="s">
        <v>236</v>
      </c>
      <c r="B12" s="89">
        <f>SUM(L22:L57,K64:K91,H112:H137,H144:H169,F98:F106,G177:G199,F206:F226,F233:F252,C259:C274)</f>
        <v>0</v>
      </c>
    </row>
    <row r="13" spans="1:12" ht="13.8" x14ac:dyDescent="0.25"/>
    <row r="14" spans="1:12" ht="14.1" customHeight="1" x14ac:dyDescent="0.25">
      <c r="A14" s="220" t="s">
        <v>237</v>
      </c>
      <c r="B14" s="222"/>
      <c r="D14" s="183" t="str">
        <f>IF((B10-B11)&gt;=0,"You are within budget.","You are over budget. You may want to look again at your proposed actions.")</f>
        <v>You are within budget.</v>
      </c>
      <c r="E14" s="183"/>
      <c r="F14" s="183"/>
      <c r="G14" s="183"/>
    </row>
    <row r="15" spans="1:12" ht="18.600000000000001" customHeight="1" x14ac:dyDescent="0.25">
      <c r="A15" s="221"/>
      <c r="B15" s="223"/>
      <c r="D15" s="183"/>
      <c r="E15" s="183"/>
      <c r="F15" s="183"/>
      <c r="G15" s="183"/>
    </row>
    <row r="16" spans="1:12" ht="18.600000000000001" customHeight="1" x14ac:dyDescent="0.25"/>
    <row r="17" spans="1:14" ht="13.8" x14ac:dyDescent="0.25">
      <c r="M17" s="93"/>
    </row>
    <row r="18" spans="1:14" ht="22.8" x14ac:dyDescent="0.4">
      <c r="A18" s="94" t="s">
        <v>238</v>
      </c>
      <c r="J18" s="95"/>
      <c r="K18" s="93"/>
      <c r="M18" s="93"/>
    </row>
    <row r="19" spans="1:14" ht="15" customHeight="1" thickBot="1" x14ac:dyDescent="0.45">
      <c r="A19" s="94"/>
      <c r="K19" s="93"/>
      <c r="M19" s="93"/>
    </row>
    <row r="20" spans="1:14" ht="30.6" customHeight="1" thickBot="1" x14ac:dyDescent="0.3">
      <c r="A20" s="224" t="s">
        <v>239</v>
      </c>
      <c r="B20" s="225"/>
      <c r="C20" s="225"/>
      <c r="D20" s="226"/>
    </row>
    <row r="21" spans="1:14" ht="42.6" customHeight="1" x14ac:dyDescent="0.25">
      <c r="A21" s="80" t="s">
        <v>227</v>
      </c>
      <c r="B21" s="80" t="s">
        <v>240</v>
      </c>
      <c r="C21" s="80" t="s">
        <v>241</v>
      </c>
      <c r="D21" s="80" t="s">
        <v>242</v>
      </c>
      <c r="E21" s="80" t="s">
        <v>243</v>
      </c>
      <c r="F21" s="80" t="s">
        <v>244</v>
      </c>
      <c r="G21" s="102" t="s">
        <v>245</v>
      </c>
      <c r="H21" s="80" t="s">
        <v>246</v>
      </c>
      <c r="I21" s="80" t="s">
        <v>247</v>
      </c>
      <c r="J21" s="80" t="s">
        <v>248</v>
      </c>
      <c r="K21" s="80" t="s">
        <v>230</v>
      </c>
      <c r="L21" s="102" t="s">
        <v>249</v>
      </c>
    </row>
    <row r="22" spans="1:14" ht="17.399999999999999" customHeight="1" x14ac:dyDescent="0.25">
      <c r="A22" s="90"/>
      <c r="B22" s="91"/>
      <c r="C22" s="91"/>
      <c r="D22" s="91"/>
      <c r="E22" s="91"/>
      <c r="F22" s="90"/>
      <c r="G22" s="90">
        <v>1</v>
      </c>
      <c r="H22" s="101">
        <v>1</v>
      </c>
      <c r="I22" s="91"/>
      <c r="J22" s="100" t="str">
        <f>(IFERROR(IF(I22="Yes",(ROUND(6371 * ACOS(SIN((VLOOKUP(C22,Locations!B:D,2,FALSE))*PI()/180)*SIN((VLOOKUP(D22,Locations!B:D,2,FALSE))*PI()/180) + COS((VLOOKUP(C22,Locations!B:D,2,FALSE))*PI()/180) * COS((VLOOKUP(D22,Locations!B:D,2,FALSE))*PI()/180)*COS((VLOOKUP(D22,Locations!B:D,3,FALSE))* PI()/180-(VLOOKUP(C22,Locations!B:D,3,FALSE))*PI()/180))/1.609,0))*2,(ROUND(6371 * ACOS(SIN((VLOOKUP(C22,Locations!B:D,2,FALSE))*PI()/180)*SIN((VLOOKUP(D22,Locations!B:D,2,FALSE))*PI()/180) + COS((VLOOKUP(C22,Locations!B:D,2,FALSE))*PI()/180) * COS((VLOOKUP(D22,Locations!B:D,2,FALSE))*PI()/180)*COS((VLOOKUP(D22,Locations!B:D,3,FALSE))* PI()/180-(VLOOKUP(C22,Locations!B:D,3,FALSE))*PI()/180))/1.609,0))),""))</f>
        <v/>
      </c>
      <c r="K22" s="100" t="str" cm="1">
        <f t="array" ref="K22">IFERROR((ROUND(IF(AND(E22="Train",INDEX(Locations!$B$3:$E$308,MATCH('Dept E Planning'!C22,Locations!$B$3:$B$308,0),4)="Europe",INDEX(Locations!$B$3:$E$308,MATCH('Dept E Planning'!D22,Locations!$B$3:$B$308,0),4)="UK"),(((INDEX(Dover!$B$3:$G$124,MATCH('Dept E Planning'!C22,Dover!$B$3:$B$124,0),6))*Transport!$D$3)+(INDEX(Dover!$B$3:$G$124,MATCH('Dept E Planning'!D22,Dover!$B$3:$B$124,0),6)*Transport!$C$3))*'Dept E Planning'!F22*IF(I22="Yes",2,1),IF(AND(E22="Train",INDEX(Locations!$B$3:$E$308,MATCH('Dept E Planning'!D22,Locations!$B$3:$B$308,0),4)="Europe",INDEX(Locations!$B$3:$E$308,MATCH('Dept E Planning'!C22,Locations!$B$3:$B$308,0),4)="UK"),(((INDEX(Dover!$B$3:$G$124,MATCH('Dept E Planning'!D22,Dover!$B$3:$B$124,0),6))*Transport!$D$3)+(INDEX(Dover!$B$3:$G$124,MATCH('Dept E Planning'!C22,Dover!$B$3:$B$124,0),6)*Transport!$C$3))*'Dept E Planning'!F22*IF(I22="Yes",2,1),IF(AND(E22="Bus/Coach",INDEX(Locations!$B$3:$E$308,MATCH('Dept E Planning'!C22,Locations!$B$3:$B$308,0),4)="Europe",INDEX(Locations!$B$3:$E$308,MATCH('Dept E Planning'!D22,Locations!$B$3:$B$308,0),4)="UK"),((((J22)-42.4)*Transport!$D$5)+(42.4*Transport!$D$13))*'Dept E Planning'!F22,IF(AND(E22="Bus/Coach",INDEX(Locations!$B$3:$E$308,MATCH('Dept E Planning'!D22,Locations!$B$3:$B$308,0),4)="Europe",INDEX(Locations!$B$3:$E$308,MATCH('Dept E Planning'!C22,Locations!$B$3:$B$308,0),4)="UK"),((((J22)-42.4)*Transport!$D$5)+(42.4*Transport!$D$13))*'Dept E Planning'!F22,IF(AND(E22="Car",INDEX(Locations!$B$3:$E$308,MATCH('Dept E Planning'!C22,Locations!$B$3:$B$308,0),4)="Europe",INDEX(Locations!$B$3:$E$308,MATCH('Dept E Planning'!D22,Locations!$B$3:$B$308,0),4)="UK"),(((((J22)-42.4)*Transport!$D$9)+(42.4*Transport!$D$14))*'Dept E Planning'!F22),IF(AND(E22="Car",INDEX(Locations!$B$3:$E$308,MATCH('Dept E Planning'!D22,Locations!$B$3:$B$308,0),4)="Europe",INDEX(Locations!$B$3:$E$308,MATCH('Dept E Planning'!C22,Locations!$B$3:$B$308,0),4)="UK"),(((((J22)-42.4)*Transport!$D$9)+(42.4*Transport!$D$14))*'Dept E Planning'!F22),IF(AND(E22="Hybrid car",INDEX(Locations!$B$3:$E$308,MATCH('Dept E Planning'!C22,Locations!$B$3:$B$308,0),4)="Europe",INDEX(Locations!$B$3:$E$308,MATCH('Dept E Planning'!D22,Locations!$B$3:$B$308,0),4)="UK"),(((((J22)-42.4)*Transport!$D$9)+(42.4*Transport!$D$14))*'Dept E Planning'!F22),IF(AND(E22="Hybrid car",INDEX(Locations!$B$3:$E$308,MATCH('Dept E Planning'!D22,Locations!$B$3:$B$308,0),4)="Europe",INDEX(Locations!$B$3:$E$308,MATCH('Dept E Planning'!C22,Locations!$B$3:$B$308,0),4)="UK"),(((((J22)-42.4)*Transport!$D$9)+(42.4*Transport!$D$14))*'Dept E Planning'!F22),IF(AND(E22="Electric car",INDEX(Locations!$B$3:$E$308,MATCH('Dept E Planning'!C22,Locations!$B$3:$B$308,0),4)="Europe",INDEX(Locations!$B$3:$E$308,MATCH('Dept E Planning'!D22,Locations!$B$3:$B$308,0),4)="UK"),(((((J22)-42.4)*Transport!$D$8)+(42.4*Transport!$D$14))*'Dept E Planning'!F22),IF(AND(E22="Electric car",INDEX(Locations!$B$3:$E$308,MATCH('Dept E Planning'!D22,Locations!$B$3:$B$308,0),4)="Europe",INDEX(Locations!$B$3:$E$308,MATCH('Dept E Planning'!C22,Locations!$B$3:$B$308,0),4)="UK"),(((((J22)-42.4)*Transport!$D$8)+(42.4*Transport!$D$14))*'Dept E Planning'!F22),IF(AND(OR(C22="Ireland",INDEX(Locations!$B$3:$F$308,MATCH('Dept E Planning'!C22,Locations!$B$3:$B$308,0),5)="Yes"),E22="Car",INDEX(Locations!$B$3:$E$308,MATCH('Dept E Planning'!D22,Locations!$B$3:$B$308,0),4)="UK"),(J22)*(0.15*Transport!$C$14+0.85*Transport!$C$9)*'Dept E Planning'!F22,IF(AND(OR(D22="Ireland",INDEX(Locations!$B$3:$F$308,MATCH('Dept E Planning'!D22,Locations!$B$3:$B$308,0),5)="Yes"),E22="Car",INDEX(Locations!$B$3:$E$308,MATCH('Dept E Planning'!C22,Locations!$B$3:$B$308,0),4)="UK"),(J22)*(0.15*Transport!$C$14+0.85*Transport!$C$9)*'Dept E Planning'!F22,IF(AND(OR(C22="Ireland",INDEX(Locations!$B$3:$F$308,MATCH('Dept E Planning'!C22,Locations!$B$3:$B$308,0),5)="Yes"),E22="Hybrid Car",INDEX(Locations!$B$3:$E$308,MATCH('Dept E Planning'!D22,Locations!$B$3:$B$308,0),4)="UK"),(J22)*(0.15*Transport!$C$14+0.85*Transport!$C$9)*'Dept E Planning'!F22,IF(AND(OR(D22="Ireland",INDEX(Locations!$B$3:$F$308,MATCH('Dept E Planning'!D22,Locations!$B$3:$B$308,0),5)="Yes"),E22="Hybrid Car",INDEX(Locations!$B$3:$E$308,MATCH('Dept E Planning'!C22,Locations!$B$3:$B$308,0),4)="UK"),(J22)*(0.15*Transport!$C$14+0.85*Transport!$C$9)*'Dept E Planning'!F22,IF(AND(OR(C22="Ireland",INDEX(Locations!$B$3:$F$308,MATCH('Dept E Planning'!C22,Locations!$B$3:$B$308,0),5)="Yes"),E22="Electric Car",INDEX(Locations!$B$3:$E$308,MATCH('Dept E Planning'!D22,Locations!$B$3:$B$308,0),4)="UK"),(J22)*(0.15*Transport!$C$14+0.85*Transport!$C$8)*'Dept E Planning'!F22,IF(AND(OR(D22="Ireland",INDEX(Locations!$B$3:$F$308,MATCH('Dept E Planning'!D22,Locations!$B$3:$B$308,0),5)="Yes"),E22="Electric Car",INDEX(Locations!$B$3:$E$308,MATCH('Dept E Planning'!C22,Locations!$B$3:$B$308,0),4)="UK"),(J22)*(0.15*Transport!$C$14+0.85*Transport!$C$8)*'Dept E Planning'!F22,IF(AND(OR(C22="Ireland",INDEX(Locations!$B$3:$F$308,MATCH('Dept E Planning'!C22,Locations!$B$3:$B$308,0),5)="Yes"),E22="Bus/Coach",INDEX(Locations!$B$3:$E$308,MATCH('Dept E Planning'!D22,Locations!$B$3:$B$308,0),4)="UK"),(J22)*(0.15*Transport!$C$13+0.85*Transport!$C$5)*'Dept E Planning'!F22,IF(AND(OR(D22="Ireland",INDEX(Locations!$B$3:$F$308,MATCH('Dept E Planning'!D22,Locations!$B$3:$B$308,0),5)="Yes"),E22="Bus/Coach",INDEX(Locations!$B$3:$E$308,MATCH('Dept E Planning'!C22,Locations!$B$3:$B$308,0),4)="UK"),(J22)*(0.15*Transport!$C$13+0.85*Transport!$C$5)*'Dept E Planning'!F22,IF(AND(OR(C22="Ireland",INDEX(Locations!$B$3:$F$308,MATCH('Dept E Planning'!C22,Locations!$B$3:$B$308,0),5)="Yes"),E22="Train",INDEX(Locations!$B$3:$E$308,MATCH('Dept E Planning'!D22,Locations!$B$3:$B$308,0),4)="UK"),(J22)*(0.15*Transport!$C$13+0.85*Transport!$C$3)*'Dept E Planning'!F22,IF(AND(OR(D22="Ireland",INDEX(Locations!$B$3:$F$308,MATCH('Dept E Planning'!D22,Locations!$B$3:$B$308,0),5)="Yes"),E22="Train",INDEX(Locations!$B$3:$E$308,MATCH('Dept E Planning'!C22,Locations!$B$3:$B$308,0),4)="UK"),(J22)*(0.15*Transport!$C$13+0.85*Transport!$C$3),J22*(INDEX(Transport!$B$3:$E$14,MATCH('Dept E Planning'!E22,Transport!$B$3:$B$14,0),IF(INDEX(Locations!$B$3:$G$308,MATCH('Dept E Planning'!C22,Locations!$B$3:$B$308,0),4)="UK",2,IF(INDEX(Locations!$B$3:$G$308,MATCH('Dept E Planning'!C22,Locations!$B$3:$B$308,0),4)="Europe",3,4)))))*F22*G22*H22))))))))))))))))))),1)),"")</f>
        <v/>
      </c>
      <c r="L22" s="90"/>
    </row>
    <row r="23" spans="1:14" ht="17.399999999999999" customHeight="1" x14ac:dyDescent="0.25">
      <c r="A23" s="90"/>
      <c r="B23" s="91"/>
      <c r="C23" s="91"/>
      <c r="D23" s="91"/>
      <c r="E23" s="91"/>
      <c r="F23" s="90"/>
      <c r="G23" s="90">
        <v>1</v>
      </c>
      <c r="H23" s="101">
        <v>1</v>
      </c>
      <c r="I23" s="91"/>
      <c r="J23" s="100" t="str">
        <f>(IFERROR(IF(I23="Yes",(ROUND(6371 * ACOS(SIN((VLOOKUP(C23,Locations!B:D,2,FALSE))*PI()/180)*SIN((VLOOKUP(D23,Locations!B:D,2,FALSE))*PI()/180) + COS((VLOOKUP(C23,Locations!B:D,2,FALSE))*PI()/180) * COS((VLOOKUP(D23,Locations!B:D,2,FALSE))*PI()/180)*COS((VLOOKUP(D23,Locations!B:D,3,FALSE))* PI()/180-(VLOOKUP(C23,Locations!B:D,3,FALSE))*PI()/180))/1.609,0))*2,(ROUND(6371 * ACOS(SIN((VLOOKUP(C23,Locations!B:D,2,FALSE))*PI()/180)*SIN((VLOOKUP(D23,Locations!B:D,2,FALSE))*PI()/180) + COS((VLOOKUP(C23,Locations!B:D,2,FALSE))*PI()/180) * COS((VLOOKUP(D23,Locations!B:D,2,FALSE))*PI()/180)*COS((VLOOKUP(D23,Locations!B:D,3,FALSE))* PI()/180-(VLOOKUP(C23,Locations!B:D,3,FALSE))*PI()/180))/1.609,0))),""))</f>
        <v/>
      </c>
      <c r="K23" s="100" t="str" cm="1">
        <f t="array" ref="K23">IFERROR((ROUND(IF(AND(E23="Train",INDEX(Locations!$B$3:$E$308,MATCH('Dept E Planning'!C23,Locations!$B$3:$B$308,0),4)="Europe",INDEX(Locations!$B$3:$E$308,MATCH('Dept E Planning'!D23,Locations!$B$3:$B$308,0),4)="UK"),(((INDEX(Dover!$B$3:$G$124,MATCH('Dept E Planning'!C23,Dover!$B$3:$B$124,0),6))*Transport!$D$3)+(INDEX(Dover!$B$3:$G$124,MATCH('Dept E Planning'!D23,Dover!$B$3:$B$124,0),6)*Transport!$C$3))*'Dept E Planning'!F23*IF(I23="Yes",2,1),IF(AND(E23="Train",INDEX(Locations!$B$3:$E$308,MATCH('Dept E Planning'!D23,Locations!$B$3:$B$308,0),4)="Europe",INDEX(Locations!$B$3:$E$308,MATCH('Dept E Planning'!C23,Locations!$B$3:$B$308,0),4)="UK"),(((INDEX(Dover!$B$3:$G$124,MATCH('Dept E Planning'!D23,Dover!$B$3:$B$124,0),6))*Transport!$D$3)+(INDEX(Dover!$B$3:$G$124,MATCH('Dept E Planning'!C23,Dover!$B$3:$B$124,0),6)*Transport!$C$3))*'Dept E Planning'!F23*IF(I23="Yes",2,1),IF(AND(E23="Bus/Coach",INDEX(Locations!$B$3:$E$308,MATCH('Dept E Planning'!C23,Locations!$B$3:$B$308,0),4)="Europe",INDEX(Locations!$B$3:$E$308,MATCH('Dept E Planning'!D23,Locations!$B$3:$B$308,0),4)="UK"),((((J23)-42.4)*Transport!$D$5)+(42.4*Transport!$D$13))*'Dept E Planning'!F23,IF(AND(E23="Bus/Coach",INDEX(Locations!$B$3:$E$308,MATCH('Dept E Planning'!D23,Locations!$B$3:$B$308,0),4)="Europe",INDEX(Locations!$B$3:$E$308,MATCH('Dept E Planning'!C23,Locations!$B$3:$B$308,0),4)="UK"),((((J23)-42.4)*Transport!$D$5)+(42.4*Transport!$D$13))*'Dept E Planning'!F23,IF(AND(E23="Car",INDEX(Locations!$B$3:$E$308,MATCH('Dept E Planning'!C23,Locations!$B$3:$B$308,0),4)="Europe",INDEX(Locations!$B$3:$E$308,MATCH('Dept E Planning'!D23,Locations!$B$3:$B$308,0),4)="UK"),(((((J23)-42.4)*Transport!$D$9)+(42.4*Transport!$D$14))*'Dept E Planning'!F23),IF(AND(E23="Car",INDEX(Locations!$B$3:$E$308,MATCH('Dept E Planning'!D23,Locations!$B$3:$B$308,0),4)="Europe",INDEX(Locations!$B$3:$E$308,MATCH('Dept E Planning'!C23,Locations!$B$3:$B$308,0),4)="UK"),(((((J23)-42.4)*Transport!$D$9)+(42.4*Transport!$D$14))*'Dept E Planning'!F23),IF(AND(E23="Hybrid car",INDEX(Locations!$B$3:$E$308,MATCH('Dept E Planning'!C23,Locations!$B$3:$B$308,0),4)="Europe",INDEX(Locations!$B$3:$E$308,MATCH('Dept E Planning'!D23,Locations!$B$3:$B$308,0),4)="UK"),(((((J23)-42.4)*Transport!$D$9)+(42.4*Transport!$D$14))*'Dept E Planning'!F23),IF(AND(E23="Hybrid car",INDEX(Locations!$B$3:$E$308,MATCH('Dept E Planning'!D23,Locations!$B$3:$B$308,0),4)="Europe",INDEX(Locations!$B$3:$E$308,MATCH('Dept E Planning'!C23,Locations!$B$3:$B$308,0),4)="UK"),(((((J23)-42.4)*Transport!$D$9)+(42.4*Transport!$D$14))*'Dept E Planning'!F23),IF(AND(E23="Electric car",INDEX(Locations!$B$3:$E$308,MATCH('Dept E Planning'!C23,Locations!$B$3:$B$308,0),4)="Europe",INDEX(Locations!$B$3:$E$308,MATCH('Dept E Planning'!D23,Locations!$B$3:$B$308,0),4)="UK"),(((((J23)-42.4)*Transport!$D$8)+(42.4*Transport!$D$14))*'Dept E Planning'!F23),IF(AND(E23="Electric car",INDEX(Locations!$B$3:$E$308,MATCH('Dept E Planning'!D23,Locations!$B$3:$B$308,0),4)="Europe",INDEX(Locations!$B$3:$E$308,MATCH('Dept E Planning'!C23,Locations!$B$3:$B$308,0),4)="UK"),(((((J23)-42.4)*Transport!$D$8)+(42.4*Transport!$D$14))*'Dept E Planning'!F23),IF(AND(OR(C23="Ireland",INDEX(Locations!$B$3:$F$308,MATCH('Dept E Planning'!C23,Locations!$B$3:$B$308,0),5)="Yes"),E23="Car",INDEX(Locations!$B$3:$E$308,MATCH('Dept E Planning'!D23,Locations!$B$3:$B$308,0),4)="UK"),(J23)*(0.15*Transport!$C$14+0.85*Transport!$C$9)*'Dept E Planning'!F23,IF(AND(OR(D23="Ireland",INDEX(Locations!$B$3:$F$308,MATCH('Dept E Planning'!D23,Locations!$B$3:$B$308,0),5)="Yes"),E23="Car",INDEX(Locations!$B$3:$E$308,MATCH('Dept E Planning'!C23,Locations!$B$3:$B$308,0),4)="UK"),(J23)*(0.15*Transport!$C$14+0.85*Transport!$C$9)*'Dept E Planning'!F23,IF(AND(OR(C23="Ireland",INDEX(Locations!$B$3:$F$308,MATCH('Dept E Planning'!C23,Locations!$B$3:$B$308,0),5)="Yes"),E23="Hybrid Car",INDEX(Locations!$B$3:$E$308,MATCH('Dept E Planning'!D23,Locations!$B$3:$B$308,0),4)="UK"),(J23)*(0.15*Transport!$C$14+0.85*Transport!$C$9)*'Dept E Planning'!F23,IF(AND(OR(D23="Ireland",INDEX(Locations!$B$3:$F$308,MATCH('Dept E Planning'!D23,Locations!$B$3:$B$308,0),5)="Yes"),E23="Hybrid Car",INDEX(Locations!$B$3:$E$308,MATCH('Dept E Planning'!C23,Locations!$B$3:$B$308,0),4)="UK"),(J23)*(0.15*Transport!$C$14+0.85*Transport!$C$9)*'Dept E Planning'!F23,IF(AND(OR(C23="Ireland",INDEX(Locations!$B$3:$F$308,MATCH('Dept E Planning'!C23,Locations!$B$3:$B$308,0),5)="Yes"),E23="Electric Car",INDEX(Locations!$B$3:$E$308,MATCH('Dept E Planning'!D23,Locations!$B$3:$B$308,0),4)="UK"),(J23)*(0.15*Transport!$C$14+0.85*Transport!$C$8)*'Dept E Planning'!F23,IF(AND(OR(D23="Ireland",INDEX(Locations!$B$3:$F$308,MATCH('Dept E Planning'!D23,Locations!$B$3:$B$308,0),5)="Yes"),E23="Electric Car",INDEX(Locations!$B$3:$E$308,MATCH('Dept E Planning'!C23,Locations!$B$3:$B$308,0),4)="UK"),(J23)*(0.15*Transport!$C$14+0.85*Transport!$C$8)*'Dept E Planning'!F23,IF(AND(OR(C23="Ireland",INDEX(Locations!$B$3:$F$308,MATCH('Dept E Planning'!C23,Locations!$B$3:$B$308,0),5)="Yes"),E23="Bus/Coach",INDEX(Locations!$B$3:$E$308,MATCH('Dept E Planning'!D23,Locations!$B$3:$B$308,0),4)="UK"),(J23)*(0.15*Transport!$C$13+0.85*Transport!$C$5)*'Dept E Planning'!F23,IF(AND(OR(D23="Ireland",INDEX(Locations!$B$3:$F$308,MATCH('Dept E Planning'!D23,Locations!$B$3:$B$308,0),5)="Yes"),E23="Bus/Coach",INDEX(Locations!$B$3:$E$308,MATCH('Dept E Planning'!C23,Locations!$B$3:$B$308,0),4)="UK"),(J23)*(0.15*Transport!$C$13+0.85*Transport!$C$5)*'Dept E Planning'!F23,IF(AND(OR(C23="Ireland",INDEX(Locations!$B$3:$F$308,MATCH('Dept E Planning'!C23,Locations!$B$3:$B$308,0),5)="Yes"),E23="Train",INDEX(Locations!$B$3:$E$308,MATCH('Dept E Planning'!D23,Locations!$B$3:$B$308,0),4)="UK"),(J23)*(0.15*Transport!$C$13+0.85*Transport!$C$3)*'Dept E Planning'!F23,IF(AND(OR(D23="Ireland",INDEX(Locations!$B$3:$F$308,MATCH('Dept E Planning'!D23,Locations!$B$3:$B$308,0),5)="Yes"),E23="Train",INDEX(Locations!$B$3:$E$308,MATCH('Dept E Planning'!C23,Locations!$B$3:$B$308,0),4)="UK"),(J23)*(0.15*Transport!$C$13+0.85*Transport!$C$3),J23*(INDEX(Transport!$B$3:$E$14,MATCH('Dept E Planning'!E23,Transport!$B$3:$B$14,0),IF(INDEX(Locations!$B$3:$G$308,MATCH('Dept E Planning'!C23,Locations!$B$3:$B$308,0),4)="UK",2,IF(INDEX(Locations!$B$3:$G$308,MATCH('Dept E Planning'!C23,Locations!$B$3:$B$308,0),4)="Europe",3,4)))))*F23*G23*H23))))))))))))))))))),1)),"")</f>
        <v/>
      </c>
      <c r="L23" s="90"/>
    </row>
    <row r="24" spans="1:14" ht="17.399999999999999" customHeight="1" x14ac:dyDescent="0.25">
      <c r="A24" s="90"/>
      <c r="B24" s="91"/>
      <c r="C24" s="91"/>
      <c r="D24" s="91"/>
      <c r="E24" s="91"/>
      <c r="F24" s="90"/>
      <c r="G24" s="90">
        <v>1</v>
      </c>
      <c r="H24" s="101">
        <v>1</v>
      </c>
      <c r="I24" s="91"/>
      <c r="J24" s="100" t="str">
        <f>(IFERROR(IF(I24="Yes",(ROUND(6371 * ACOS(SIN((VLOOKUP(C24,Locations!B:D,2,FALSE))*PI()/180)*SIN((VLOOKUP(D24,Locations!B:D,2,FALSE))*PI()/180) + COS((VLOOKUP(C24,Locations!B:D,2,FALSE))*PI()/180) * COS((VLOOKUP(D24,Locations!B:D,2,FALSE))*PI()/180)*COS((VLOOKUP(D24,Locations!B:D,3,FALSE))* PI()/180-(VLOOKUP(C24,Locations!B:D,3,FALSE))*PI()/180))/1.609,0))*2,(ROUND(6371 * ACOS(SIN((VLOOKUP(C24,Locations!B:D,2,FALSE))*PI()/180)*SIN((VLOOKUP(D24,Locations!B:D,2,FALSE))*PI()/180) + COS((VLOOKUP(C24,Locations!B:D,2,FALSE))*PI()/180) * COS((VLOOKUP(D24,Locations!B:D,2,FALSE))*PI()/180)*COS((VLOOKUP(D24,Locations!B:D,3,FALSE))* PI()/180-(VLOOKUP(C24,Locations!B:D,3,FALSE))*PI()/180))/1.609,0))),""))</f>
        <v/>
      </c>
      <c r="K24" s="100" t="str" cm="1">
        <f t="array" ref="K24">IFERROR((ROUND(IF(AND(E24="Train",INDEX(Locations!$B$3:$E$308,MATCH('Dept E Planning'!C24,Locations!$B$3:$B$308,0),4)="Europe",INDEX(Locations!$B$3:$E$308,MATCH('Dept E Planning'!D24,Locations!$B$3:$B$308,0),4)="UK"),(((INDEX(Dover!$B$3:$G$124,MATCH('Dept E Planning'!C24,Dover!$B$3:$B$124,0),6))*Transport!$D$3)+(INDEX(Dover!$B$3:$G$124,MATCH('Dept E Planning'!D24,Dover!$B$3:$B$124,0),6)*Transport!$C$3))*'Dept E Planning'!F24*IF(I24="Yes",2,1),IF(AND(E24="Train",INDEX(Locations!$B$3:$E$308,MATCH('Dept E Planning'!D24,Locations!$B$3:$B$308,0),4)="Europe",INDEX(Locations!$B$3:$E$308,MATCH('Dept E Planning'!C24,Locations!$B$3:$B$308,0),4)="UK"),(((INDEX(Dover!$B$3:$G$124,MATCH('Dept E Planning'!D24,Dover!$B$3:$B$124,0),6))*Transport!$D$3)+(INDEX(Dover!$B$3:$G$124,MATCH('Dept E Planning'!C24,Dover!$B$3:$B$124,0),6)*Transport!$C$3))*'Dept E Planning'!F24*IF(I24="Yes",2,1),IF(AND(E24="Bus/Coach",INDEX(Locations!$B$3:$E$308,MATCH('Dept E Planning'!C24,Locations!$B$3:$B$308,0),4)="Europe",INDEX(Locations!$B$3:$E$308,MATCH('Dept E Planning'!D24,Locations!$B$3:$B$308,0),4)="UK"),((((J24)-42.4)*Transport!$D$5)+(42.4*Transport!$D$13))*'Dept E Planning'!F24,IF(AND(E24="Bus/Coach",INDEX(Locations!$B$3:$E$308,MATCH('Dept E Planning'!D24,Locations!$B$3:$B$308,0),4)="Europe",INDEX(Locations!$B$3:$E$308,MATCH('Dept E Planning'!C24,Locations!$B$3:$B$308,0),4)="UK"),((((J24)-42.4)*Transport!$D$5)+(42.4*Transport!$D$13))*'Dept E Planning'!F24,IF(AND(E24="Car",INDEX(Locations!$B$3:$E$308,MATCH('Dept E Planning'!C24,Locations!$B$3:$B$308,0),4)="Europe",INDEX(Locations!$B$3:$E$308,MATCH('Dept E Planning'!D24,Locations!$B$3:$B$308,0),4)="UK"),(((((J24)-42.4)*Transport!$D$9)+(42.4*Transport!$D$14))*'Dept E Planning'!F24),IF(AND(E24="Car",INDEX(Locations!$B$3:$E$308,MATCH('Dept E Planning'!D24,Locations!$B$3:$B$308,0),4)="Europe",INDEX(Locations!$B$3:$E$308,MATCH('Dept E Planning'!C24,Locations!$B$3:$B$308,0),4)="UK"),(((((J24)-42.4)*Transport!$D$9)+(42.4*Transport!$D$14))*'Dept E Planning'!F24),IF(AND(E24="Hybrid car",INDEX(Locations!$B$3:$E$308,MATCH('Dept E Planning'!C24,Locations!$B$3:$B$308,0),4)="Europe",INDEX(Locations!$B$3:$E$308,MATCH('Dept E Planning'!D24,Locations!$B$3:$B$308,0),4)="UK"),(((((J24)-42.4)*Transport!$D$9)+(42.4*Transport!$D$14))*'Dept E Planning'!F24),IF(AND(E24="Hybrid car",INDEX(Locations!$B$3:$E$308,MATCH('Dept E Planning'!D24,Locations!$B$3:$B$308,0),4)="Europe",INDEX(Locations!$B$3:$E$308,MATCH('Dept E Planning'!C24,Locations!$B$3:$B$308,0),4)="UK"),(((((J24)-42.4)*Transport!$D$9)+(42.4*Transport!$D$14))*'Dept E Planning'!F24),IF(AND(E24="Electric car",INDEX(Locations!$B$3:$E$308,MATCH('Dept E Planning'!C24,Locations!$B$3:$B$308,0),4)="Europe",INDEX(Locations!$B$3:$E$308,MATCH('Dept E Planning'!D24,Locations!$B$3:$B$308,0),4)="UK"),(((((J24)-42.4)*Transport!$D$8)+(42.4*Transport!$D$14))*'Dept E Planning'!F24),IF(AND(E24="Electric car",INDEX(Locations!$B$3:$E$308,MATCH('Dept E Planning'!D24,Locations!$B$3:$B$308,0),4)="Europe",INDEX(Locations!$B$3:$E$308,MATCH('Dept E Planning'!C24,Locations!$B$3:$B$308,0),4)="UK"),(((((J24)-42.4)*Transport!$D$8)+(42.4*Transport!$D$14))*'Dept E Planning'!F24),IF(AND(OR(C24="Ireland",INDEX(Locations!$B$3:$F$308,MATCH('Dept E Planning'!C24,Locations!$B$3:$B$308,0),5)="Yes"),E24="Car",INDEX(Locations!$B$3:$E$308,MATCH('Dept E Planning'!D24,Locations!$B$3:$B$308,0),4)="UK"),(J24)*(0.15*Transport!$C$14+0.85*Transport!$C$9)*'Dept E Planning'!F24,IF(AND(OR(D24="Ireland",INDEX(Locations!$B$3:$F$308,MATCH('Dept E Planning'!D24,Locations!$B$3:$B$308,0),5)="Yes"),E24="Car",INDEX(Locations!$B$3:$E$308,MATCH('Dept E Planning'!C24,Locations!$B$3:$B$308,0),4)="UK"),(J24)*(0.15*Transport!$C$14+0.85*Transport!$C$9)*'Dept E Planning'!F24,IF(AND(OR(C24="Ireland",INDEX(Locations!$B$3:$F$308,MATCH('Dept E Planning'!C24,Locations!$B$3:$B$308,0),5)="Yes"),E24="Hybrid Car",INDEX(Locations!$B$3:$E$308,MATCH('Dept E Planning'!D24,Locations!$B$3:$B$308,0),4)="UK"),(J24)*(0.15*Transport!$C$14+0.85*Transport!$C$9)*'Dept E Planning'!F24,IF(AND(OR(D24="Ireland",INDEX(Locations!$B$3:$F$308,MATCH('Dept E Planning'!D24,Locations!$B$3:$B$308,0),5)="Yes"),E24="Hybrid Car",INDEX(Locations!$B$3:$E$308,MATCH('Dept E Planning'!C24,Locations!$B$3:$B$308,0),4)="UK"),(J24)*(0.15*Transport!$C$14+0.85*Transport!$C$9)*'Dept E Planning'!F24,IF(AND(OR(C24="Ireland",INDEX(Locations!$B$3:$F$308,MATCH('Dept E Planning'!C24,Locations!$B$3:$B$308,0),5)="Yes"),E24="Electric Car",INDEX(Locations!$B$3:$E$308,MATCH('Dept E Planning'!D24,Locations!$B$3:$B$308,0),4)="UK"),(J24)*(0.15*Transport!$C$14+0.85*Transport!$C$8)*'Dept E Planning'!F24,IF(AND(OR(D24="Ireland",INDEX(Locations!$B$3:$F$308,MATCH('Dept E Planning'!D24,Locations!$B$3:$B$308,0),5)="Yes"),E24="Electric Car",INDEX(Locations!$B$3:$E$308,MATCH('Dept E Planning'!C24,Locations!$B$3:$B$308,0),4)="UK"),(J24)*(0.15*Transport!$C$14+0.85*Transport!$C$8)*'Dept E Planning'!F24,IF(AND(OR(C24="Ireland",INDEX(Locations!$B$3:$F$308,MATCH('Dept E Planning'!C24,Locations!$B$3:$B$308,0),5)="Yes"),E24="Bus/Coach",INDEX(Locations!$B$3:$E$308,MATCH('Dept E Planning'!D24,Locations!$B$3:$B$308,0),4)="UK"),(J24)*(0.15*Transport!$C$13+0.85*Transport!$C$5)*'Dept E Planning'!F24,IF(AND(OR(D24="Ireland",INDEX(Locations!$B$3:$F$308,MATCH('Dept E Planning'!D24,Locations!$B$3:$B$308,0),5)="Yes"),E24="Bus/Coach",INDEX(Locations!$B$3:$E$308,MATCH('Dept E Planning'!C24,Locations!$B$3:$B$308,0),4)="UK"),(J24)*(0.15*Transport!$C$13+0.85*Transport!$C$5)*'Dept E Planning'!F24,IF(AND(OR(C24="Ireland",INDEX(Locations!$B$3:$F$308,MATCH('Dept E Planning'!C24,Locations!$B$3:$B$308,0),5)="Yes"),E24="Train",INDEX(Locations!$B$3:$E$308,MATCH('Dept E Planning'!D24,Locations!$B$3:$B$308,0),4)="UK"),(J24)*(0.15*Transport!$C$13+0.85*Transport!$C$3)*'Dept E Planning'!F24,IF(AND(OR(D24="Ireland",INDEX(Locations!$B$3:$F$308,MATCH('Dept E Planning'!D24,Locations!$B$3:$B$308,0),5)="Yes"),E24="Train",INDEX(Locations!$B$3:$E$308,MATCH('Dept E Planning'!C24,Locations!$B$3:$B$308,0),4)="UK"),(J24)*(0.15*Transport!$C$13+0.85*Transport!$C$3),J24*(INDEX(Transport!$B$3:$E$14,MATCH('Dept E Planning'!E24,Transport!$B$3:$B$14,0),IF(INDEX(Locations!$B$3:$G$308,MATCH('Dept E Planning'!C24,Locations!$B$3:$B$308,0),4)="UK",2,IF(INDEX(Locations!$B$3:$G$308,MATCH('Dept E Planning'!C24,Locations!$B$3:$B$308,0),4)="Europe",3,4)))))*F24*G24*H24))))))))))))))))))),1)),"")</f>
        <v/>
      </c>
      <c r="L24" s="90"/>
    </row>
    <row r="25" spans="1:14" ht="17.399999999999999" customHeight="1" x14ac:dyDescent="0.25">
      <c r="A25" s="90"/>
      <c r="B25" s="91"/>
      <c r="C25" s="91"/>
      <c r="D25" s="91"/>
      <c r="E25" s="91"/>
      <c r="F25" s="90"/>
      <c r="G25" s="90">
        <v>1</v>
      </c>
      <c r="H25" s="101">
        <v>1</v>
      </c>
      <c r="I25" s="91"/>
      <c r="J25" s="100" t="str">
        <f>(IFERROR(IF(I25="Yes",(ROUND(6371 * ACOS(SIN((VLOOKUP(C25,Locations!B:D,2,FALSE))*PI()/180)*SIN((VLOOKUP(D25,Locations!B:D,2,FALSE))*PI()/180) + COS((VLOOKUP(C25,Locations!B:D,2,FALSE))*PI()/180) * COS((VLOOKUP(D25,Locations!B:D,2,FALSE))*PI()/180)*COS((VLOOKUP(D25,Locations!B:D,3,FALSE))* PI()/180-(VLOOKUP(C25,Locations!B:D,3,FALSE))*PI()/180))/1.609,0))*2,(ROUND(6371 * ACOS(SIN((VLOOKUP(C25,Locations!B:D,2,FALSE))*PI()/180)*SIN((VLOOKUP(D25,Locations!B:D,2,FALSE))*PI()/180) + COS((VLOOKUP(C25,Locations!B:D,2,FALSE))*PI()/180) * COS((VLOOKUP(D25,Locations!B:D,2,FALSE))*PI()/180)*COS((VLOOKUP(D25,Locations!B:D,3,FALSE))* PI()/180-(VLOOKUP(C25,Locations!B:D,3,FALSE))*PI()/180))/1.609,0))),""))</f>
        <v/>
      </c>
      <c r="K25" s="100" t="str" cm="1">
        <f t="array" ref="K25">IFERROR((ROUND(IF(AND(E25="Train",INDEX(Locations!$B$3:$E$308,MATCH('Dept E Planning'!C25,Locations!$B$3:$B$308,0),4)="Europe",INDEX(Locations!$B$3:$E$308,MATCH('Dept E Planning'!D25,Locations!$B$3:$B$308,0),4)="UK"),(((INDEX(Dover!$B$3:$G$124,MATCH('Dept E Planning'!C25,Dover!$B$3:$B$124,0),6))*Transport!$D$3)+(INDEX(Dover!$B$3:$G$124,MATCH('Dept E Planning'!D25,Dover!$B$3:$B$124,0),6)*Transport!$C$3))*'Dept E Planning'!F25*IF(I25="Yes",2,1),IF(AND(E25="Train",INDEX(Locations!$B$3:$E$308,MATCH('Dept E Planning'!D25,Locations!$B$3:$B$308,0),4)="Europe",INDEX(Locations!$B$3:$E$308,MATCH('Dept E Planning'!C25,Locations!$B$3:$B$308,0),4)="UK"),(((INDEX(Dover!$B$3:$G$124,MATCH('Dept E Planning'!D25,Dover!$B$3:$B$124,0),6))*Transport!$D$3)+(INDEX(Dover!$B$3:$G$124,MATCH('Dept E Planning'!C25,Dover!$B$3:$B$124,0),6)*Transport!$C$3))*'Dept E Planning'!F25*IF(I25="Yes",2,1),IF(AND(E25="Bus/Coach",INDEX(Locations!$B$3:$E$308,MATCH('Dept E Planning'!C25,Locations!$B$3:$B$308,0),4)="Europe",INDEX(Locations!$B$3:$E$308,MATCH('Dept E Planning'!D25,Locations!$B$3:$B$308,0),4)="UK"),((((J25)-42.4)*Transport!$D$5)+(42.4*Transport!$D$13))*'Dept E Planning'!F25,IF(AND(E25="Bus/Coach",INDEX(Locations!$B$3:$E$308,MATCH('Dept E Planning'!D25,Locations!$B$3:$B$308,0),4)="Europe",INDEX(Locations!$B$3:$E$308,MATCH('Dept E Planning'!C25,Locations!$B$3:$B$308,0),4)="UK"),((((J25)-42.4)*Transport!$D$5)+(42.4*Transport!$D$13))*'Dept E Planning'!F25,IF(AND(E25="Car",INDEX(Locations!$B$3:$E$308,MATCH('Dept E Planning'!C25,Locations!$B$3:$B$308,0),4)="Europe",INDEX(Locations!$B$3:$E$308,MATCH('Dept E Planning'!D25,Locations!$B$3:$B$308,0),4)="UK"),(((((J25)-42.4)*Transport!$D$9)+(42.4*Transport!$D$14))*'Dept E Planning'!F25),IF(AND(E25="Car",INDEX(Locations!$B$3:$E$308,MATCH('Dept E Planning'!D25,Locations!$B$3:$B$308,0),4)="Europe",INDEX(Locations!$B$3:$E$308,MATCH('Dept E Planning'!C25,Locations!$B$3:$B$308,0),4)="UK"),(((((J25)-42.4)*Transport!$D$9)+(42.4*Transport!$D$14))*'Dept E Planning'!F25),IF(AND(E25="Hybrid car",INDEX(Locations!$B$3:$E$308,MATCH('Dept E Planning'!C25,Locations!$B$3:$B$308,0),4)="Europe",INDEX(Locations!$B$3:$E$308,MATCH('Dept E Planning'!D25,Locations!$B$3:$B$308,0),4)="UK"),(((((J25)-42.4)*Transport!$D$9)+(42.4*Transport!$D$14))*'Dept E Planning'!F25),IF(AND(E25="Hybrid car",INDEX(Locations!$B$3:$E$308,MATCH('Dept E Planning'!D25,Locations!$B$3:$B$308,0),4)="Europe",INDEX(Locations!$B$3:$E$308,MATCH('Dept E Planning'!C25,Locations!$B$3:$B$308,0),4)="UK"),(((((J25)-42.4)*Transport!$D$9)+(42.4*Transport!$D$14))*'Dept E Planning'!F25),IF(AND(E25="Electric car",INDEX(Locations!$B$3:$E$308,MATCH('Dept E Planning'!C25,Locations!$B$3:$B$308,0),4)="Europe",INDEX(Locations!$B$3:$E$308,MATCH('Dept E Planning'!D25,Locations!$B$3:$B$308,0),4)="UK"),(((((J25)-42.4)*Transport!$D$8)+(42.4*Transport!$D$14))*'Dept E Planning'!F25),IF(AND(E25="Electric car",INDEX(Locations!$B$3:$E$308,MATCH('Dept E Planning'!D25,Locations!$B$3:$B$308,0),4)="Europe",INDEX(Locations!$B$3:$E$308,MATCH('Dept E Planning'!C25,Locations!$B$3:$B$308,0),4)="UK"),(((((J25)-42.4)*Transport!$D$8)+(42.4*Transport!$D$14))*'Dept E Planning'!F25),IF(AND(OR(C25="Ireland",INDEX(Locations!$B$3:$F$308,MATCH('Dept E Planning'!C25,Locations!$B$3:$B$308,0),5)="Yes"),E25="Car",INDEX(Locations!$B$3:$E$308,MATCH('Dept E Planning'!D25,Locations!$B$3:$B$308,0),4)="UK"),(J25)*(0.15*Transport!$C$14+0.85*Transport!$C$9)*'Dept E Planning'!F25,IF(AND(OR(D25="Ireland",INDEX(Locations!$B$3:$F$308,MATCH('Dept E Planning'!D25,Locations!$B$3:$B$308,0),5)="Yes"),E25="Car",INDEX(Locations!$B$3:$E$308,MATCH('Dept E Planning'!C25,Locations!$B$3:$B$308,0),4)="UK"),(J25)*(0.15*Transport!$C$14+0.85*Transport!$C$9)*'Dept E Planning'!F25,IF(AND(OR(C25="Ireland",INDEX(Locations!$B$3:$F$308,MATCH('Dept E Planning'!C25,Locations!$B$3:$B$308,0),5)="Yes"),E25="Hybrid Car",INDEX(Locations!$B$3:$E$308,MATCH('Dept E Planning'!D25,Locations!$B$3:$B$308,0),4)="UK"),(J25)*(0.15*Transport!$C$14+0.85*Transport!$C$9)*'Dept E Planning'!F25,IF(AND(OR(D25="Ireland",INDEX(Locations!$B$3:$F$308,MATCH('Dept E Planning'!D25,Locations!$B$3:$B$308,0),5)="Yes"),E25="Hybrid Car",INDEX(Locations!$B$3:$E$308,MATCH('Dept E Planning'!C25,Locations!$B$3:$B$308,0),4)="UK"),(J25)*(0.15*Transport!$C$14+0.85*Transport!$C$9)*'Dept E Planning'!F25,IF(AND(OR(C25="Ireland",INDEX(Locations!$B$3:$F$308,MATCH('Dept E Planning'!C25,Locations!$B$3:$B$308,0),5)="Yes"),E25="Electric Car",INDEX(Locations!$B$3:$E$308,MATCH('Dept E Planning'!D25,Locations!$B$3:$B$308,0),4)="UK"),(J25)*(0.15*Transport!$C$14+0.85*Transport!$C$8)*'Dept E Planning'!F25,IF(AND(OR(D25="Ireland",INDEX(Locations!$B$3:$F$308,MATCH('Dept E Planning'!D25,Locations!$B$3:$B$308,0),5)="Yes"),E25="Electric Car",INDEX(Locations!$B$3:$E$308,MATCH('Dept E Planning'!C25,Locations!$B$3:$B$308,0),4)="UK"),(J25)*(0.15*Transport!$C$14+0.85*Transport!$C$8)*'Dept E Planning'!F25,IF(AND(OR(C25="Ireland",INDEX(Locations!$B$3:$F$308,MATCH('Dept E Planning'!C25,Locations!$B$3:$B$308,0),5)="Yes"),E25="Bus/Coach",INDEX(Locations!$B$3:$E$308,MATCH('Dept E Planning'!D25,Locations!$B$3:$B$308,0),4)="UK"),(J25)*(0.15*Transport!$C$13+0.85*Transport!$C$5)*'Dept E Planning'!F25,IF(AND(OR(D25="Ireland",INDEX(Locations!$B$3:$F$308,MATCH('Dept E Planning'!D25,Locations!$B$3:$B$308,0),5)="Yes"),E25="Bus/Coach",INDEX(Locations!$B$3:$E$308,MATCH('Dept E Planning'!C25,Locations!$B$3:$B$308,0),4)="UK"),(J25)*(0.15*Transport!$C$13+0.85*Transport!$C$5)*'Dept E Planning'!F25,IF(AND(OR(C25="Ireland",INDEX(Locations!$B$3:$F$308,MATCH('Dept E Planning'!C25,Locations!$B$3:$B$308,0),5)="Yes"),E25="Train",INDEX(Locations!$B$3:$E$308,MATCH('Dept E Planning'!D25,Locations!$B$3:$B$308,0),4)="UK"),(J25)*(0.15*Transport!$C$13+0.85*Transport!$C$3)*'Dept E Planning'!F25,IF(AND(OR(D25="Ireland",INDEX(Locations!$B$3:$F$308,MATCH('Dept E Planning'!D25,Locations!$B$3:$B$308,0),5)="Yes"),E25="Train",INDEX(Locations!$B$3:$E$308,MATCH('Dept E Planning'!C25,Locations!$B$3:$B$308,0),4)="UK"),(J25)*(0.15*Transport!$C$13+0.85*Transport!$C$3),J25*(INDEX(Transport!$B$3:$E$14,MATCH('Dept E Planning'!E25,Transport!$B$3:$B$14,0),IF(INDEX(Locations!$B$3:$G$308,MATCH('Dept E Planning'!C25,Locations!$B$3:$B$308,0),4)="UK",2,IF(INDEX(Locations!$B$3:$G$308,MATCH('Dept E Planning'!C25,Locations!$B$3:$B$308,0),4)="Europe",3,4)))))*F25*G25*H25))))))))))))))))))),1)),"")</f>
        <v/>
      </c>
      <c r="L25" s="90"/>
    </row>
    <row r="26" spans="1:14" ht="17.399999999999999" customHeight="1" x14ac:dyDescent="0.25">
      <c r="A26" s="90"/>
      <c r="B26" s="91"/>
      <c r="C26" s="91"/>
      <c r="D26" s="91"/>
      <c r="E26" s="91"/>
      <c r="F26" s="90"/>
      <c r="G26" s="90">
        <v>1</v>
      </c>
      <c r="H26" s="101">
        <v>1</v>
      </c>
      <c r="I26" s="91"/>
      <c r="J26" s="100" t="str">
        <f>(IFERROR(IF(I26="Yes",(ROUND(6371 * ACOS(SIN((VLOOKUP(C26,Locations!B:D,2,FALSE))*PI()/180)*SIN((VLOOKUP(D26,Locations!B:D,2,FALSE))*PI()/180) + COS((VLOOKUP(C26,Locations!B:D,2,FALSE))*PI()/180) * COS((VLOOKUP(D26,Locations!B:D,2,FALSE))*PI()/180)*COS((VLOOKUP(D26,Locations!B:D,3,FALSE))* PI()/180-(VLOOKUP(C26,Locations!B:D,3,FALSE))*PI()/180))/1.609,0))*2,(ROUND(6371 * ACOS(SIN((VLOOKUP(C26,Locations!B:D,2,FALSE))*PI()/180)*SIN((VLOOKUP(D26,Locations!B:D,2,FALSE))*PI()/180) + COS((VLOOKUP(C26,Locations!B:D,2,FALSE))*PI()/180) * COS((VLOOKUP(D26,Locations!B:D,2,FALSE))*PI()/180)*COS((VLOOKUP(D26,Locations!B:D,3,FALSE))* PI()/180-(VLOOKUP(C26,Locations!B:D,3,FALSE))*PI()/180))/1.609,0))),""))</f>
        <v/>
      </c>
      <c r="K26" s="100" t="str" cm="1">
        <f t="array" ref="K26">IFERROR((ROUND(IF(AND(E26="Train",INDEX(Locations!$B$3:$E$308,MATCH('Dept E Planning'!C26,Locations!$B$3:$B$308,0),4)="Europe",INDEX(Locations!$B$3:$E$308,MATCH('Dept E Planning'!D26,Locations!$B$3:$B$308,0),4)="UK"),(((INDEX(Dover!$B$3:$G$124,MATCH('Dept E Planning'!C26,Dover!$B$3:$B$124,0),6))*Transport!$D$3)+(INDEX(Dover!$B$3:$G$124,MATCH('Dept E Planning'!D26,Dover!$B$3:$B$124,0),6)*Transport!$C$3))*'Dept E Planning'!F26*IF(I26="Yes",2,1),IF(AND(E26="Train",INDEX(Locations!$B$3:$E$308,MATCH('Dept E Planning'!D26,Locations!$B$3:$B$308,0),4)="Europe",INDEX(Locations!$B$3:$E$308,MATCH('Dept E Planning'!C26,Locations!$B$3:$B$308,0),4)="UK"),(((INDEX(Dover!$B$3:$G$124,MATCH('Dept E Planning'!D26,Dover!$B$3:$B$124,0),6))*Transport!$D$3)+(INDEX(Dover!$B$3:$G$124,MATCH('Dept E Planning'!C26,Dover!$B$3:$B$124,0),6)*Transport!$C$3))*'Dept E Planning'!F26*IF(I26="Yes",2,1),IF(AND(E26="Bus/Coach",INDEX(Locations!$B$3:$E$308,MATCH('Dept E Planning'!C26,Locations!$B$3:$B$308,0),4)="Europe",INDEX(Locations!$B$3:$E$308,MATCH('Dept E Planning'!D26,Locations!$B$3:$B$308,0),4)="UK"),((((J26)-42.4)*Transport!$D$5)+(42.4*Transport!$D$13))*'Dept E Planning'!F26,IF(AND(E26="Bus/Coach",INDEX(Locations!$B$3:$E$308,MATCH('Dept E Planning'!D26,Locations!$B$3:$B$308,0),4)="Europe",INDEX(Locations!$B$3:$E$308,MATCH('Dept E Planning'!C26,Locations!$B$3:$B$308,0),4)="UK"),((((J26)-42.4)*Transport!$D$5)+(42.4*Transport!$D$13))*'Dept E Planning'!F26,IF(AND(E26="Car",INDEX(Locations!$B$3:$E$308,MATCH('Dept E Planning'!C26,Locations!$B$3:$B$308,0),4)="Europe",INDEX(Locations!$B$3:$E$308,MATCH('Dept E Planning'!D26,Locations!$B$3:$B$308,0),4)="UK"),(((((J26)-42.4)*Transport!$D$9)+(42.4*Transport!$D$14))*'Dept E Planning'!F26),IF(AND(E26="Car",INDEX(Locations!$B$3:$E$308,MATCH('Dept E Planning'!D26,Locations!$B$3:$B$308,0),4)="Europe",INDEX(Locations!$B$3:$E$308,MATCH('Dept E Planning'!C26,Locations!$B$3:$B$308,0),4)="UK"),(((((J26)-42.4)*Transport!$D$9)+(42.4*Transport!$D$14))*'Dept E Planning'!F26),IF(AND(E26="Hybrid car",INDEX(Locations!$B$3:$E$308,MATCH('Dept E Planning'!C26,Locations!$B$3:$B$308,0),4)="Europe",INDEX(Locations!$B$3:$E$308,MATCH('Dept E Planning'!D26,Locations!$B$3:$B$308,0),4)="UK"),(((((J26)-42.4)*Transport!$D$9)+(42.4*Transport!$D$14))*'Dept E Planning'!F26),IF(AND(E26="Hybrid car",INDEX(Locations!$B$3:$E$308,MATCH('Dept E Planning'!D26,Locations!$B$3:$B$308,0),4)="Europe",INDEX(Locations!$B$3:$E$308,MATCH('Dept E Planning'!C26,Locations!$B$3:$B$308,0),4)="UK"),(((((J26)-42.4)*Transport!$D$9)+(42.4*Transport!$D$14))*'Dept E Planning'!F26),IF(AND(E26="Electric car",INDEX(Locations!$B$3:$E$308,MATCH('Dept E Planning'!C26,Locations!$B$3:$B$308,0),4)="Europe",INDEX(Locations!$B$3:$E$308,MATCH('Dept E Planning'!D26,Locations!$B$3:$B$308,0),4)="UK"),(((((J26)-42.4)*Transport!$D$8)+(42.4*Transport!$D$14))*'Dept E Planning'!F26),IF(AND(E26="Electric car",INDEX(Locations!$B$3:$E$308,MATCH('Dept E Planning'!D26,Locations!$B$3:$B$308,0),4)="Europe",INDEX(Locations!$B$3:$E$308,MATCH('Dept E Planning'!C26,Locations!$B$3:$B$308,0),4)="UK"),(((((J26)-42.4)*Transport!$D$8)+(42.4*Transport!$D$14))*'Dept E Planning'!F26),IF(AND(OR(C26="Ireland",INDEX(Locations!$B$3:$F$308,MATCH('Dept E Planning'!C26,Locations!$B$3:$B$308,0),5)="Yes"),E26="Car",INDEX(Locations!$B$3:$E$308,MATCH('Dept E Planning'!D26,Locations!$B$3:$B$308,0),4)="UK"),(J26)*(0.15*Transport!$C$14+0.85*Transport!$C$9)*'Dept E Planning'!F26,IF(AND(OR(D26="Ireland",INDEX(Locations!$B$3:$F$308,MATCH('Dept E Planning'!D26,Locations!$B$3:$B$308,0),5)="Yes"),E26="Car",INDEX(Locations!$B$3:$E$308,MATCH('Dept E Planning'!C26,Locations!$B$3:$B$308,0),4)="UK"),(J26)*(0.15*Transport!$C$14+0.85*Transport!$C$9)*'Dept E Planning'!F26,IF(AND(OR(C26="Ireland",INDEX(Locations!$B$3:$F$308,MATCH('Dept E Planning'!C26,Locations!$B$3:$B$308,0),5)="Yes"),E26="Hybrid Car",INDEX(Locations!$B$3:$E$308,MATCH('Dept E Planning'!D26,Locations!$B$3:$B$308,0),4)="UK"),(J26)*(0.15*Transport!$C$14+0.85*Transport!$C$9)*'Dept E Planning'!F26,IF(AND(OR(D26="Ireland",INDEX(Locations!$B$3:$F$308,MATCH('Dept E Planning'!D26,Locations!$B$3:$B$308,0),5)="Yes"),E26="Hybrid Car",INDEX(Locations!$B$3:$E$308,MATCH('Dept E Planning'!C26,Locations!$B$3:$B$308,0),4)="UK"),(J26)*(0.15*Transport!$C$14+0.85*Transport!$C$9)*'Dept E Planning'!F26,IF(AND(OR(C26="Ireland",INDEX(Locations!$B$3:$F$308,MATCH('Dept E Planning'!C26,Locations!$B$3:$B$308,0),5)="Yes"),E26="Electric Car",INDEX(Locations!$B$3:$E$308,MATCH('Dept E Planning'!D26,Locations!$B$3:$B$308,0),4)="UK"),(J26)*(0.15*Transport!$C$14+0.85*Transport!$C$8)*'Dept E Planning'!F26,IF(AND(OR(D26="Ireland",INDEX(Locations!$B$3:$F$308,MATCH('Dept E Planning'!D26,Locations!$B$3:$B$308,0),5)="Yes"),E26="Electric Car",INDEX(Locations!$B$3:$E$308,MATCH('Dept E Planning'!C26,Locations!$B$3:$B$308,0),4)="UK"),(J26)*(0.15*Transport!$C$14+0.85*Transport!$C$8)*'Dept E Planning'!F26,IF(AND(OR(C26="Ireland",INDEX(Locations!$B$3:$F$308,MATCH('Dept E Planning'!C26,Locations!$B$3:$B$308,0),5)="Yes"),E26="Bus/Coach",INDEX(Locations!$B$3:$E$308,MATCH('Dept E Planning'!D26,Locations!$B$3:$B$308,0),4)="UK"),(J26)*(0.15*Transport!$C$13+0.85*Transport!$C$5)*'Dept E Planning'!F26,IF(AND(OR(D26="Ireland",INDEX(Locations!$B$3:$F$308,MATCH('Dept E Planning'!D26,Locations!$B$3:$B$308,0),5)="Yes"),E26="Bus/Coach",INDEX(Locations!$B$3:$E$308,MATCH('Dept E Planning'!C26,Locations!$B$3:$B$308,0),4)="UK"),(J26)*(0.15*Transport!$C$13+0.85*Transport!$C$5)*'Dept E Planning'!F26,IF(AND(OR(C26="Ireland",INDEX(Locations!$B$3:$F$308,MATCH('Dept E Planning'!C26,Locations!$B$3:$B$308,0),5)="Yes"),E26="Train",INDEX(Locations!$B$3:$E$308,MATCH('Dept E Planning'!D26,Locations!$B$3:$B$308,0),4)="UK"),(J26)*(0.15*Transport!$C$13+0.85*Transport!$C$3)*'Dept E Planning'!F26,IF(AND(OR(D26="Ireland",INDEX(Locations!$B$3:$F$308,MATCH('Dept E Planning'!D26,Locations!$B$3:$B$308,0),5)="Yes"),E26="Train",INDEX(Locations!$B$3:$E$308,MATCH('Dept E Planning'!C26,Locations!$B$3:$B$308,0),4)="UK"),(J26)*(0.15*Transport!$C$13+0.85*Transport!$C$3),J26*(INDEX(Transport!$B$3:$E$14,MATCH('Dept E Planning'!E26,Transport!$B$3:$B$14,0),IF(INDEX(Locations!$B$3:$G$308,MATCH('Dept E Planning'!C26,Locations!$B$3:$B$308,0),4)="UK",2,IF(INDEX(Locations!$B$3:$G$308,MATCH('Dept E Planning'!C26,Locations!$B$3:$B$308,0),4)="Europe",3,4)))))*F26*G26*H26))))))))))))))))))),1)),"")</f>
        <v/>
      </c>
      <c r="L26" s="90"/>
    </row>
    <row r="27" spans="1:14" ht="17.399999999999999" customHeight="1" x14ac:dyDescent="0.25">
      <c r="A27" s="90"/>
      <c r="B27" s="91"/>
      <c r="C27" s="91"/>
      <c r="D27" s="91"/>
      <c r="E27" s="91"/>
      <c r="F27" s="90"/>
      <c r="G27" s="90">
        <v>1</v>
      </c>
      <c r="H27" s="101">
        <v>1</v>
      </c>
      <c r="I27" s="91"/>
      <c r="J27" s="100" t="str">
        <f>(IFERROR(IF(I27="Yes",(ROUND(6371 * ACOS(SIN((VLOOKUP(C27,Locations!B:D,2,FALSE))*PI()/180)*SIN((VLOOKUP(D27,Locations!B:D,2,FALSE))*PI()/180) + COS((VLOOKUP(C27,Locations!B:D,2,FALSE))*PI()/180) * COS((VLOOKUP(D27,Locations!B:D,2,FALSE))*PI()/180)*COS((VLOOKUP(D27,Locations!B:D,3,FALSE))* PI()/180-(VLOOKUP(C27,Locations!B:D,3,FALSE))*PI()/180))/1.609,0))*2,(ROUND(6371 * ACOS(SIN((VLOOKUP(C27,Locations!B:D,2,FALSE))*PI()/180)*SIN((VLOOKUP(D27,Locations!B:D,2,FALSE))*PI()/180) + COS((VLOOKUP(C27,Locations!B:D,2,FALSE))*PI()/180) * COS((VLOOKUP(D27,Locations!B:D,2,FALSE))*PI()/180)*COS((VLOOKUP(D27,Locations!B:D,3,FALSE))* PI()/180-(VLOOKUP(C27,Locations!B:D,3,FALSE))*PI()/180))/1.609,0))),""))</f>
        <v/>
      </c>
      <c r="K27" s="100" t="str" cm="1">
        <f t="array" ref="K27">IFERROR((ROUND(IF(AND(E27="Train",INDEX(Locations!$B$3:$E$308,MATCH('Dept E Planning'!C27,Locations!$B$3:$B$308,0),4)="Europe",INDEX(Locations!$B$3:$E$308,MATCH('Dept E Planning'!D27,Locations!$B$3:$B$308,0),4)="UK"),(((INDEX(Dover!$B$3:$G$124,MATCH('Dept E Planning'!C27,Dover!$B$3:$B$124,0),6))*Transport!$D$3)+(INDEX(Dover!$B$3:$G$124,MATCH('Dept E Planning'!D27,Dover!$B$3:$B$124,0),6)*Transport!$C$3))*'Dept E Planning'!F27*IF(I27="Yes",2,1),IF(AND(E27="Train",INDEX(Locations!$B$3:$E$308,MATCH('Dept E Planning'!D27,Locations!$B$3:$B$308,0),4)="Europe",INDEX(Locations!$B$3:$E$308,MATCH('Dept E Planning'!C27,Locations!$B$3:$B$308,0),4)="UK"),(((INDEX(Dover!$B$3:$G$124,MATCH('Dept E Planning'!D27,Dover!$B$3:$B$124,0),6))*Transport!$D$3)+(INDEX(Dover!$B$3:$G$124,MATCH('Dept E Planning'!C27,Dover!$B$3:$B$124,0),6)*Transport!$C$3))*'Dept E Planning'!F27*IF(I27="Yes",2,1),IF(AND(E27="Bus/Coach",INDEX(Locations!$B$3:$E$308,MATCH('Dept E Planning'!C27,Locations!$B$3:$B$308,0),4)="Europe",INDEX(Locations!$B$3:$E$308,MATCH('Dept E Planning'!D27,Locations!$B$3:$B$308,0),4)="UK"),((((J27)-42.4)*Transport!$D$5)+(42.4*Transport!$D$13))*'Dept E Planning'!F27,IF(AND(E27="Bus/Coach",INDEX(Locations!$B$3:$E$308,MATCH('Dept E Planning'!D27,Locations!$B$3:$B$308,0),4)="Europe",INDEX(Locations!$B$3:$E$308,MATCH('Dept E Planning'!C27,Locations!$B$3:$B$308,0),4)="UK"),((((J27)-42.4)*Transport!$D$5)+(42.4*Transport!$D$13))*'Dept E Planning'!F27,IF(AND(E27="Car",INDEX(Locations!$B$3:$E$308,MATCH('Dept E Planning'!C27,Locations!$B$3:$B$308,0),4)="Europe",INDEX(Locations!$B$3:$E$308,MATCH('Dept E Planning'!D27,Locations!$B$3:$B$308,0),4)="UK"),(((((J27)-42.4)*Transport!$D$9)+(42.4*Transport!$D$14))*'Dept E Planning'!F27),IF(AND(E27="Car",INDEX(Locations!$B$3:$E$308,MATCH('Dept E Planning'!D27,Locations!$B$3:$B$308,0),4)="Europe",INDEX(Locations!$B$3:$E$308,MATCH('Dept E Planning'!C27,Locations!$B$3:$B$308,0),4)="UK"),(((((J27)-42.4)*Transport!$D$9)+(42.4*Transport!$D$14))*'Dept E Planning'!F27),IF(AND(E27="Hybrid car",INDEX(Locations!$B$3:$E$308,MATCH('Dept E Planning'!C27,Locations!$B$3:$B$308,0),4)="Europe",INDEX(Locations!$B$3:$E$308,MATCH('Dept E Planning'!D27,Locations!$B$3:$B$308,0),4)="UK"),(((((J27)-42.4)*Transport!$D$9)+(42.4*Transport!$D$14))*'Dept E Planning'!F27),IF(AND(E27="Hybrid car",INDEX(Locations!$B$3:$E$308,MATCH('Dept E Planning'!D27,Locations!$B$3:$B$308,0),4)="Europe",INDEX(Locations!$B$3:$E$308,MATCH('Dept E Planning'!C27,Locations!$B$3:$B$308,0),4)="UK"),(((((J27)-42.4)*Transport!$D$9)+(42.4*Transport!$D$14))*'Dept E Planning'!F27),IF(AND(E27="Electric car",INDEX(Locations!$B$3:$E$308,MATCH('Dept E Planning'!C27,Locations!$B$3:$B$308,0),4)="Europe",INDEX(Locations!$B$3:$E$308,MATCH('Dept E Planning'!D27,Locations!$B$3:$B$308,0),4)="UK"),(((((J27)-42.4)*Transport!$D$8)+(42.4*Transport!$D$14))*'Dept E Planning'!F27),IF(AND(E27="Electric car",INDEX(Locations!$B$3:$E$308,MATCH('Dept E Planning'!D27,Locations!$B$3:$B$308,0),4)="Europe",INDEX(Locations!$B$3:$E$308,MATCH('Dept E Planning'!C27,Locations!$B$3:$B$308,0),4)="UK"),(((((J27)-42.4)*Transport!$D$8)+(42.4*Transport!$D$14))*'Dept E Planning'!F27),IF(AND(OR(C27="Ireland",INDEX(Locations!$B$3:$F$308,MATCH('Dept E Planning'!C27,Locations!$B$3:$B$308,0),5)="Yes"),E27="Car",INDEX(Locations!$B$3:$E$308,MATCH('Dept E Planning'!D27,Locations!$B$3:$B$308,0),4)="UK"),(J27)*(0.15*Transport!$C$14+0.85*Transport!$C$9)*'Dept E Planning'!F27,IF(AND(OR(D27="Ireland",INDEX(Locations!$B$3:$F$308,MATCH('Dept E Planning'!D27,Locations!$B$3:$B$308,0),5)="Yes"),E27="Car",INDEX(Locations!$B$3:$E$308,MATCH('Dept E Planning'!C27,Locations!$B$3:$B$308,0),4)="UK"),(J27)*(0.15*Transport!$C$14+0.85*Transport!$C$9)*'Dept E Planning'!F27,IF(AND(OR(C27="Ireland",INDEX(Locations!$B$3:$F$308,MATCH('Dept E Planning'!C27,Locations!$B$3:$B$308,0),5)="Yes"),E27="Hybrid Car",INDEX(Locations!$B$3:$E$308,MATCH('Dept E Planning'!D27,Locations!$B$3:$B$308,0),4)="UK"),(J27)*(0.15*Transport!$C$14+0.85*Transport!$C$9)*'Dept E Planning'!F27,IF(AND(OR(D27="Ireland",INDEX(Locations!$B$3:$F$308,MATCH('Dept E Planning'!D27,Locations!$B$3:$B$308,0),5)="Yes"),E27="Hybrid Car",INDEX(Locations!$B$3:$E$308,MATCH('Dept E Planning'!C27,Locations!$B$3:$B$308,0),4)="UK"),(J27)*(0.15*Transport!$C$14+0.85*Transport!$C$9)*'Dept E Planning'!F27,IF(AND(OR(C27="Ireland",INDEX(Locations!$B$3:$F$308,MATCH('Dept E Planning'!C27,Locations!$B$3:$B$308,0),5)="Yes"),E27="Electric Car",INDEX(Locations!$B$3:$E$308,MATCH('Dept E Planning'!D27,Locations!$B$3:$B$308,0),4)="UK"),(J27)*(0.15*Transport!$C$14+0.85*Transport!$C$8)*'Dept E Planning'!F27,IF(AND(OR(D27="Ireland",INDEX(Locations!$B$3:$F$308,MATCH('Dept E Planning'!D27,Locations!$B$3:$B$308,0),5)="Yes"),E27="Electric Car",INDEX(Locations!$B$3:$E$308,MATCH('Dept E Planning'!C27,Locations!$B$3:$B$308,0),4)="UK"),(J27)*(0.15*Transport!$C$14+0.85*Transport!$C$8)*'Dept E Planning'!F27,IF(AND(OR(C27="Ireland",INDEX(Locations!$B$3:$F$308,MATCH('Dept E Planning'!C27,Locations!$B$3:$B$308,0),5)="Yes"),E27="Bus/Coach",INDEX(Locations!$B$3:$E$308,MATCH('Dept E Planning'!D27,Locations!$B$3:$B$308,0),4)="UK"),(J27)*(0.15*Transport!$C$13+0.85*Transport!$C$5)*'Dept E Planning'!F27,IF(AND(OR(D27="Ireland",INDEX(Locations!$B$3:$F$308,MATCH('Dept E Planning'!D27,Locations!$B$3:$B$308,0),5)="Yes"),E27="Bus/Coach",INDEX(Locations!$B$3:$E$308,MATCH('Dept E Planning'!C27,Locations!$B$3:$B$308,0),4)="UK"),(J27)*(0.15*Transport!$C$13+0.85*Transport!$C$5)*'Dept E Planning'!F27,IF(AND(OR(C27="Ireland",INDEX(Locations!$B$3:$F$308,MATCH('Dept E Planning'!C27,Locations!$B$3:$B$308,0),5)="Yes"),E27="Train",INDEX(Locations!$B$3:$E$308,MATCH('Dept E Planning'!D27,Locations!$B$3:$B$308,0),4)="UK"),(J27)*(0.15*Transport!$C$13+0.85*Transport!$C$3)*'Dept E Planning'!F27,IF(AND(OR(D27="Ireland",INDEX(Locations!$B$3:$F$308,MATCH('Dept E Planning'!D27,Locations!$B$3:$B$308,0),5)="Yes"),E27="Train",INDEX(Locations!$B$3:$E$308,MATCH('Dept E Planning'!C27,Locations!$B$3:$B$308,0),4)="UK"),(J27)*(0.15*Transport!$C$13+0.85*Transport!$C$3),J27*(INDEX(Transport!$B$3:$E$14,MATCH('Dept E Planning'!E27,Transport!$B$3:$B$14,0),IF(INDEX(Locations!$B$3:$G$308,MATCH('Dept E Planning'!C27,Locations!$B$3:$B$308,0),4)="UK",2,IF(INDEX(Locations!$B$3:$G$308,MATCH('Dept E Planning'!C27,Locations!$B$3:$B$308,0),4)="Europe",3,4)))))*F27*G27*H27))))))))))))))))))),1)),"")</f>
        <v/>
      </c>
      <c r="L27" s="90"/>
    </row>
    <row r="28" spans="1:14" ht="17.399999999999999" customHeight="1" x14ac:dyDescent="0.25">
      <c r="A28" s="90"/>
      <c r="B28" s="91"/>
      <c r="C28" s="91"/>
      <c r="D28" s="91"/>
      <c r="E28" s="91"/>
      <c r="F28" s="90"/>
      <c r="G28" s="90">
        <v>1</v>
      </c>
      <c r="H28" s="101">
        <v>1</v>
      </c>
      <c r="I28" s="91"/>
      <c r="J28" s="100" t="str">
        <f>(IFERROR(IF(I28="Yes",(ROUND(6371 * ACOS(SIN((VLOOKUP(C28,Locations!B:D,2,FALSE))*PI()/180)*SIN((VLOOKUP(D28,Locations!B:D,2,FALSE))*PI()/180) + COS((VLOOKUP(C28,Locations!B:D,2,FALSE))*PI()/180) * COS((VLOOKUP(D28,Locations!B:D,2,FALSE))*PI()/180)*COS((VLOOKUP(D28,Locations!B:D,3,FALSE))* PI()/180-(VLOOKUP(C28,Locations!B:D,3,FALSE))*PI()/180))/1.609,0))*2,(ROUND(6371 * ACOS(SIN((VLOOKUP(C28,Locations!B:D,2,FALSE))*PI()/180)*SIN((VLOOKUP(D28,Locations!B:D,2,FALSE))*PI()/180) + COS((VLOOKUP(C28,Locations!B:D,2,FALSE))*PI()/180) * COS((VLOOKUP(D28,Locations!B:D,2,FALSE))*PI()/180)*COS((VLOOKUP(D28,Locations!B:D,3,FALSE))* PI()/180-(VLOOKUP(C28,Locations!B:D,3,FALSE))*PI()/180))/1.609,0))),""))</f>
        <v/>
      </c>
      <c r="K28" s="100" t="str" cm="1">
        <f t="array" ref="K28">IFERROR((ROUND(IF(AND(E28="Train",INDEX(Locations!$B$3:$E$308,MATCH('Dept E Planning'!C28,Locations!$B$3:$B$308,0),4)="Europe",INDEX(Locations!$B$3:$E$308,MATCH('Dept E Planning'!D28,Locations!$B$3:$B$308,0),4)="UK"),(((INDEX(Dover!$B$3:$G$124,MATCH('Dept E Planning'!C28,Dover!$B$3:$B$124,0),6))*Transport!$D$3)+(INDEX(Dover!$B$3:$G$124,MATCH('Dept E Planning'!D28,Dover!$B$3:$B$124,0),6)*Transport!$C$3))*'Dept E Planning'!F28*IF(I28="Yes",2,1),IF(AND(E28="Train",INDEX(Locations!$B$3:$E$308,MATCH('Dept E Planning'!D28,Locations!$B$3:$B$308,0),4)="Europe",INDEX(Locations!$B$3:$E$308,MATCH('Dept E Planning'!C28,Locations!$B$3:$B$308,0),4)="UK"),(((INDEX(Dover!$B$3:$G$124,MATCH('Dept E Planning'!D28,Dover!$B$3:$B$124,0),6))*Transport!$D$3)+(INDEX(Dover!$B$3:$G$124,MATCH('Dept E Planning'!C28,Dover!$B$3:$B$124,0),6)*Transport!$C$3))*'Dept E Planning'!F28*IF(I28="Yes",2,1),IF(AND(E28="Bus/Coach",INDEX(Locations!$B$3:$E$308,MATCH('Dept E Planning'!C28,Locations!$B$3:$B$308,0),4)="Europe",INDEX(Locations!$B$3:$E$308,MATCH('Dept E Planning'!D28,Locations!$B$3:$B$308,0),4)="UK"),((((J28)-42.4)*Transport!$D$5)+(42.4*Transport!$D$13))*'Dept E Planning'!F28,IF(AND(E28="Bus/Coach",INDEX(Locations!$B$3:$E$308,MATCH('Dept E Planning'!D28,Locations!$B$3:$B$308,0),4)="Europe",INDEX(Locations!$B$3:$E$308,MATCH('Dept E Planning'!C28,Locations!$B$3:$B$308,0),4)="UK"),((((J28)-42.4)*Transport!$D$5)+(42.4*Transport!$D$13))*'Dept E Planning'!F28,IF(AND(E28="Car",INDEX(Locations!$B$3:$E$308,MATCH('Dept E Planning'!C28,Locations!$B$3:$B$308,0),4)="Europe",INDEX(Locations!$B$3:$E$308,MATCH('Dept E Planning'!D28,Locations!$B$3:$B$308,0),4)="UK"),(((((J28)-42.4)*Transport!$D$9)+(42.4*Transport!$D$14))*'Dept E Planning'!F28),IF(AND(E28="Car",INDEX(Locations!$B$3:$E$308,MATCH('Dept E Planning'!D28,Locations!$B$3:$B$308,0),4)="Europe",INDEX(Locations!$B$3:$E$308,MATCH('Dept E Planning'!C28,Locations!$B$3:$B$308,0),4)="UK"),(((((J28)-42.4)*Transport!$D$9)+(42.4*Transport!$D$14))*'Dept E Planning'!F28),IF(AND(E28="Hybrid car",INDEX(Locations!$B$3:$E$308,MATCH('Dept E Planning'!C28,Locations!$B$3:$B$308,0),4)="Europe",INDEX(Locations!$B$3:$E$308,MATCH('Dept E Planning'!D28,Locations!$B$3:$B$308,0),4)="UK"),(((((J28)-42.4)*Transport!$D$9)+(42.4*Transport!$D$14))*'Dept E Planning'!F28),IF(AND(E28="Hybrid car",INDEX(Locations!$B$3:$E$308,MATCH('Dept E Planning'!D28,Locations!$B$3:$B$308,0),4)="Europe",INDEX(Locations!$B$3:$E$308,MATCH('Dept E Planning'!C28,Locations!$B$3:$B$308,0),4)="UK"),(((((J28)-42.4)*Transport!$D$9)+(42.4*Transport!$D$14))*'Dept E Planning'!F28),IF(AND(E28="Electric car",INDEX(Locations!$B$3:$E$308,MATCH('Dept E Planning'!C28,Locations!$B$3:$B$308,0),4)="Europe",INDEX(Locations!$B$3:$E$308,MATCH('Dept E Planning'!D28,Locations!$B$3:$B$308,0),4)="UK"),(((((J28)-42.4)*Transport!$D$8)+(42.4*Transport!$D$14))*'Dept E Planning'!F28),IF(AND(E28="Electric car",INDEX(Locations!$B$3:$E$308,MATCH('Dept E Planning'!D28,Locations!$B$3:$B$308,0),4)="Europe",INDEX(Locations!$B$3:$E$308,MATCH('Dept E Planning'!C28,Locations!$B$3:$B$308,0),4)="UK"),(((((J28)-42.4)*Transport!$D$8)+(42.4*Transport!$D$14))*'Dept E Planning'!F28),IF(AND(OR(C28="Ireland",INDEX(Locations!$B$3:$F$308,MATCH('Dept E Planning'!C28,Locations!$B$3:$B$308,0),5)="Yes"),E28="Car",INDEX(Locations!$B$3:$E$308,MATCH('Dept E Planning'!D28,Locations!$B$3:$B$308,0),4)="UK"),(J28)*(0.15*Transport!$C$14+0.85*Transport!$C$9)*'Dept E Planning'!F28,IF(AND(OR(D28="Ireland",INDEX(Locations!$B$3:$F$308,MATCH('Dept E Planning'!D28,Locations!$B$3:$B$308,0),5)="Yes"),E28="Car",INDEX(Locations!$B$3:$E$308,MATCH('Dept E Planning'!C28,Locations!$B$3:$B$308,0),4)="UK"),(J28)*(0.15*Transport!$C$14+0.85*Transport!$C$9)*'Dept E Planning'!F28,IF(AND(OR(C28="Ireland",INDEX(Locations!$B$3:$F$308,MATCH('Dept E Planning'!C28,Locations!$B$3:$B$308,0),5)="Yes"),E28="Hybrid Car",INDEX(Locations!$B$3:$E$308,MATCH('Dept E Planning'!D28,Locations!$B$3:$B$308,0),4)="UK"),(J28)*(0.15*Transport!$C$14+0.85*Transport!$C$9)*'Dept E Planning'!F28,IF(AND(OR(D28="Ireland",INDEX(Locations!$B$3:$F$308,MATCH('Dept E Planning'!D28,Locations!$B$3:$B$308,0),5)="Yes"),E28="Hybrid Car",INDEX(Locations!$B$3:$E$308,MATCH('Dept E Planning'!C28,Locations!$B$3:$B$308,0),4)="UK"),(J28)*(0.15*Transport!$C$14+0.85*Transport!$C$9)*'Dept E Planning'!F28,IF(AND(OR(C28="Ireland",INDEX(Locations!$B$3:$F$308,MATCH('Dept E Planning'!C28,Locations!$B$3:$B$308,0),5)="Yes"),E28="Electric Car",INDEX(Locations!$B$3:$E$308,MATCH('Dept E Planning'!D28,Locations!$B$3:$B$308,0),4)="UK"),(J28)*(0.15*Transport!$C$14+0.85*Transport!$C$8)*'Dept E Planning'!F28,IF(AND(OR(D28="Ireland",INDEX(Locations!$B$3:$F$308,MATCH('Dept E Planning'!D28,Locations!$B$3:$B$308,0),5)="Yes"),E28="Electric Car",INDEX(Locations!$B$3:$E$308,MATCH('Dept E Planning'!C28,Locations!$B$3:$B$308,0),4)="UK"),(J28)*(0.15*Transport!$C$14+0.85*Transport!$C$8)*'Dept E Planning'!F28,IF(AND(OR(C28="Ireland",INDEX(Locations!$B$3:$F$308,MATCH('Dept E Planning'!C28,Locations!$B$3:$B$308,0),5)="Yes"),E28="Bus/Coach",INDEX(Locations!$B$3:$E$308,MATCH('Dept E Planning'!D28,Locations!$B$3:$B$308,0),4)="UK"),(J28)*(0.15*Transport!$C$13+0.85*Transport!$C$5)*'Dept E Planning'!F28,IF(AND(OR(D28="Ireland",INDEX(Locations!$B$3:$F$308,MATCH('Dept E Planning'!D28,Locations!$B$3:$B$308,0),5)="Yes"),E28="Bus/Coach",INDEX(Locations!$B$3:$E$308,MATCH('Dept E Planning'!C28,Locations!$B$3:$B$308,0),4)="UK"),(J28)*(0.15*Transport!$C$13+0.85*Transport!$C$5)*'Dept E Planning'!F28,IF(AND(OR(C28="Ireland",INDEX(Locations!$B$3:$F$308,MATCH('Dept E Planning'!C28,Locations!$B$3:$B$308,0),5)="Yes"),E28="Train",INDEX(Locations!$B$3:$E$308,MATCH('Dept E Planning'!D28,Locations!$B$3:$B$308,0),4)="UK"),(J28)*(0.15*Transport!$C$13+0.85*Transport!$C$3)*'Dept E Planning'!F28,IF(AND(OR(D28="Ireland",INDEX(Locations!$B$3:$F$308,MATCH('Dept E Planning'!D28,Locations!$B$3:$B$308,0),5)="Yes"),E28="Train",INDEX(Locations!$B$3:$E$308,MATCH('Dept E Planning'!C28,Locations!$B$3:$B$308,0),4)="UK"),(J28)*(0.15*Transport!$C$13+0.85*Transport!$C$3),J28*(INDEX(Transport!$B$3:$E$14,MATCH('Dept E Planning'!E28,Transport!$B$3:$B$14,0),IF(INDEX(Locations!$B$3:$G$308,MATCH('Dept E Planning'!C28,Locations!$B$3:$B$308,0),4)="UK",2,IF(INDEX(Locations!$B$3:$G$308,MATCH('Dept E Planning'!C28,Locations!$B$3:$B$308,0),4)="Europe",3,4)))))*F28*G28*H28))))))))))))))))))),1)),"")</f>
        <v/>
      </c>
      <c r="L28" s="90"/>
    </row>
    <row r="29" spans="1:14" ht="17.399999999999999" customHeight="1" x14ac:dyDescent="0.25">
      <c r="A29" s="90"/>
      <c r="B29" s="91"/>
      <c r="C29" s="91"/>
      <c r="D29" s="91"/>
      <c r="E29" s="91"/>
      <c r="F29" s="90"/>
      <c r="G29" s="90">
        <v>1</v>
      </c>
      <c r="H29" s="101">
        <v>1</v>
      </c>
      <c r="I29" s="91"/>
      <c r="J29" s="100" t="str">
        <f>(IFERROR(IF(I29="Yes",(ROUND(6371 * ACOS(SIN((VLOOKUP(C29,Locations!B:D,2,FALSE))*PI()/180)*SIN((VLOOKUP(D29,Locations!B:D,2,FALSE))*PI()/180) + COS((VLOOKUP(C29,Locations!B:D,2,FALSE))*PI()/180) * COS((VLOOKUP(D29,Locations!B:D,2,FALSE))*PI()/180)*COS((VLOOKUP(D29,Locations!B:D,3,FALSE))* PI()/180-(VLOOKUP(C29,Locations!B:D,3,FALSE))*PI()/180))/1.609,0))*2,(ROUND(6371 * ACOS(SIN((VLOOKUP(C29,Locations!B:D,2,FALSE))*PI()/180)*SIN((VLOOKUP(D29,Locations!B:D,2,FALSE))*PI()/180) + COS((VLOOKUP(C29,Locations!B:D,2,FALSE))*PI()/180) * COS((VLOOKUP(D29,Locations!B:D,2,FALSE))*PI()/180)*COS((VLOOKUP(D29,Locations!B:D,3,FALSE))* PI()/180-(VLOOKUP(C29,Locations!B:D,3,FALSE))*PI()/180))/1.609,0))),""))</f>
        <v/>
      </c>
      <c r="K29" s="100" t="str" cm="1">
        <f t="array" ref="K29">IFERROR((ROUND(IF(AND(E29="Train",INDEX(Locations!$B$3:$E$308,MATCH('Dept E Planning'!C29,Locations!$B$3:$B$308,0),4)="Europe",INDEX(Locations!$B$3:$E$308,MATCH('Dept E Planning'!D29,Locations!$B$3:$B$308,0),4)="UK"),(((INDEX(Dover!$B$3:$G$124,MATCH('Dept E Planning'!C29,Dover!$B$3:$B$124,0),6))*Transport!$D$3)+(INDEX(Dover!$B$3:$G$124,MATCH('Dept E Planning'!D29,Dover!$B$3:$B$124,0),6)*Transport!$C$3))*'Dept E Planning'!F29*IF(I29="Yes",2,1),IF(AND(E29="Train",INDEX(Locations!$B$3:$E$308,MATCH('Dept E Planning'!D29,Locations!$B$3:$B$308,0),4)="Europe",INDEX(Locations!$B$3:$E$308,MATCH('Dept E Planning'!C29,Locations!$B$3:$B$308,0),4)="UK"),(((INDEX(Dover!$B$3:$G$124,MATCH('Dept E Planning'!D29,Dover!$B$3:$B$124,0),6))*Transport!$D$3)+(INDEX(Dover!$B$3:$G$124,MATCH('Dept E Planning'!C29,Dover!$B$3:$B$124,0),6)*Transport!$C$3))*'Dept E Planning'!F29*IF(I29="Yes",2,1),IF(AND(E29="Bus/Coach",INDEX(Locations!$B$3:$E$308,MATCH('Dept E Planning'!C29,Locations!$B$3:$B$308,0),4)="Europe",INDEX(Locations!$B$3:$E$308,MATCH('Dept E Planning'!D29,Locations!$B$3:$B$308,0),4)="UK"),((((J29)-42.4)*Transport!$D$5)+(42.4*Transport!$D$13))*'Dept E Planning'!F29,IF(AND(E29="Bus/Coach",INDEX(Locations!$B$3:$E$308,MATCH('Dept E Planning'!D29,Locations!$B$3:$B$308,0),4)="Europe",INDEX(Locations!$B$3:$E$308,MATCH('Dept E Planning'!C29,Locations!$B$3:$B$308,0),4)="UK"),((((J29)-42.4)*Transport!$D$5)+(42.4*Transport!$D$13))*'Dept E Planning'!F29,IF(AND(E29="Car",INDEX(Locations!$B$3:$E$308,MATCH('Dept E Planning'!C29,Locations!$B$3:$B$308,0),4)="Europe",INDEX(Locations!$B$3:$E$308,MATCH('Dept E Planning'!D29,Locations!$B$3:$B$308,0),4)="UK"),(((((J29)-42.4)*Transport!$D$9)+(42.4*Transport!$D$14))*'Dept E Planning'!F29),IF(AND(E29="Car",INDEX(Locations!$B$3:$E$308,MATCH('Dept E Planning'!D29,Locations!$B$3:$B$308,0),4)="Europe",INDEX(Locations!$B$3:$E$308,MATCH('Dept E Planning'!C29,Locations!$B$3:$B$308,0),4)="UK"),(((((J29)-42.4)*Transport!$D$9)+(42.4*Transport!$D$14))*'Dept E Planning'!F29),IF(AND(E29="Hybrid car",INDEX(Locations!$B$3:$E$308,MATCH('Dept E Planning'!C29,Locations!$B$3:$B$308,0),4)="Europe",INDEX(Locations!$B$3:$E$308,MATCH('Dept E Planning'!D29,Locations!$B$3:$B$308,0),4)="UK"),(((((J29)-42.4)*Transport!$D$9)+(42.4*Transport!$D$14))*'Dept E Planning'!F29),IF(AND(E29="Hybrid car",INDEX(Locations!$B$3:$E$308,MATCH('Dept E Planning'!D29,Locations!$B$3:$B$308,0),4)="Europe",INDEX(Locations!$B$3:$E$308,MATCH('Dept E Planning'!C29,Locations!$B$3:$B$308,0),4)="UK"),(((((J29)-42.4)*Transport!$D$9)+(42.4*Transport!$D$14))*'Dept E Planning'!F29),IF(AND(E29="Electric car",INDEX(Locations!$B$3:$E$308,MATCH('Dept E Planning'!C29,Locations!$B$3:$B$308,0),4)="Europe",INDEX(Locations!$B$3:$E$308,MATCH('Dept E Planning'!D29,Locations!$B$3:$B$308,0),4)="UK"),(((((J29)-42.4)*Transport!$D$8)+(42.4*Transport!$D$14))*'Dept E Planning'!F29),IF(AND(E29="Electric car",INDEX(Locations!$B$3:$E$308,MATCH('Dept E Planning'!D29,Locations!$B$3:$B$308,0),4)="Europe",INDEX(Locations!$B$3:$E$308,MATCH('Dept E Planning'!C29,Locations!$B$3:$B$308,0),4)="UK"),(((((J29)-42.4)*Transport!$D$8)+(42.4*Transport!$D$14))*'Dept E Planning'!F29),IF(AND(OR(C29="Ireland",INDEX(Locations!$B$3:$F$308,MATCH('Dept E Planning'!C29,Locations!$B$3:$B$308,0),5)="Yes"),E29="Car",INDEX(Locations!$B$3:$E$308,MATCH('Dept E Planning'!D29,Locations!$B$3:$B$308,0),4)="UK"),(J29)*(0.15*Transport!$C$14+0.85*Transport!$C$9)*'Dept E Planning'!F29,IF(AND(OR(D29="Ireland",INDEX(Locations!$B$3:$F$308,MATCH('Dept E Planning'!D29,Locations!$B$3:$B$308,0),5)="Yes"),E29="Car",INDEX(Locations!$B$3:$E$308,MATCH('Dept E Planning'!C29,Locations!$B$3:$B$308,0),4)="UK"),(J29)*(0.15*Transport!$C$14+0.85*Transport!$C$9)*'Dept E Planning'!F29,IF(AND(OR(C29="Ireland",INDEX(Locations!$B$3:$F$308,MATCH('Dept E Planning'!C29,Locations!$B$3:$B$308,0),5)="Yes"),E29="Hybrid Car",INDEX(Locations!$B$3:$E$308,MATCH('Dept E Planning'!D29,Locations!$B$3:$B$308,0),4)="UK"),(J29)*(0.15*Transport!$C$14+0.85*Transport!$C$9)*'Dept E Planning'!F29,IF(AND(OR(D29="Ireland",INDEX(Locations!$B$3:$F$308,MATCH('Dept E Planning'!D29,Locations!$B$3:$B$308,0),5)="Yes"),E29="Hybrid Car",INDEX(Locations!$B$3:$E$308,MATCH('Dept E Planning'!C29,Locations!$B$3:$B$308,0),4)="UK"),(J29)*(0.15*Transport!$C$14+0.85*Transport!$C$9)*'Dept E Planning'!F29,IF(AND(OR(C29="Ireland",INDEX(Locations!$B$3:$F$308,MATCH('Dept E Planning'!C29,Locations!$B$3:$B$308,0),5)="Yes"),E29="Electric Car",INDEX(Locations!$B$3:$E$308,MATCH('Dept E Planning'!D29,Locations!$B$3:$B$308,0),4)="UK"),(J29)*(0.15*Transport!$C$14+0.85*Transport!$C$8)*'Dept E Planning'!F29,IF(AND(OR(D29="Ireland",INDEX(Locations!$B$3:$F$308,MATCH('Dept E Planning'!D29,Locations!$B$3:$B$308,0),5)="Yes"),E29="Electric Car",INDEX(Locations!$B$3:$E$308,MATCH('Dept E Planning'!C29,Locations!$B$3:$B$308,0),4)="UK"),(J29)*(0.15*Transport!$C$14+0.85*Transport!$C$8)*'Dept E Planning'!F29,IF(AND(OR(C29="Ireland",INDEX(Locations!$B$3:$F$308,MATCH('Dept E Planning'!C29,Locations!$B$3:$B$308,0),5)="Yes"),E29="Bus/Coach",INDEX(Locations!$B$3:$E$308,MATCH('Dept E Planning'!D29,Locations!$B$3:$B$308,0),4)="UK"),(J29)*(0.15*Transport!$C$13+0.85*Transport!$C$5)*'Dept E Planning'!F29,IF(AND(OR(D29="Ireland",INDEX(Locations!$B$3:$F$308,MATCH('Dept E Planning'!D29,Locations!$B$3:$B$308,0),5)="Yes"),E29="Bus/Coach",INDEX(Locations!$B$3:$E$308,MATCH('Dept E Planning'!C29,Locations!$B$3:$B$308,0),4)="UK"),(J29)*(0.15*Transport!$C$13+0.85*Transport!$C$5)*'Dept E Planning'!F29,IF(AND(OR(C29="Ireland",INDEX(Locations!$B$3:$F$308,MATCH('Dept E Planning'!C29,Locations!$B$3:$B$308,0),5)="Yes"),E29="Train",INDEX(Locations!$B$3:$E$308,MATCH('Dept E Planning'!D29,Locations!$B$3:$B$308,0),4)="UK"),(J29)*(0.15*Transport!$C$13+0.85*Transport!$C$3)*'Dept E Planning'!F29,IF(AND(OR(D29="Ireland",INDEX(Locations!$B$3:$F$308,MATCH('Dept E Planning'!D29,Locations!$B$3:$B$308,0),5)="Yes"),E29="Train",INDEX(Locations!$B$3:$E$308,MATCH('Dept E Planning'!C29,Locations!$B$3:$B$308,0),4)="UK"),(J29)*(0.15*Transport!$C$13+0.85*Transport!$C$3),J29*(INDEX(Transport!$B$3:$E$14,MATCH('Dept E Planning'!E29,Transport!$B$3:$B$14,0),IF(INDEX(Locations!$B$3:$G$308,MATCH('Dept E Planning'!C29,Locations!$B$3:$B$308,0),4)="UK",2,IF(INDEX(Locations!$B$3:$G$308,MATCH('Dept E Planning'!C29,Locations!$B$3:$B$308,0),4)="Europe",3,4)))))*F29*G29*H29))))))))))))))))))),1)),"")</f>
        <v/>
      </c>
      <c r="L29" s="90"/>
    </row>
    <row r="30" spans="1:14" ht="17.399999999999999" customHeight="1" x14ac:dyDescent="0.25">
      <c r="A30" s="90"/>
      <c r="B30" s="91"/>
      <c r="C30" s="91"/>
      <c r="D30" s="91"/>
      <c r="E30" s="91"/>
      <c r="F30" s="90"/>
      <c r="G30" s="90">
        <v>1</v>
      </c>
      <c r="H30" s="101">
        <v>1</v>
      </c>
      <c r="I30" s="91"/>
      <c r="J30" s="100" t="str">
        <f>(IFERROR(IF(I30="Yes",(ROUND(6371 * ACOS(SIN((VLOOKUP(C30,Locations!B:D,2,FALSE))*PI()/180)*SIN((VLOOKUP(D30,Locations!B:D,2,FALSE))*PI()/180) + COS((VLOOKUP(C30,Locations!B:D,2,FALSE))*PI()/180) * COS((VLOOKUP(D30,Locations!B:D,2,FALSE))*PI()/180)*COS((VLOOKUP(D30,Locations!B:D,3,FALSE))* PI()/180-(VLOOKUP(C30,Locations!B:D,3,FALSE))*PI()/180))/1.609,0))*2,(ROUND(6371 * ACOS(SIN((VLOOKUP(C30,Locations!B:D,2,FALSE))*PI()/180)*SIN((VLOOKUP(D30,Locations!B:D,2,FALSE))*PI()/180) + COS((VLOOKUP(C30,Locations!B:D,2,FALSE))*PI()/180) * COS((VLOOKUP(D30,Locations!B:D,2,FALSE))*PI()/180)*COS((VLOOKUP(D30,Locations!B:D,3,FALSE))* PI()/180-(VLOOKUP(C30,Locations!B:D,3,FALSE))*PI()/180))/1.609,0))),""))</f>
        <v/>
      </c>
      <c r="K30" s="100" t="str" cm="1">
        <f t="array" ref="K30">IFERROR((ROUND(IF(AND(E30="Train",INDEX(Locations!$B$3:$E$308,MATCH('Dept E Planning'!C30,Locations!$B$3:$B$308,0),4)="Europe",INDEX(Locations!$B$3:$E$308,MATCH('Dept E Planning'!D30,Locations!$B$3:$B$308,0),4)="UK"),(((INDEX(Dover!$B$3:$G$124,MATCH('Dept E Planning'!C30,Dover!$B$3:$B$124,0),6))*Transport!$D$3)+(INDEX(Dover!$B$3:$G$124,MATCH('Dept E Planning'!D30,Dover!$B$3:$B$124,0),6)*Transport!$C$3))*'Dept E Planning'!F30*IF(I30="Yes",2,1),IF(AND(E30="Train",INDEX(Locations!$B$3:$E$308,MATCH('Dept E Planning'!D30,Locations!$B$3:$B$308,0),4)="Europe",INDEX(Locations!$B$3:$E$308,MATCH('Dept E Planning'!C30,Locations!$B$3:$B$308,0),4)="UK"),(((INDEX(Dover!$B$3:$G$124,MATCH('Dept E Planning'!D30,Dover!$B$3:$B$124,0),6))*Transport!$D$3)+(INDEX(Dover!$B$3:$G$124,MATCH('Dept E Planning'!C30,Dover!$B$3:$B$124,0),6)*Transport!$C$3))*'Dept E Planning'!F30*IF(I30="Yes",2,1),IF(AND(E30="Bus/Coach",INDEX(Locations!$B$3:$E$308,MATCH('Dept E Planning'!C30,Locations!$B$3:$B$308,0),4)="Europe",INDEX(Locations!$B$3:$E$308,MATCH('Dept E Planning'!D30,Locations!$B$3:$B$308,0),4)="UK"),((((J30)-42.4)*Transport!$D$5)+(42.4*Transport!$D$13))*'Dept E Planning'!F30,IF(AND(E30="Bus/Coach",INDEX(Locations!$B$3:$E$308,MATCH('Dept E Planning'!D30,Locations!$B$3:$B$308,0),4)="Europe",INDEX(Locations!$B$3:$E$308,MATCH('Dept E Planning'!C30,Locations!$B$3:$B$308,0),4)="UK"),((((J30)-42.4)*Transport!$D$5)+(42.4*Transport!$D$13))*'Dept E Planning'!F30,IF(AND(E30="Car",INDEX(Locations!$B$3:$E$308,MATCH('Dept E Planning'!C30,Locations!$B$3:$B$308,0),4)="Europe",INDEX(Locations!$B$3:$E$308,MATCH('Dept E Planning'!D30,Locations!$B$3:$B$308,0),4)="UK"),(((((J30)-42.4)*Transport!$D$9)+(42.4*Transport!$D$14))*'Dept E Planning'!F30),IF(AND(E30="Car",INDEX(Locations!$B$3:$E$308,MATCH('Dept E Planning'!D30,Locations!$B$3:$B$308,0),4)="Europe",INDEX(Locations!$B$3:$E$308,MATCH('Dept E Planning'!C30,Locations!$B$3:$B$308,0),4)="UK"),(((((J30)-42.4)*Transport!$D$9)+(42.4*Transport!$D$14))*'Dept E Planning'!F30),IF(AND(E30="Hybrid car",INDEX(Locations!$B$3:$E$308,MATCH('Dept E Planning'!C30,Locations!$B$3:$B$308,0),4)="Europe",INDEX(Locations!$B$3:$E$308,MATCH('Dept E Planning'!D30,Locations!$B$3:$B$308,0),4)="UK"),(((((J30)-42.4)*Transport!$D$9)+(42.4*Transport!$D$14))*'Dept E Planning'!F30),IF(AND(E30="Hybrid car",INDEX(Locations!$B$3:$E$308,MATCH('Dept E Planning'!D30,Locations!$B$3:$B$308,0),4)="Europe",INDEX(Locations!$B$3:$E$308,MATCH('Dept E Planning'!C30,Locations!$B$3:$B$308,0),4)="UK"),(((((J30)-42.4)*Transport!$D$9)+(42.4*Transport!$D$14))*'Dept E Planning'!F30),IF(AND(E30="Electric car",INDEX(Locations!$B$3:$E$308,MATCH('Dept E Planning'!C30,Locations!$B$3:$B$308,0),4)="Europe",INDEX(Locations!$B$3:$E$308,MATCH('Dept E Planning'!D30,Locations!$B$3:$B$308,0),4)="UK"),(((((J30)-42.4)*Transport!$D$8)+(42.4*Transport!$D$14))*'Dept E Planning'!F30),IF(AND(E30="Electric car",INDEX(Locations!$B$3:$E$308,MATCH('Dept E Planning'!D30,Locations!$B$3:$B$308,0),4)="Europe",INDEX(Locations!$B$3:$E$308,MATCH('Dept E Planning'!C30,Locations!$B$3:$B$308,0),4)="UK"),(((((J30)-42.4)*Transport!$D$8)+(42.4*Transport!$D$14))*'Dept E Planning'!F30),IF(AND(OR(C30="Ireland",INDEX(Locations!$B$3:$F$308,MATCH('Dept E Planning'!C30,Locations!$B$3:$B$308,0),5)="Yes"),E30="Car",INDEX(Locations!$B$3:$E$308,MATCH('Dept E Planning'!D30,Locations!$B$3:$B$308,0),4)="UK"),(J30)*(0.15*Transport!$C$14+0.85*Transport!$C$9)*'Dept E Planning'!F30,IF(AND(OR(D30="Ireland",INDEX(Locations!$B$3:$F$308,MATCH('Dept E Planning'!D30,Locations!$B$3:$B$308,0),5)="Yes"),E30="Car",INDEX(Locations!$B$3:$E$308,MATCH('Dept E Planning'!C30,Locations!$B$3:$B$308,0),4)="UK"),(J30)*(0.15*Transport!$C$14+0.85*Transport!$C$9)*'Dept E Planning'!F30,IF(AND(OR(C30="Ireland",INDEX(Locations!$B$3:$F$308,MATCH('Dept E Planning'!C30,Locations!$B$3:$B$308,0),5)="Yes"),E30="Hybrid Car",INDEX(Locations!$B$3:$E$308,MATCH('Dept E Planning'!D30,Locations!$B$3:$B$308,0),4)="UK"),(J30)*(0.15*Transport!$C$14+0.85*Transport!$C$9)*'Dept E Planning'!F30,IF(AND(OR(D30="Ireland",INDEX(Locations!$B$3:$F$308,MATCH('Dept E Planning'!D30,Locations!$B$3:$B$308,0),5)="Yes"),E30="Hybrid Car",INDEX(Locations!$B$3:$E$308,MATCH('Dept E Planning'!C30,Locations!$B$3:$B$308,0),4)="UK"),(J30)*(0.15*Transport!$C$14+0.85*Transport!$C$9)*'Dept E Planning'!F30,IF(AND(OR(C30="Ireland",INDEX(Locations!$B$3:$F$308,MATCH('Dept E Planning'!C30,Locations!$B$3:$B$308,0),5)="Yes"),E30="Electric Car",INDEX(Locations!$B$3:$E$308,MATCH('Dept E Planning'!D30,Locations!$B$3:$B$308,0),4)="UK"),(J30)*(0.15*Transport!$C$14+0.85*Transport!$C$8)*'Dept E Planning'!F30,IF(AND(OR(D30="Ireland",INDEX(Locations!$B$3:$F$308,MATCH('Dept E Planning'!D30,Locations!$B$3:$B$308,0),5)="Yes"),E30="Electric Car",INDEX(Locations!$B$3:$E$308,MATCH('Dept E Planning'!C30,Locations!$B$3:$B$308,0),4)="UK"),(J30)*(0.15*Transport!$C$14+0.85*Transport!$C$8)*'Dept E Planning'!F30,IF(AND(OR(C30="Ireland",INDEX(Locations!$B$3:$F$308,MATCH('Dept E Planning'!C30,Locations!$B$3:$B$308,0),5)="Yes"),E30="Bus/Coach",INDEX(Locations!$B$3:$E$308,MATCH('Dept E Planning'!D30,Locations!$B$3:$B$308,0),4)="UK"),(J30)*(0.15*Transport!$C$13+0.85*Transport!$C$5)*'Dept E Planning'!F30,IF(AND(OR(D30="Ireland",INDEX(Locations!$B$3:$F$308,MATCH('Dept E Planning'!D30,Locations!$B$3:$B$308,0),5)="Yes"),E30="Bus/Coach",INDEX(Locations!$B$3:$E$308,MATCH('Dept E Planning'!C30,Locations!$B$3:$B$308,0),4)="UK"),(J30)*(0.15*Transport!$C$13+0.85*Transport!$C$5)*'Dept E Planning'!F30,IF(AND(OR(C30="Ireland",INDEX(Locations!$B$3:$F$308,MATCH('Dept E Planning'!C30,Locations!$B$3:$B$308,0),5)="Yes"),E30="Train",INDEX(Locations!$B$3:$E$308,MATCH('Dept E Planning'!D30,Locations!$B$3:$B$308,0),4)="UK"),(J30)*(0.15*Transport!$C$13+0.85*Transport!$C$3)*'Dept E Planning'!F30,IF(AND(OR(D30="Ireland",INDEX(Locations!$B$3:$F$308,MATCH('Dept E Planning'!D30,Locations!$B$3:$B$308,0),5)="Yes"),E30="Train",INDEX(Locations!$B$3:$E$308,MATCH('Dept E Planning'!C30,Locations!$B$3:$B$308,0),4)="UK"),(J30)*(0.15*Transport!$C$13+0.85*Transport!$C$3),J30*(INDEX(Transport!$B$3:$E$14,MATCH('Dept E Planning'!E30,Transport!$B$3:$B$14,0),IF(INDEX(Locations!$B$3:$G$308,MATCH('Dept E Planning'!C30,Locations!$B$3:$B$308,0),4)="UK",2,IF(INDEX(Locations!$B$3:$G$308,MATCH('Dept E Planning'!C30,Locations!$B$3:$B$308,0),4)="Europe",3,4)))))*F30*G30*H30))))))))))))))))))),1)),"")</f>
        <v/>
      </c>
      <c r="L30" s="90"/>
      <c r="N30" s="96"/>
    </row>
    <row r="31" spans="1:14" ht="17.399999999999999" customHeight="1" x14ac:dyDescent="0.25">
      <c r="A31" s="90"/>
      <c r="B31" s="91"/>
      <c r="C31" s="91"/>
      <c r="D31" s="91"/>
      <c r="E31" s="91"/>
      <c r="F31" s="90"/>
      <c r="G31" s="90">
        <v>1</v>
      </c>
      <c r="H31" s="101">
        <v>1</v>
      </c>
      <c r="I31" s="91"/>
      <c r="J31" s="100" t="str">
        <f>(IFERROR(IF(I31="Yes",(ROUND(6371 * ACOS(SIN((VLOOKUP(C31,Locations!B:D,2,FALSE))*PI()/180)*SIN((VLOOKUP(D31,Locations!B:D,2,FALSE))*PI()/180) + COS((VLOOKUP(C31,Locations!B:D,2,FALSE))*PI()/180) * COS((VLOOKUP(D31,Locations!B:D,2,FALSE))*PI()/180)*COS((VLOOKUP(D31,Locations!B:D,3,FALSE))* PI()/180-(VLOOKUP(C31,Locations!B:D,3,FALSE))*PI()/180))/1.609,0))*2,(ROUND(6371 * ACOS(SIN((VLOOKUP(C31,Locations!B:D,2,FALSE))*PI()/180)*SIN((VLOOKUP(D31,Locations!B:D,2,FALSE))*PI()/180) + COS((VLOOKUP(C31,Locations!B:D,2,FALSE))*PI()/180) * COS((VLOOKUP(D31,Locations!B:D,2,FALSE))*PI()/180)*COS((VLOOKUP(D31,Locations!B:D,3,FALSE))* PI()/180-(VLOOKUP(C31,Locations!B:D,3,FALSE))*PI()/180))/1.609,0))),""))</f>
        <v/>
      </c>
      <c r="K31" s="100" t="str" cm="1">
        <f t="array" ref="K31">IFERROR((ROUND(IF(AND(E31="Train",INDEX(Locations!$B$3:$E$308,MATCH('Dept E Planning'!C31,Locations!$B$3:$B$308,0),4)="Europe",INDEX(Locations!$B$3:$E$308,MATCH('Dept E Planning'!D31,Locations!$B$3:$B$308,0),4)="UK"),(((INDEX(Dover!$B$3:$G$124,MATCH('Dept E Planning'!C31,Dover!$B$3:$B$124,0),6))*Transport!$D$3)+(INDEX(Dover!$B$3:$G$124,MATCH('Dept E Planning'!D31,Dover!$B$3:$B$124,0),6)*Transport!$C$3))*'Dept E Planning'!F31*IF(I31="Yes",2,1),IF(AND(E31="Train",INDEX(Locations!$B$3:$E$308,MATCH('Dept E Planning'!D31,Locations!$B$3:$B$308,0),4)="Europe",INDEX(Locations!$B$3:$E$308,MATCH('Dept E Planning'!C31,Locations!$B$3:$B$308,0),4)="UK"),(((INDEX(Dover!$B$3:$G$124,MATCH('Dept E Planning'!D31,Dover!$B$3:$B$124,0),6))*Transport!$D$3)+(INDEX(Dover!$B$3:$G$124,MATCH('Dept E Planning'!C31,Dover!$B$3:$B$124,0),6)*Transport!$C$3))*'Dept E Planning'!F31*IF(I31="Yes",2,1),IF(AND(E31="Bus/Coach",INDEX(Locations!$B$3:$E$308,MATCH('Dept E Planning'!C31,Locations!$B$3:$B$308,0),4)="Europe",INDEX(Locations!$B$3:$E$308,MATCH('Dept E Planning'!D31,Locations!$B$3:$B$308,0),4)="UK"),((((J31)-42.4)*Transport!$D$5)+(42.4*Transport!$D$13))*'Dept E Planning'!F31,IF(AND(E31="Bus/Coach",INDEX(Locations!$B$3:$E$308,MATCH('Dept E Planning'!D31,Locations!$B$3:$B$308,0),4)="Europe",INDEX(Locations!$B$3:$E$308,MATCH('Dept E Planning'!C31,Locations!$B$3:$B$308,0),4)="UK"),((((J31)-42.4)*Transport!$D$5)+(42.4*Transport!$D$13))*'Dept E Planning'!F31,IF(AND(E31="Car",INDEX(Locations!$B$3:$E$308,MATCH('Dept E Planning'!C31,Locations!$B$3:$B$308,0),4)="Europe",INDEX(Locations!$B$3:$E$308,MATCH('Dept E Planning'!D31,Locations!$B$3:$B$308,0),4)="UK"),(((((J31)-42.4)*Transport!$D$9)+(42.4*Transport!$D$14))*'Dept E Planning'!F31),IF(AND(E31="Car",INDEX(Locations!$B$3:$E$308,MATCH('Dept E Planning'!D31,Locations!$B$3:$B$308,0),4)="Europe",INDEX(Locations!$B$3:$E$308,MATCH('Dept E Planning'!C31,Locations!$B$3:$B$308,0),4)="UK"),(((((J31)-42.4)*Transport!$D$9)+(42.4*Transport!$D$14))*'Dept E Planning'!F31),IF(AND(E31="Hybrid car",INDEX(Locations!$B$3:$E$308,MATCH('Dept E Planning'!C31,Locations!$B$3:$B$308,0),4)="Europe",INDEX(Locations!$B$3:$E$308,MATCH('Dept E Planning'!D31,Locations!$B$3:$B$308,0),4)="UK"),(((((J31)-42.4)*Transport!$D$9)+(42.4*Transport!$D$14))*'Dept E Planning'!F31),IF(AND(E31="Hybrid car",INDEX(Locations!$B$3:$E$308,MATCH('Dept E Planning'!D31,Locations!$B$3:$B$308,0),4)="Europe",INDEX(Locations!$B$3:$E$308,MATCH('Dept E Planning'!C31,Locations!$B$3:$B$308,0),4)="UK"),(((((J31)-42.4)*Transport!$D$9)+(42.4*Transport!$D$14))*'Dept E Planning'!F31),IF(AND(E31="Electric car",INDEX(Locations!$B$3:$E$308,MATCH('Dept E Planning'!C31,Locations!$B$3:$B$308,0),4)="Europe",INDEX(Locations!$B$3:$E$308,MATCH('Dept E Planning'!D31,Locations!$B$3:$B$308,0),4)="UK"),(((((J31)-42.4)*Transport!$D$8)+(42.4*Transport!$D$14))*'Dept E Planning'!F31),IF(AND(E31="Electric car",INDEX(Locations!$B$3:$E$308,MATCH('Dept E Planning'!D31,Locations!$B$3:$B$308,0),4)="Europe",INDEX(Locations!$B$3:$E$308,MATCH('Dept E Planning'!C31,Locations!$B$3:$B$308,0),4)="UK"),(((((J31)-42.4)*Transport!$D$8)+(42.4*Transport!$D$14))*'Dept E Planning'!F31),IF(AND(OR(C31="Ireland",INDEX(Locations!$B$3:$F$308,MATCH('Dept E Planning'!C31,Locations!$B$3:$B$308,0),5)="Yes"),E31="Car",INDEX(Locations!$B$3:$E$308,MATCH('Dept E Planning'!D31,Locations!$B$3:$B$308,0),4)="UK"),(J31)*(0.15*Transport!$C$14+0.85*Transport!$C$9)*'Dept E Planning'!F31,IF(AND(OR(D31="Ireland",INDEX(Locations!$B$3:$F$308,MATCH('Dept E Planning'!D31,Locations!$B$3:$B$308,0),5)="Yes"),E31="Car",INDEX(Locations!$B$3:$E$308,MATCH('Dept E Planning'!C31,Locations!$B$3:$B$308,0),4)="UK"),(J31)*(0.15*Transport!$C$14+0.85*Transport!$C$9)*'Dept E Planning'!F31,IF(AND(OR(C31="Ireland",INDEX(Locations!$B$3:$F$308,MATCH('Dept E Planning'!C31,Locations!$B$3:$B$308,0),5)="Yes"),E31="Hybrid Car",INDEX(Locations!$B$3:$E$308,MATCH('Dept E Planning'!D31,Locations!$B$3:$B$308,0),4)="UK"),(J31)*(0.15*Transport!$C$14+0.85*Transport!$C$9)*'Dept E Planning'!F31,IF(AND(OR(D31="Ireland",INDEX(Locations!$B$3:$F$308,MATCH('Dept E Planning'!D31,Locations!$B$3:$B$308,0),5)="Yes"),E31="Hybrid Car",INDEX(Locations!$B$3:$E$308,MATCH('Dept E Planning'!C31,Locations!$B$3:$B$308,0),4)="UK"),(J31)*(0.15*Transport!$C$14+0.85*Transport!$C$9)*'Dept E Planning'!F31,IF(AND(OR(C31="Ireland",INDEX(Locations!$B$3:$F$308,MATCH('Dept E Planning'!C31,Locations!$B$3:$B$308,0),5)="Yes"),E31="Electric Car",INDEX(Locations!$B$3:$E$308,MATCH('Dept E Planning'!D31,Locations!$B$3:$B$308,0),4)="UK"),(J31)*(0.15*Transport!$C$14+0.85*Transport!$C$8)*'Dept E Planning'!F31,IF(AND(OR(D31="Ireland",INDEX(Locations!$B$3:$F$308,MATCH('Dept E Planning'!D31,Locations!$B$3:$B$308,0),5)="Yes"),E31="Electric Car",INDEX(Locations!$B$3:$E$308,MATCH('Dept E Planning'!C31,Locations!$B$3:$B$308,0),4)="UK"),(J31)*(0.15*Transport!$C$14+0.85*Transport!$C$8)*'Dept E Planning'!F31,IF(AND(OR(C31="Ireland",INDEX(Locations!$B$3:$F$308,MATCH('Dept E Planning'!C31,Locations!$B$3:$B$308,0),5)="Yes"),E31="Bus/Coach",INDEX(Locations!$B$3:$E$308,MATCH('Dept E Planning'!D31,Locations!$B$3:$B$308,0),4)="UK"),(J31)*(0.15*Transport!$C$13+0.85*Transport!$C$5)*'Dept E Planning'!F31,IF(AND(OR(D31="Ireland",INDEX(Locations!$B$3:$F$308,MATCH('Dept E Planning'!D31,Locations!$B$3:$B$308,0),5)="Yes"),E31="Bus/Coach",INDEX(Locations!$B$3:$E$308,MATCH('Dept E Planning'!C31,Locations!$B$3:$B$308,0),4)="UK"),(J31)*(0.15*Transport!$C$13+0.85*Transport!$C$5)*'Dept E Planning'!F31,IF(AND(OR(C31="Ireland",INDEX(Locations!$B$3:$F$308,MATCH('Dept E Planning'!C31,Locations!$B$3:$B$308,0),5)="Yes"),E31="Train",INDEX(Locations!$B$3:$E$308,MATCH('Dept E Planning'!D31,Locations!$B$3:$B$308,0),4)="UK"),(J31)*(0.15*Transport!$C$13+0.85*Transport!$C$3)*'Dept E Planning'!F31,IF(AND(OR(D31="Ireland",INDEX(Locations!$B$3:$F$308,MATCH('Dept E Planning'!D31,Locations!$B$3:$B$308,0),5)="Yes"),E31="Train",INDEX(Locations!$B$3:$E$308,MATCH('Dept E Planning'!C31,Locations!$B$3:$B$308,0),4)="UK"),(J31)*(0.15*Transport!$C$13+0.85*Transport!$C$3),J31*(INDEX(Transport!$B$3:$E$14,MATCH('Dept E Planning'!E31,Transport!$B$3:$B$14,0),IF(INDEX(Locations!$B$3:$G$308,MATCH('Dept E Planning'!C31,Locations!$B$3:$B$308,0),4)="UK",2,IF(INDEX(Locations!$B$3:$G$308,MATCH('Dept E Planning'!C31,Locations!$B$3:$B$308,0),4)="Europe",3,4)))))*F31*G31*H31))))))))))))))))))),1)),"")</f>
        <v/>
      </c>
      <c r="L31" s="90"/>
      <c r="N31" s="96"/>
    </row>
    <row r="32" spans="1:14" ht="17.399999999999999" customHeight="1" x14ac:dyDescent="0.25">
      <c r="A32" s="90"/>
      <c r="B32" s="91"/>
      <c r="C32" s="91"/>
      <c r="D32" s="91"/>
      <c r="E32" s="91"/>
      <c r="F32" s="90"/>
      <c r="G32" s="90">
        <v>1</v>
      </c>
      <c r="H32" s="101">
        <v>1</v>
      </c>
      <c r="I32" s="91"/>
      <c r="J32" s="100" t="str">
        <f>(IFERROR(IF(I32="Yes",(ROUND(6371 * ACOS(SIN((VLOOKUP(C32,Locations!B:D,2,FALSE))*PI()/180)*SIN((VLOOKUP(D32,Locations!B:D,2,FALSE))*PI()/180) + COS((VLOOKUP(C32,Locations!B:D,2,FALSE))*PI()/180) * COS((VLOOKUP(D32,Locations!B:D,2,FALSE))*PI()/180)*COS((VLOOKUP(D32,Locations!B:D,3,FALSE))* PI()/180-(VLOOKUP(C32,Locations!B:D,3,FALSE))*PI()/180))/1.609,0))*2,(ROUND(6371 * ACOS(SIN((VLOOKUP(C32,Locations!B:D,2,FALSE))*PI()/180)*SIN((VLOOKUP(D32,Locations!B:D,2,FALSE))*PI()/180) + COS((VLOOKUP(C32,Locations!B:D,2,FALSE))*PI()/180) * COS((VLOOKUP(D32,Locations!B:D,2,FALSE))*PI()/180)*COS((VLOOKUP(D32,Locations!B:D,3,FALSE))* PI()/180-(VLOOKUP(C32,Locations!B:D,3,FALSE))*PI()/180))/1.609,0))),""))</f>
        <v/>
      </c>
      <c r="K32" s="100" t="str" cm="1">
        <f t="array" ref="K32">IFERROR((ROUND(IF(AND(E32="Train",INDEX(Locations!$B$3:$E$308,MATCH('Dept E Planning'!C32,Locations!$B$3:$B$308,0),4)="Europe",INDEX(Locations!$B$3:$E$308,MATCH('Dept E Planning'!D32,Locations!$B$3:$B$308,0),4)="UK"),(((INDEX(Dover!$B$3:$G$124,MATCH('Dept E Planning'!C32,Dover!$B$3:$B$124,0),6))*Transport!$D$3)+(INDEX(Dover!$B$3:$G$124,MATCH('Dept E Planning'!D32,Dover!$B$3:$B$124,0),6)*Transport!$C$3))*'Dept E Planning'!F32*IF(I32="Yes",2,1),IF(AND(E32="Train",INDEX(Locations!$B$3:$E$308,MATCH('Dept E Planning'!D32,Locations!$B$3:$B$308,0),4)="Europe",INDEX(Locations!$B$3:$E$308,MATCH('Dept E Planning'!C32,Locations!$B$3:$B$308,0),4)="UK"),(((INDEX(Dover!$B$3:$G$124,MATCH('Dept E Planning'!D32,Dover!$B$3:$B$124,0),6))*Transport!$D$3)+(INDEX(Dover!$B$3:$G$124,MATCH('Dept E Planning'!C32,Dover!$B$3:$B$124,0),6)*Transport!$C$3))*'Dept E Planning'!F32*IF(I32="Yes",2,1),IF(AND(E32="Bus/Coach",INDEX(Locations!$B$3:$E$308,MATCH('Dept E Planning'!C32,Locations!$B$3:$B$308,0),4)="Europe",INDEX(Locations!$B$3:$E$308,MATCH('Dept E Planning'!D32,Locations!$B$3:$B$308,0),4)="UK"),((((J32)-42.4)*Transport!$D$5)+(42.4*Transport!$D$13))*'Dept E Planning'!F32,IF(AND(E32="Bus/Coach",INDEX(Locations!$B$3:$E$308,MATCH('Dept E Planning'!D32,Locations!$B$3:$B$308,0),4)="Europe",INDEX(Locations!$B$3:$E$308,MATCH('Dept E Planning'!C32,Locations!$B$3:$B$308,0),4)="UK"),((((J32)-42.4)*Transport!$D$5)+(42.4*Transport!$D$13))*'Dept E Planning'!F32,IF(AND(E32="Car",INDEX(Locations!$B$3:$E$308,MATCH('Dept E Planning'!C32,Locations!$B$3:$B$308,0),4)="Europe",INDEX(Locations!$B$3:$E$308,MATCH('Dept E Planning'!D32,Locations!$B$3:$B$308,0),4)="UK"),(((((J32)-42.4)*Transport!$D$9)+(42.4*Transport!$D$14))*'Dept E Planning'!F32),IF(AND(E32="Car",INDEX(Locations!$B$3:$E$308,MATCH('Dept E Planning'!D32,Locations!$B$3:$B$308,0),4)="Europe",INDEX(Locations!$B$3:$E$308,MATCH('Dept E Planning'!C32,Locations!$B$3:$B$308,0),4)="UK"),(((((J32)-42.4)*Transport!$D$9)+(42.4*Transport!$D$14))*'Dept E Planning'!F32),IF(AND(E32="Hybrid car",INDEX(Locations!$B$3:$E$308,MATCH('Dept E Planning'!C32,Locations!$B$3:$B$308,0),4)="Europe",INDEX(Locations!$B$3:$E$308,MATCH('Dept E Planning'!D32,Locations!$B$3:$B$308,0),4)="UK"),(((((J32)-42.4)*Transport!$D$9)+(42.4*Transport!$D$14))*'Dept E Planning'!F32),IF(AND(E32="Hybrid car",INDEX(Locations!$B$3:$E$308,MATCH('Dept E Planning'!D32,Locations!$B$3:$B$308,0),4)="Europe",INDEX(Locations!$B$3:$E$308,MATCH('Dept E Planning'!C32,Locations!$B$3:$B$308,0),4)="UK"),(((((J32)-42.4)*Transport!$D$9)+(42.4*Transport!$D$14))*'Dept E Planning'!F32),IF(AND(E32="Electric car",INDEX(Locations!$B$3:$E$308,MATCH('Dept E Planning'!C32,Locations!$B$3:$B$308,0),4)="Europe",INDEX(Locations!$B$3:$E$308,MATCH('Dept E Planning'!D32,Locations!$B$3:$B$308,0),4)="UK"),(((((J32)-42.4)*Transport!$D$8)+(42.4*Transport!$D$14))*'Dept E Planning'!F32),IF(AND(E32="Electric car",INDEX(Locations!$B$3:$E$308,MATCH('Dept E Planning'!D32,Locations!$B$3:$B$308,0),4)="Europe",INDEX(Locations!$B$3:$E$308,MATCH('Dept E Planning'!C32,Locations!$B$3:$B$308,0),4)="UK"),(((((J32)-42.4)*Transport!$D$8)+(42.4*Transport!$D$14))*'Dept E Planning'!F32),IF(AND(OR(C32="Ireland",INDEX(Locations!$B$3:$F$308,MATCH('Dept E Planning'!C32,Locations!$B$3:$B$308,0),5)="Yes"),E32="Car",INDEX(Locations!$B$3:$E$308,MATCH('Dept E Planning'!D32,Locations!$B$3:$B$308,0),4)="UK"),(J32)*(0.15*Transport!$C$14+0.85*Transport!$C$9)*'Dept E Planning'!F32,IF(AND(OR(D32="Ireland",INDEX(Locations!$B$3:$F$308,MATCH('Dept E Planning'!D32,Locations!$B$3:$B$308,0),5)="Yes"),E32="Car",INDEX(Locations!$B$3:$E$308,MATCH('Dept E Planning'!C32,Locations!$B$3:$B$308,0),4)="UK"),(J32)*(0.15*Transport!$C$14+0.85*Transport!$C$9)*'Dept E Planning'!F32,IF(AND(OR(C32="Ireland",INDEX(Locations!$B$3:$F$308,MATCH('Dept E Planning'!C32,Locations!$B$3:$B$308,0),5)="Yes"),E32="Hybrid Car",INDEX(Locations!$B$3:$E$308,MATCH('Dept E Planning'!D32,Locations!$B$3:$B$308,0),4)="UK"),(J32)*(0.15*Transport!$C$14+0.85*Transport!$C$9)*'Dept E Planning'!F32,IF(AND(OR(D32="Ireland",INDEX(Locations!$B$3:$F$308,MATCH('Dept E Planning'!D32,Locations!$B$3:$B$308,0),5)="Yes"),E32="Hybrid Car",INDEX(Locations!$B$3:$E$308,MATCH('Dept E Planning'!C32,Locations!$B$3:$B$308,0),4)="UK"),(J32)*(0.15*Transport!$C$14+0.85*Transport!$C$9)*'Dept E Planning'!F32,IF(AND(OR(C32="Ireland",INDEX(Locations!$B$3:$F$308,MATCH('Dept E Planning'!C32,Locations!$B$3:$B$308,0),5)="Yes"),E32="Electric Car",INDEX(Locations!$B$3:$E$308,MATCH('Dept E Planning'!D32,Locations!$B$3:$B$308,0),4)="UK"),(J32)*(0.15*Transport!$C$14+0.85*Transport!$C$8)*'Dept E Planning'!F32,IF(AND(OR(D32="Ireland",INDEX(Locations!$B$3:$F$308,MATCH('Dept E Planning'!D32,Locations!$B$3:$B$308,0),5)="Yes"),E32="Electric Car",INDEX(Locations!$B$3:$E$308,MATCH('Dept E Planning'!C32,Locations!$B$3:$B$308,0),4)="UK"),(J32)*(0.15*Transport!$C$14+0.85*Transport!$C$8)*'Dept E Planning'!F32,IF(AND(OR(C32="Ireland",INDEX(Locations!$B$3:$F$308,MATCH('Dept E Planning'!C32,Locations!$B$3:$B$308,0),5)="Yes"),E32="Bus/Coach",INDEX(Locations!$B$3:$E$308,MATCH('Dept E Planning'!D32,Locations!$B$3:$B$308,0),4)="UK"),(J32)*(0.15*Transport!$C$13+0.85*Transport!$C$5)*'Dept E Planning'!F32,IF(AND(OR(D32="Ireland",INDEX(Locations!$B$3:$F$308,MATCH('Dept E Planning'!D32,Locations!$B$3:$B$308,0),5)="Yes"),E32="Bus/Coach",INDEX(Locations!$B$3:$E$308,MATCH('Dept E Planning'!C32,Locations!$B$3:$B$308,0),4)="UK"),(J32)*(0.15*Transport!$C$13+0.85*Transport!$C$5)*'Dept E Planning'!F32,IF(AND(OR(C32="Ireland",INDEX(Locations!$B$3:$F$308,MATCH('Dept E Planning'!C32,Locations!$B$3:$B$308,0),5)="Yes"),E32="Train",INDEX(Locations!$B$3:$E$308,MATCH('Dept E Planning'!D32,Locations!$B$3:$B$308,0),4)="UK"),(J32)*(0.15*Transport!$C$13+0.85*Transport!$C$3)*'Dept E Planning'!F32,IF(AND(OR(D32="Ireland",INDEX(Locations!$B$3:$F$308,MATCH('Dept E Planning'!D32,Locations!$B$3:$B$308,0),5)="Yes"),E32="Train",INDEX(Locations!$B$3:$E$308,MATCH('Dept E Planning'!C32,Locations!$B$3:$B$308,0),4)="UK"),(J32)*(0.15*Transport!$C$13+0.85*Transport!$C$3),J32*(INDEX(Transport!$B$3:$E$14,MATCH('Dept E Planning'!E32,Transport!$B$3:$B$14,0),IF(INDEX(Locations!$B$3:$G$308,MATCH('Dept E Planning'!C32,Locations!$B$3:$B$308,0),4)="UK",2,IF(INDEX(Locations!$B$3:$G$308,MATCH('Dept E Planning'!C32,Locations!$B$3:$B$308,0),4)="Europe",3,4)))))*F32*G32*H32))))))))))))))))))),1)),"")</f>
        <v/>
      </c>
      <c r="L32" s="90"/>
      <c r="N32" s="96"/>
    </row>
    <row r="33" spans="1:14" ht="17.399999999999999" customHeight="1" x14ac:dyDescent="0.25">
      <c r="A33" s="90"/>
      <c r="B33" s="91"/>
      <c r="C33" s="91"/>
      <c r="D33" s="91"/>
      <c r="E33" s="91"/>
      <c r="F33" s="90"/>
      <c r="G33" s="90">
        <v>1</v>
      </c>
      <c r="H33" s="101">
        <v>1</v>
      </c>
      <c r="I33" s="91"/>
      <c r="J33" s="100" t="str">
        <f>(IFERROR(IF(I33="Yes",(ROUND(6371 * ACOS(SIN((VLOOKUP(C33,Locations!B:D,2,FALSE))*PI()/180)*SIN((VLOOKUP(D33,Locations!B:D,2,FALSE))*PI()/180) + COS((VLOOKUP(C33,Locations!B:D,2,FALSE))*PI()/180) * COS((VLOOKUP(D33,Locations!B:D,2,FALSE))*PI()/180)*COS((VLOOKUP(D33,Locations!B:D,3,FALSE))* PI()/180-(VLOOKUP(C33,Locations!B:D,3,FALSE))*PI()/180))/1.609,0))*2,(ROUND(6371 * ACOS(SIN((VLOOKUP(C33,Locations!B:D,2,FALSE))*PI()/180)*SIN((VLOOKUP(D33,Locations!B:D,2,FALSE))*PI()/180) + COS((VLOOKUP(C33,Locations!B:D,2,FALSE))*PI()/180) * COS((VLOOKUP(D33,Locations!B:D,2,FALSE))*PI()/180)*COS((VLOOKUP(D33,Locations!B:D,3,FALSE))* PI()/180-(VLOOKUP(C33,Locations!B:D,3,FALSE))*PI()/180))/1.609,0))),""))</f>
        <v/>
      </c>
      <c r="K33" s="100" t="str" cm="1">
        <f t="array" ref="K33">IFERROR((ROUND(IF(AND(E33="Train",INDEX(Locations!$B$3:$E$308,MATCH('Dept E Planning'!C33,Locations!$B$3:$B$308,0),4)="Europe",INDEX(Locations!$B$3:$E$308,MATCH('Dept E Planning'!D33,Locations!$B$3:$B$308,0),4)="UK"),(((INDEX(Dover!$B$3:$G$124,MATCH('Dept E Planning'!C33,Dover!$B$3:$B$124,0),6))*Transport!$D$3)+(INDEX(Dover!$B$3:$G$124,MATCH('Dept E Planning'!D33,Dover!$B$3:$B$124,0),6)*Transport!$C$3))*'Dept E Planning'!F33*IF(I33="Yes",2,1),IF(AND(E33="Train",INDEX(Locations!$B$3:$E$308,MATCH('Dept E Planning'!D33,Locations!$B$3:$B$308,0),4)="Europe",INDEX(Locations!$B$3:$E$308,MATCH('Dept E Planning'!C33,Locations!$B$3:$B$308,0),4)="UK"),(((INDEX(Dover!$B$3:$G$124,MATCH('Dept E Planning'!D33,Dover!$B$3:$B$124,0),6))*Transport!$D$3)+(INDEX(Dover!$B$3:$G$124,MATCH('Dept E Planning'!C33,Dover!$B$3:$B$124,0),6)*Transport!$C$3))*'Dept E Planning'!F33*IF(I33="Yes",2,1),IF(AND(E33="Bus/Coach",INDEX(Locations!$B$3:$E$308,MATCH('Dept E Planning'!C33,Locations!$B$3:$B$308,0),4)="Europe",INDEX(Locations!$B$3:$E$308,MATCH('Dept E Planning'!D33,Locations!$B$3:$B$308,0),4)="UK"),((((J33)-42.4)*Transport!$D$5)+(42.4*Transport!$D$13))*'Dept E Planning'!F33,IF(AND(E33="Bus/Coach",INDEX(Locations!$B$3:$E$308,MATCH('Dept E Planning'!D33,Locations!$B$3:$B$308,0),4)="Europe",INDEX(Locations!$B$3:$E$308,MATCH('Dept E Planning'!C33,Locations!$B$3:$B$308,0),4)="UK"),((((J33)-42.4)*Transport!$D$5)+(42.4*Transport!$D$13))*'Dept E Planning'!F33,IF(AND(E33="Car",INDEX(Locations!$B$3:$E$308,MATCH('Dept E Planning'!C33,Locations!$B$3:$B$308,0),4)="Europe",INDEX(Locations!$B$3:$E$308,MATCH('Dept E Planning'!D33,Locations!$B$3:$B$308,0),4)="UK"),(((((J33)-42.4)*Transport!$D$9)+(42.4*Transport!$D$14))*'Dept E Planning'!F33),IF(AND(E33="Car",INDEX(Locations!$B$3:$E$308,MATCH('Dept E Planning'!D33,Locations!$B$3:$B$308,0),4)="Europe",INDEX(Locations!$B$3:$E$308,MATCH('Dept E Planning'!C33,Locations!$B$3:$B$308,0),4)="UK"),(((((J33)-42.4)*Transport!$D$9)+(42.4*Transport!$D$14))*'Dept E Planning'!F33),IF(AND(E33="Hybrid car",INDEX(Locations!$B$3:$E$308,MATCH('Dept E Planning'!C33,Locations!$B$3:$B$308,0),4)="Europe",INDEX(Locations!$B$3:$E$308,MATCH('Dept E Planning'!D33,Locations!$B$3:$B$308,0),4)="UK"),(((((J33)-42.4)*Transport!$D$9)+(42.4*Transport!$D$14))*'Dept E Planning'!F33),IF(AND(E33="Hybrid car",INDEX(Locations!$B$3:$E$308,MATCH('Dept E Planning'!D33,Locations!$B$3:$B$308,0),4)="Europe",INDEX(Locations!$B$3:$E$308,MATCH('Dept E Planning'!C33,Locations!$B$3:$B$308,0),4)="UK"),(((((J33)-42.4)*Transport!$D$9)+(42.4*Transport!$D$14))*'Dept E Planning'!F33),IF(AND(E33="Electric car",INDEX(Locations!$B$3:$E$308,MATCH('Dept E Planning'!C33,Locations!$B$3:$B$308,0),4)="Europe",INDEX(Locations!$B$3:$E$308,MATCH('Dept E Planning'!D33,Locations!$B$3:$B$308,0),4)="UK"),(((((J33)-42.4)*Transport!$D$8)+(42.4*Transport!$D$14))*'Dept E Planning'!F33),IF(AND(E33="Electric car",INDEX(Locations!$B$3:$E$308,MATCH('Dept E Planning'!D33,Locations!$B$3:$B$308,0),4)="Europe",INDEX(Locations!$B$3:$E$308,MATCH('Dept E Planning'!C33,Locations!$B$3:$B$308,0),4)="UK"),(((((J33)-42.4)*Transport!$D$8)+(42.4*Transport!$D$14))*'Dept E Planning'!F33),IF(AND(OR(C33="Ireland",INDEX(Locations!$B$3:$F$308,MATCH('Dept E Planning'!C33,Locations!$B$3:$B$308,0),5)="Yes"),E33="Car",INDEX(Locations!$B$3:$E$308,MATCH('Dept E Planning'!D33,Locations!$B$3:$B$308,0),4)="UK"),(J33)*(0.15*Transport!$C$14+0.85*Transport!$C$9)*'Dept E Planning'!F33,IF(AND(OR(D33="Ireland",INDEX(Locations!$B$3:$F$308,MATCH('Dept E Planning'!D33,Locations!$B$3:$B$308,0),5)="Yes"),E33="Car",INDEX(Locations!$B$3:$E$308,MATCH('Dept E Planning'!C33,Locations!$B$3:$B$308,0),4)="UK"),(J33)*(0.15*Transport!$C$14+0.85*Transport!$C$9)*'Dept E Planning'!F33,IF(AND(OR(C33="Ireland",INDEX(Locations!$B$3:$F$308,MATCH('Dept E Planning'!C33,Locations!$B$3:$B$308,0),5)="Yes"),E33="Hybrid Car",INDEX(Locations!$B$3:$E$308,MATCH('Dept E Planning'!D33,Locations!$B$3:$B$308,0),4)="UK"),(J33)*(0.15*Transport!$C$14+0.85*Transport!$C$9)*'Dept E Planning'!F33,IF(AND(OR(D33="Ireland",INDEX(Locations!$B$3:$F$308,MATCH('Dept E Planning'!D33,Locations!$B$3:$B$308,0),5)="Yes"),E33="Hybrid Car",INDEX(Locations!$B$3:$E$308,MATCH('Dept E Planning'!C33,Locations!$B$3:$B$308,0),4)="UK"),(J33)*(0.15*Transport!$C$14+0.85*Transport!$C$9)*'Dept E Planning'!F33,IF(AND(OR(C33="Ireland",INDEX(Locations!$B$3:$F$308,MATCH('Dept E Planning'!C33,Locations!$B$3:$B$308,0),5)="Yes"),E33="Electric Car",INDEX(Locations!$B$3:$E$308,MATCH('Dept E Planning'!D33,Locations!$B$3:$B$308,0),4)="UK"),(J33)*(0.15*Transport!$C$14+0.85*Transport!$C$8)*'Dept E Planning'!F33,IF(AND(OR(D33="Ireland",INDEX(Locations!$B$3:$F$308,MATCH('Dept E Planning'!D33,Locations!$B$3:$B$308,0),5)="Yes"),E33="Electric Car",INDEX(Locations!$B$3:$E$308,MATCH('Dept E Planning'!C33,Locations!$B$3:$B$308,0),4)="UK"),(J33)*(0.15*Transport!$C$14+0.85*Transport!$C$8)*'Dept E Planning'!F33,IF(AND(OR(C33="Ireland",INDEX(Locations!$B$3:$F$308,MATCH('Dept E Planning'!C33,Locations!$B$3:$B$308,0),5)="Yes"),E33="Bus/Coach",INDEX(Locations!$B$3:$E$308,MATCH('Dept E Planning'!D33,Locations!$B$3:$B$308,0),4)="UK"),(J33)*(0.15*Transport!$C$13+0.85*Transport!$C$5)*'Dept E Planning'!F33,IF(AND(OR(D33="Ireland",INDEX(Locations!$B$3:$F$308,MATCH('Dept E Planning'!D33,Locations!$B$3:$B$308,0),5)="Yes"),E33="Bus/Coach",INDEX(Locations!$B$3:$E$308,MATCH('Dept E Planning'!C33,Locations!$B$3:$B$308,0),4)="UK"),(J33)*(0.15*Transport!$C$13+0.85*Transport!$C$5)*'Dept E Planning'!F33,IF(AND(OR(C33="Ireland",INDEX(Locations!$B$3:$F$308,MATCH('Dept E Planning'!C33,Locations!$B$3:$B$308,0),5)="Yes"),E33="Train",INDEX(Locations!$B$3:$E$308,MATCH('Dept E Planning'!D33,Locations!$B$3:$B$308,0),4)="UK"),(J33)*(0.15*Transport!$C$13+0.85*Transport!$C$3)*'Dept E Planning'!F33,IF(AND(OR(D33="Ireland",INDEX(Locations!$B$3:$F$308,MATCH('Dept E Planning'!D33,Locations!$B$3:$B$308,0),5)="Yes"),E33="Train",INDEX(Locations!$B$3:$E$308,MATCH('Dept E Planning'!C33,Locations!$B$3:$B$308,0),4)="UK"),(J33)*(0.15*Transport!$C$13+0.85*Transport!$C$3),J33*(INDEX(Transport!$B$3:$E$14,MATCH('Dept E Planning'!E33,Transport!$B$3:$B$14,0),IF(INDEX(Locations!$B$3:$G$308,MATCH('Dept E Planning'!C33,Locations!$B$3:$B$308,0),4)="UK",2,IF(INDEX(Locations!$B$3:$G$308,MATCH('Dept E Planning'!C33,Locations!$B$3:$B$308,0),4)="Europe",3,4)))))*F33*G33*H33))))))))))))))))))),1)),"")</f>
        <v/>
      </c>
      <c r="L33" s="90"/>
      <c r="N33" s="96"/>
    </row>
    <row r="34" spans="1:14" ht="17.399999999999999" customHeight="1" x14ac:dyDescent="0.25">
      <c r="A34" s="90"/>
      <c r="B34" s="91"/>
      <c r="C34" s="91"/>
      <c r="D34" s="91"/>
      <c r="E34" s="91"/>
      <c r="F34" s="90"/>
      <c r="G34" s="90">
        <v>1</v>
      </c>
      <c r="H34" s="101">
        <v>1</v>
      </c>
      <c r="I34" s="91"/>
      <c r="J34" s="100" t="str">
        <f>(IFERROR(IF(I34="Yes",(ROUND(6371 * ACOS(SIN((VLOOKUP(C34,Locations!B:D,2,FALSE))*PI()/180)*SIN((VLOOKUP(D34,Locations!B:D,2,FALSE))*PI()/180) + COS((VLOOKUP(C34,Locations!B:D,2,FALSE))*PI()/180) * COS((VLOOKUP(D34,Locations!B:D,2,FALSE))*PI()/180)*COS((VLOOKUP(D34,Locations!B:D,3,FALSE))* PI()/180-(VLOOKUP(C34,Locations!B:D,3,FALSE))*PI()/180))/1.609,0))*2,(ROUND(6371 * ACOS(SIN((VLOOKUP(C34,Locations!B:D,2,FALSE))*PI()/180)*SIN((VLOOKUP(D34,Locations!B:D,2,FALSE))*PI()/180) + COS((VLOOKUP(C34,Locations!B:D,2,FALSE))*PI()/180) * COS((VLOOKUP(D34,Locations!B:D,2,FALSE))*PI()/180)*COS((VLOOKUP(D34,Locations!B:D,3,FALSE))* PI()/180-(VLOOKUP(C34,Locations!B:D,3,FALSE))*PI()/180))/1.609,0))),""))</f>
        <v/>
      </c>
      <c r="K34" s="100" t="str" cm="1">
        <f t="array" ref="K34">IFERROR((ROUND(IF(AND(E34="Train",INDEX(Locations!$B$3:$E$308,MATCH('Dept E Planning'!C34,Locations!$B$3:$B$308,0),4)="Europe",INDEX(Locations!$B$3:$E$308,MATCH('Dept E Planning'!D34,Locations!$B$3:$B$308,0),4)="UK"),(((INDEX(Dover!$B$3:$G$124,MATCH('Dept E Planning'!C34,Dover!$B$3:$B$124,0),6))*Transport!$D$3)+(INDEX(Dover!$B$3:$G$124,MATCH('Dept E Planning'!D34,Dover!$B$3:$B$124,0),6)*Transport!$C$3))*'Dept E Planning'!F34*IF(I34="Yes",2,1),IF(AND(E34="Train",INDEX(Locations!$B$3:$E$308,MATCH('Dept E Planning'!D34,Locations!$B$3:$B$308,0),4)="Europe",INDEX(Locations!$B$3:$E$308,MATCH('Dept E Planning'!C34,Locations!$B$3:$B$308,0),4)="UK"),(((INDEX(Dover!$B$3:$G$124,MATCH('Dept E Planning'!D34,Dover!$B$3:$B$124,0),6))*Transport!$D$3)+(INDEX(Dover!$B$3:$G$124,MATCH('Dept E Planning'!C34,Dover!$B$3:$B$124,0),6)*Transport!$C$3))*'Dept E Planning'!F34*IF(I34="Yes",2,1),IF(AND(E34="Bus/Coach",INDEX(Locations!$B$3:$E$308,MATCH('Dept E Planning'!C34,Locations!$B$3:$B$308,0),4)="Europe",INDEX(Locations!$B$3:$E$308,MATCH('Dept E Planning'!D34,Locations!$B$3:$B$308,0),4)="UK"),((((J34)-42.4)*Transport!$D$5)+(42.4*Transport!$D$13))*'Dept E Planning'!F34,IF(AND(E34="Bus/Coach",INDEX(Locations!$B$3:$E$308,MATCH('Dept E Planning'!D34,Locations!$B$3:$B$308,0),4)="Europe",INDEX(Locations!$B$3:$E$308,MATCH('Dept E Planning'!C34,Locations!$B$3:$B$308,0),4)="UK"),((((J34)-42.4)*Transport!$D$5)+(42.4*Transport!$D$13))*'Dept E Planning'!F34,IF(AND(E34="Car",INDEX(Locations!$B$3:$E$308,MATCH('Dept E Planning'!C34,Locations!$B$3:$B$308,0),4)="Europe",INDEX(Locations!$B$3:$E$308,MATCH('Dept E Planning'!D34,Locations!$B$3:$B$308,0),4)="UK"),(((((J34)-42.4)*Transport!$D$9)+(42.4*Transport!$D$14))*'Dept E Planning'!F34),IF(AND(E34="Car",INDEX(Locations!$B$3:$E$308,MATCH('Dept E Planning'!D34,Locations!$B$3:$B$308,0),4)="Europe",INDEX(Locations!$B$3:$E$308,MATCH('Dept E Planning'!C34,Locations!$B$3:$B$308,0),4)="UK"),(((((J34)-42.4)*Transport!$D$9)+(42.4*Transport!$D$14))*'Dept E Planning'!F34),IF(AND(E34="Hybrid car",INDEX(Locations!$B$3:$E$308,MATCH('Dept E Planning'!C34,Locations!$B$3:$B$308,0),4)="Europe",INDEX(Locations!$B$3:$E$308,MATCH('Dept E Planning'!D34,Locations!$B$3:$B$308,0),4)="UK"),(((((J34)-42.4)*Transport!$D$9)+(42.4*Transport!$D$14))*'Dept E Planning'!F34),IF(AND(E34="Hybrid car",INDEX(Locations!$B$3:$E$308,MATCH('Dept E Planning'!D34,Locations!$B$3:$B$308,0),4)="Europe",INDEX(Locations!$B$3:$E$308,MATCH('Dept E Planning'!C34,Locations!$B$3:$B$308,0),4)="UK"),(((((J34)-42.4)*Transport!$D$9)+(42.4*Transport!$D$14))*'Dept E Planning'!F34),IF(AND(E34="Electric car",INDEX(Locations!$B$3:$E$308,MATCH('Dept E Planning'!C34,Locations!$B$3:$B$308,0),4)="Europe",INDEX(Locations!$B$3:$E$308,MATCH('Dept E Planning'!D34,Locations!$B$3:$B$308,0),4)="UK"),(((((J34)-42.4)*Transport!$D$8)+(42.4*Transport!$D$14))*'Dept E Planning'!F34),IF(AND(E34="Electric car",INDEX(Locations!$B$3:$E$308,MATCH('Dept E Planning'!D34,Locations!$B$3:$B$308,0),4)="Europe",INDEX(Locations!$B$3:$E$308,MATCH('Dept E Planning'!C34,Locations!$B$3:$B$308,0),4)="UK"),(((((J34)-42.4)*Transport!$D$8)+(42.4*Transport!$D$14))*'Dept E Planning'!F34),IF(AND(OR(C34="Ireland",INDEX(Locations!$B$3:$F$308,MATCH('Dept E Planning'!C34,Locations!$B$3:$B$308,0),5)="Yes"),E34="Car",INDEX(Locations!$B$3:$E$308,MATCH('Dept E Planning'!D34,Locations!$B$3:$B$308,0),4)="UK"),(J34)*(0.15*Transport!$C$14+0.85*Transport!$C$9)*'Dept E Planning'!F34,IF(AND(OR(D34="Ireland",INDEX(Locations!$B$3:$F$308,MATCH('Dept E Planning'!D34,Locations!$B$3:$B$308,0),5)="Yes"),E34="Car",INDEX(Locations!$B$3:$E$308,MATCH('Dept E Planning'!C34,Locations!$B$3:$B$308,0),4)="UK"),(J34)*(0.15*Transport!$C$14+0.85*Transport!$C$9)*'Dept E Planning'!F34,IF(AND(OR(C34="Ireland",INDEX(Locations!$B$3:$F$308,MATCH('Dept E Planning'!C34,Locations!$B$3:$B$308,0),5)="Yes"),E34="Hybrid Car",INDEX(Locations!$B$3:$E$308,MATCH('Dept E Planning'!D34,Locations!$B$3:$B$308,0),4)="UK"),(J34)*(0.15*Transport!$C$14+0.85*Transport!$C$9)*'Dept E Planning'!F34,IF(AND(OR(D34="Ireland",INDEX(Locations!$B$3:$F$308,MATCH('Dept E Planning'!D34,Locations!$B$3:$B$308,0),5)="Yes"),E34="Hybrid Car",INDEX(Locations!$B$3:$E$308,MATCH('Dept E Planning'!C34,Locations!$B$3:$B$308,0),4)="UK"),(J34)*(0.15*Transport!$C$14+0.85*Transport!$C$9)*'Dept E Planning'!F34,IF(AND(OR(C34="Ireland",INDEX(Locations!$B$3:$F$308,MATCH('Dept E Planning'!C34,Locations!$B$3:$B$308,0),5)="Yes"),E34="Electric Car",INDEX(Locations!$B$3:$E$308,MATCH('Dept E Planning'!D34,Locations!$B$3:$B$308,0),4)="UK"),(J34)*(0.15*Transport!$C$14+0.85*Transport!$C$8)*'Dept E Planning'!F34,IF(AND(OR(D34="Ireland",INDEX(Locations!$B$3:$F$308,MATCH('Dept E Planning'!D34,Locations!$B$3:$B$308,0),5)="Yes"),E34="Electric Car",INDEX(Locations!$B$3:$E$308,MATCH('Dept E Planning'!C34,Locations!$B$3:$B$308,0),4)="UK"),(J34)*(0.15*Transport!$C$14+0.85*Transport!$C$8)*'Dept E Planning'!F34,IF(AND(OR(C34="Ireland",INDEX(Locations!$B$3:$F$308,MATCH('Dept E Planning'!C34,Locations!$B$3:$B$308,0),5)="Yes"),E34="Bus/Coach",INDEX(Locations!$B$3:$E$308,MATCH('Dept E Planning'!D34,Locations!$B$3:$B$308,0),4)="UK"),(J34)*(0.15*Transport!$C$13+0.85*Transport!$C$5)*'Dept E Planning'!F34,IF(AND(OR(D34="Ireland",INDEX(Locations!$B$3:$F$308,MATCH('Dept E Planning'!D34,Locations!$B$3:$B$308,0),5)="Yes"),E34="Bus/Coach",INDEX(Locations!$B$3:$E$308,MATCH('Dept E Planning'!C34,Locations!$B$3:$B$308,0),4)="UK"),(J34)*(0.15*Transport!$C$13+0.85*Transport!$C$5)*'Dept E Planning'!F34,IF(AND(OR(C34="Ireland",INDEX(Locations!$B$3:$F$308,MATCH('Dept E Planning'!C34,Locations!$B$3:$B$308,0),5)="Yes"),E34="Train",INDEX(Locations!$B$3:$E$308,MATCH('Dept E Planning'!D34,Locations!$B$3:$B$308,0),4)="UK"),(J34)*(0.15*Transport!$C$13+0.85*Transport!$C$3)*'Dept E Planning'!F34,IF(AND(OR(D34="Ireland",INDEX(Locations!$B$3:$F$308,MATCH('Dept E Planning'!D34,Locations!$B$3:$B$308,0),5)="Yes"),E34="Train",INDEX(Locations!$B$3:$E$308,MATCH('Dept E Planning'!C34,Locations!$B$3:$B$308,0),4)="UK"),(J34)*(0.15*Transport!$C$13+0.85*Transport!$C$3),J34*(INDEX(Transport!$B$3:$E$14,MATCH('Dept E Planning'!E34,Transport!$B$3:$B$14,0),IF(INDEX(Locations!$B$3:$G$308,MATCH('Dept E Planning'!C34,Locations!$B$3:$B$308,0),4)="UK",2,IF(INDEX(Locations!$B$3:$G$308,MATCH('Dept E Planning'!C34,Locations!$B$3:$B$308,0),4)="Europe",3,4)))))*F34*G34*H34))))))))))))))))))),1)),"")</f>
        <v/>
      </c>
      <c r="L34" s="90"/>
      <c r="M34" s="96"/>
      <c r="N34" s="96"/>
    </row>
    <row r="35" spans="1:14" ht="17.399999999999999" customHeight="1" x14ac:dyDescent="0.25">
      <c r="A35" s="90"/>
      <c r="B35" s="91"/>
      <c r="C35" s="91"/>
      <c r="D35" s="91"/>
      <c r="E35" s="91"/>
      <c r="F35" s="90"/>
      <c r="G35" s="90">
        <v>1</v>
      </c>
      <c r="H35" s="101">
        <v>1</v>
      </c>
      <c r="I35" s="91"/>
      <c r="J35" s="100" t="str">
        <f>(IFERROR(IF(I35="Yes",(ROUND(6371 * ACOS(SIN((VLOOKUP(C35,Locations!B:D,2,FALSE))*PI()/180)*SIN((VLOOKUP(D35,Locations!B:D,2,FALSE))*PI()/180) + COS((VLOOKUP(C35,Locations!B:D,2,FALSE))*PI()/180) * COS((VLOOKUP(D35,Locations!B:D,2,FALSE))*PI()/180)*COS((VLOOKUP(D35,Locations!B:D,3,FALSE))* PI()/180-(VLOOKUP(C35,Locations!B:D,3,FALSE))*PI()/180))/1.609,0))*2,(ROUND(6371 * ACOS(SIN((VLOOKUP(C35,Locations!B:D,2,FALSE))*PI()/180)*SIN((VLOOKUP(D35,Locations!B:D,2,FALSE))*PI()/180) + COS((VLOOKUP(C35,Locations!B:D,2,FALSE))*PI()/180) * COS((VLOOKUP(D35,Locations!B:D,2,FALSE))*PI()/180)*COS((VLOOKUP(D35,Locations!B:D,3,FALSE))* PI()/180-(VLOOKUP(C35,Locations!B:D,3,FALSE))*PI()/180))/1.609,0))),""))</f>
        <v/>
      </c>
      <c r="K35" s="100" t="str" cm="1">
        <f t="array" ref="K35">IFERROR((ROUND(IF(AND(E35="Train",INDEX(Locations!$B$3:$E$308,MATCH('Dept E Planning'!C35,Locations!$B$3:$B$308,0),4)="Europe",INDEX(Locations!$B$3:$E$308,MATCH('Dept E Planning'!D35,Locations!$B$3:$B$308,0),4)="UK"),(((INDEX(Dover!$B$3:$G$124,MATCH('Dept E Planning'!C35,Dover!$B$3:$B$124,0),6))*Transport!$D$3)+(INDEX(Dover!$B$3:$G$124,MATCH('Dept E Planning'!D35,Dover!$B$3:$B$124,0),6)*Transport!$C$3))*'Dept E Planning'!F35*IF(I35="Yes",2,1),IF(AND(E35="Train",INDEX(Locations!$B$3:$E$308,MATCH('Dept E Planning'!D35,Locations!$B$3:$B$308,0),4)="Europe",INDEX(Locations!$B$3:$E$308,MATCH('Dept E Planning'!C35,Locations!$B$3:$B$308,0),4)="UK"),(((INDEX(Dover!$B$3:$G$124,MATCH('Dept E Planning'!D35,Dover!$B$3:$B$124,0),6))*Transport!$D$3)+(INDEX(Dover!$B$3:$G$124,MATCH('Dept E Planning'!C35,Dover!$B$3:$B$124,0),6)*Transport!$C$3))*'Dept E Planning'!F35*IF(I35="Yes",2,1),IF(AND(E35="Bus/Coach",INDEX(Locations!$B$3:$E$308,MATCH('Dept E Planning'!C35,Locations!$B$3:$B$308,0),4)="Europe",INDEX(Locations!$B$3:$E$308,MATCH('Dept E Planning'!D35,Locations!$B$3:$B$308,0),4)="UK"),((((J35)-42.4)*Transport!$D$5)+(42.4*Transport!$D$13))*'Dept E Planning'!F35,IF(AND(E35="Bus/Coach",INDEX(Locations!$B$3:$E$308,MATCH('Dept E Planning'!D35,Locations!$B$3:$B$308,0),4)="Europe",INDEX(Locations!$B$3:$E$308,MATCH('Dept E Planning'!C35,Locations!$B$3:$B$308,0),4)="UK"),((((J35)-42.4)*Transport!$D$5)+(42.4*Transport!$D$13))*'Dept E Planning'!F35,IF(AND(E35="Car",INDEX(Locations!$B$3:$E$308,MATCH('Dept E Planning'!C35,Locations!$B$3:$B$308,0),4)="Europe",INDEX(Locations!$B$3:$E$308,MATCH('Dept E Planning'!D35,Locations!$B$3:$B$308,0),4)="UK"),(((((J35)-42.4)*Transport!$D$9)+(42.4*Transport!$D$14))*'Dept E Planning'!F35),IF(AND(E35="Car",INDEX(Locations!$B$3:$E$308,MATCH('Dept E Planning'!D35,Locations!$B$3:$B$308,0),4)="Europe",INDEX(Locations!$B$3:$E$308,MATCH('Dept E Planning'!C35,Locations!$B$3:$B$308,0),4)="UK"),(((((J35)-42.4)*Transport!$D$9)+(42.4*Transport!$D$14))*'Dept E Planning'!F35),IF(AND(E35="Hybrid car",INDEX(Locations!$B$3:$E$308,MATCH('Dept E Planning'!C35,Locations!$B$3:$B$308,0),4)="Europe",INDEX(Locations!$B$3:$E$308,MATCH('Dept E Planning'!D35,Locations!$B$3:$B$308,0),4)="UK"),(((((J35)-42.4)*Transport!$D$9)+(42.4*Transport!$D$14))*'Dept E Planning'!F35),IF(AND(E35="Hybrid car",INDEX(Locations!$B$3:$E$308,MATCH('Dept E Planning'!D35,Locations!$B$3:$B$308,0),4)="Europe",INDEX(Locations!$B$3:$E$308,MATCH('Dept E Planning'!C35,Locations!$B$3:$B$308,0),4)="UK"),(((((J35)-42.4)*Transport!$D$9)+(42.4*Transport!$D$14))*'Dept E Planning'!F35),IF(AND(E35="Electric car",INDEX(Locations!$B$3:$E$308,MATCH('Dept E Planning'!C35,Locations!$B$3:$B$308,0),4)="Europe",INDEX(Locations!$B$3:$E$308,MATCH('Dept E Planning'!D35,Locations!$B$3:$B$308,0),4)="UK"),(((((J35)-42.4)*Transport!$D$8)+(42.4*Transport!$D$14))*'Dept E Planning'!F35),IF(AND(E35="Electric car",INDEX(Locations!$B$3:$E$308,MATCH('Dept E Planning'!D35,Locations!$B$3:$B$308,0),4)="Europe",INDEX(Locations!$B$3:$E$308,MATCH('Dept E Planning'!C35,Locations!$B$3:$B$308,0),4)="UK"),(((((J35)-42.4)*Transport!$D$8)+(42.4*Transport!$D$14))*'Dept E Planning'!F35),IF(AND(OR(C35="Ireland",INDEX(Locations!$B$3:$F$308,MATCH('Dept E Planning'!C35,Locations!$B$3:$B$308,0),5)="Yes"),E35="Car",INDEX(Locations!$B$3:$E$308,MATCH('Dept E Planning'!D35,Locations!$B$3:$B$308,0),4)="UK"),(J35)*(0.15*Transport!$C$14+0.85*Transport!$C$9)*'Dept E Planning'!F35,IF(AND(OR(D35="Ireland",INDEX(Locations!$B$3:$F$308,MATCH('Dept E Planning'!D35,Locations!$B$3:$B$308,0),5)="Yes"),E35="Car",INDEX(Locations!$B$3:$E$308,MATCH('Dept E Planning'!C35,Locations!$B$3:$B$308,0),4)="UK"),(J35)*(0.15*Transport!$C$14+0.85*Transport!$C$9)*'Dept E Planning'!F35,IF(AND(OR(C35="Ireland",INDEX(Locations!$B$3:$F$308,MATCH('Dept E Planning'!C35,Locations!$B$3:$B$308,0),5)="Yes"),E35="Hybrid Car",INDEX(Locations!$B$3:$E$308,MATCH('Dept E Planning'!D35,Locations!$B$3:$B$308,0),4)="UK"),(J35)*(0.15*Transport!$C$14+0.85*Transport!$C$9)*'Dept E Planning'!F35,IF(AND(OR(D35="Ireland",INDEX(Locations!$B$3:$F$308,MATCH('Dept E Planning'!D35,Locations!$B$3:$B$308,0),5)="Yes"),E35="Hybrid Car",INDEX(Locations!$B$3:$E$308,MATCH('Dept E Planning'!C35,Locations!$B$3:$B$308,0),4)="UK"),(J35)*(0.15*Transport!$C$14+0.85*Transport!$C$9)*'Dept E Planning'!F35,IF(AND(OR(C35="Ireland",INDEX(Locations!$B$3:$F$308,MATCH('Dept E Planning'!C35,Locations!$B$3:$B$308,0),5)="Yes"),E35="Electric Car",INDEX(Locations!$B$3:$E$308,MATCH('Dept E Planning'!D35,Locations!$B$3:$B$308,0),4)="UK"),(J35)*(0.15*Transport!$C$14+0.85*Transport!$C$8)*'Dept E Planning'!F35,IF(AND(OR(D35="Ireland",INDEX(Locations!$B$3:$F$308,MATCH('Dept E Planning'!D35,Locations!$B$3:$B$308,0),5)="Yes"),E35="Electric Car",INDEX(Locations!$B$3:$E$308,MATCH('Dept E Planning'!C35,Locations!$B$3:$B$308,0),4)="UK"),(J35)*(0.15*Transport!$C$14+0.85*Transport!$C$8)*'Dept E Planning'!F35,IF(AND(OR(C35="Ireland",INDEX(Locations!$B$3:$F$308,MATCH('Dept E Planning'!C35,Locations!$B$3:$B$308,0),5)="Yes"),E35="Bus/Coach",INDEX(Locations!$B$3:$E$308,MATCH('Dept E Planning'!D35,Locations!$B$3:$B$308,0),4)="UK"),(J35)*(0.15*Transport!$C$13+0.85*Transport!$C$5)*'Dept E Planning'!F35,IF(AND(OR(D35="Ireland",INDEX(Locations!$B$3:$F$308,MATCH('Dept E Planning'!D35,Locations!$B$3:$B$308,0),5)="Yes"),E35="Bus/Coach",INDEX(Locations!$B$3:$E$308,MATCH('Dept E Planning'!C35,Locations!$B$3:$B$308,0),4)="UK"),(J35)*(0.15*Transport!$C$13+0.85*Transport!$C$5)*'Dept E Planning'!F35,IF(AND(OR(C35="Ireland",INDEX(Locations!$B$3:$F$308,MATCH('Dept E Planning'!C35,Locations!$B$3:$B$308,0),5)="Yes"),E35="Train",INDEX(Locations!$B$3:$E$308,MATCH('Dept E Planning'!D35,Locations!$B$3:$B$308,0),4)="UK"),(J35)*(0.15*Transport!$C$13+0.85*Transport!$C$3)*'Dept E Planning'!F35,IF(AND(OR(D35="Ireland",INDEX(Locations!$B$3:$F$308,MATCH('Dept E Planning'!D35,Locations!$B$3:$B$308,0),5)="Yes"),E35="Train",INDEX(Locations!$B$3:$E$308,MATCH('Dept E Planning'!C35,Locations!$B$3:$B$308,0),4)="UK"),(J35)*(0.15*Transport!$C$13+0.85*Transport!$C$3),J35*(INDEX(Transport!$B$3:$E$14,MATCH('Dept E Planning'!E35,Transport!$B$3:$B$14,0),IF(INDEX(Locations!$B$3:$G$308,MATCH('Dept E Planning'!C35,Locations!$B$3:$B$308,0),4)="UK",2,IF(INDEX(Locations!$B$3:$G$308,MATCH('Dept E Planning'!C35,Locations!$B$3:$B$308,0),4)="Europe",3,4)))))*F35*G35*H35))))))))))))))))))),1)),"")</f>
        <v/>
      </c>
      <c r="L35" s="90"/>
      <c r="M35" s="96"/>
      <c r="N35" s="96"/>
    </row>
    <row r="36" spans="1:14" ht="17.399999999999999" customHeight="1" x14ac:dyDescent="0.25">
      <c r="A36" s="90"/>
      <c r="B36" s="91"/>
      <c r="C36" s="91"/>
      <c r="D36" s="91"/>
      <c r="E36" s="91"/>
      <c r="F36" s="90"/>
      <c r="G36" s="90">
        <v>1</v>
      </c>
      <c r="H36" s="101">
        <v>1</v>
      </c>
      <c r="I36" s="91"/>
      <c r="J36" s="100" t="str">
        <f>(IFERROR(IF(I36="Yes",(ROUND(6371 * ACOS(SIN((VLOOKUP(C36,Locations!B:D,2,FALSE))*PI()/180)*SIN((VLOOKUP(D36,Locations!B:D,2,FALSE))*PI()/180) + COS((VLOOKUP(C36,Locations!B:D,2,FALSE))*PI()/180) * COS((VLOOKUP(D36,Locations!B:D,2,FALSE))*PI()/180)*COS((VLOOKUP(D36,Locations!B:D,3,FALSE))* PI()/180-(VLOOKUP(C36,Locations!B:D,3,FALSE))*PI()/180))/1.609,0))*2,(ROUND(6371 * ACOS(SIN((VLOOKUP(C36,Locations!B:D,2,FALSE))*PI()/180)*SIN((VLOOKUP(D36,Locations!B:D,2,FALSE))*PI()/180) + COS((VLOOKUP(C36,Locations!B:D,2,FALSE))*PI()/180) * COS((VLOOKUP(D36,Locations!B:D,2,FALSE))*PI()/180)*COS((VLOOKUP(D36,Locations!B:D,3,FALSE))* PI()/180-(VLOOKUP(C36,Locations!B:D,3,FALSE))*PI()/180))/1.609,0))),""))</f>
        <v/>
      </c>
      <c r="K36" s="100" t="str" cm="1">
        <f t="array" ref="K36">IFERROR((ROUND(IF(AND(E36="Train",INDEX(Locations!$B$3:$E$308,MATCH('Dept E Planning'!C36,Locations!$B$3:$B$308,0),4)="Europe",INDEX(Locations!$B$3:$E$308,MATCH('Dept E Planning'!D36,Locations!$B$3:$B$308,0),4)="UK"),(((INDEX(Dover!$B$3:$G$124,MATCH('Dept E Planning'!C36,Dover!$B$3:$B$124,0),6))*Transport!$D$3)+(INDEX(Dover!$B$3:$G$124,MATCH('Dept E Planning'!D36,Dover!$B$3:$B$124,0),6)*Transport!$C$3))*'Dept E Planning'!F36*IF(I36="Yes",2,1),IF(AND(E36="Train",INDEX(Locations!$B$3:$E$308,MATCH('Dept E Planning'!D36,Locations!$B$3:$B$308,0),4)="Europe",INDEX(Locations!$B$3:$E$308,MATCH('Dept E Planning'!C36,Locations!$B$3:$B$308,0),4)="UK"),(((INDEX(Dover!$B$3:$G$124,MATCH('Dept E Planning'!D36,Dover!$B$3:$B$124,0),6))*Transport!$D$3)+(INDEX(Dover!$B$3:$G$124,MATCH('Dept E Planning'!C36,Dover!$B$3:$B$124,0),6)*Transport!$C$3))*'Dept E Planning'!F36*IF(I36="Yes",2,1),IF(AND(E36="Bus/Coach",INDEX(Locations!$B$3:$E$308,MATCH('Dept E Planning'!C36,Locations!$B$3:$B$308,0),4)="Europe",INDEX(Locations!$B$3:$E$308,MATCH('Dept E Planning'!D36,Locations!$B$3:$B$308,0),4)="UK"),((((J36)-42.4)*Transport!$D$5)+(42.4*Transport!$D$13))*'Dept E Planning'!F36,IF(AND(E36="Bus/Coach",INDEX(Locations!$B$3:$E$308,MATCH('Dept E Planning'!D36,Locations!$B$3:$B$308,0),4)="Europe",INDEX(Locations!$B$3:$E$308,MATCH('Dept E Planning'!C36,Locations!$B$3:$B$308,0),4)="UK"),((((J36)-42.4)*Transport!$D$5)+(42.4*Transport!$D$13))*'Dept E Planning'!F36,IF(AND(E36="Car",INDEX(Locations!$B$3:$E$308,MATCH('Dept E Planning'!C36,Locations!$B$3:$B$308,0),4)="Europe",INDEX(Locations!$B$3:$E$308,MATCH('Dept E Planning'!D36,Locations!$B$3:$B$308,0),4)="UK"),(((((J36)-42.4)*Transport!$D$9)+(42.4*Transport!$D$14))*'Dept E Planning'!F36),IF(AND(E36="Car",INDEX(Locations!$B$3:$E$308,MATCH('Dept E Planning'!D36,Locations!$B$3:$B$308,0),4)="Europe",INDEX(Locations!$B$3:$E$308,MATCH('Dept E Planning'!C36,Locations!$B$3:$B$308,0),4)="UK"),(((((J36)-42.4)*Transport!$D$9)+(42.4*Transport!$D$14))*'Dept E Planning'!F36),IF(AND(E36="Hybrid car",INDEX(Locations!$B$3:$E$308,MATCH('Dept E Planning'!C36,Locations!$B$3:$B$308,0),4)="Europe",INDEX(Locations!$B$3:$E$308,MATCH('Dept E Planning'!D36,Locations!$B$3:$B$308,0),4)="UK"),(((((J36)-42.4)*Transport!$D$9)+(42.4*Transport!$D$14))*'Dept E Planning'!F36),IF(AND(E36="Hybrid car",INDEX(Locations!$B$3:$E$308,MATCH('Dept E Planning'!D36,Locations!$B$3:$B$308,0),4)="Europe",INDEX(Locations!$B$3:$E$308,MATCH('Dept E Planning'!C36,Locations!$B$3:$B$308,0),4)="UK"),(((((J36)-42.4)*Transport!$D$9)+(42.4*Transport!$D$14))*'Dept E Planning'!F36),IF(AND(E36="Electric car",INDEX(Locations!$B$3:$E$308,MATCH('Dept E Planning'!C36,Locations!$B$3:$B$308,0),4)="Europe",INDEX(Locations!$B$3:$E$308,MATCH('Dept E Planning'!D36,Locations!$B$3:$B$308,0),4)="UK"),(((((J36)-42.4)*Transport!$D$8)+(42.4*Transport!$D$14))*'Dept E Planning'!F36),IF(AND(E36="Electric car",INDEX(Locations!$B$3:$E$308,MATCH('Dept E Planning'!D36,Locations!$B$3:$B$308,0),4)="Europe",INDEX(Locations!$B$3:$E$308,MATCH('Dept E Planning'!C36,Locations!$B$3:$B$308,0),4)="UK"),(((((J36)-42.4)*Transport!$D$8)+(42.4*Transport!$D$14))*'Dept E Planning'!F36),IF(AND(OR(C36="Ireland",INDEX(Locations!$B$3:$F$308,MATCH('Dept E Planning'!C36,Locations!$B$3:$B$308,0),5)="Yes"),E36="Car",INDEX(Locations!$B$3:$E$308,MATCH('Dept E Planning'!D36,Locations!$B$3:$B$308,0),4)="UK"),(J36)*(0.15*Transport!$C$14+0.85*Transport!$C$9)*'Dept E Planning'!F36,IF(AND(OR(D36="Ireland",INDEX(Locations!$B$3:$F$308,MATCH('Dept E Planning'!D36,Locations!$B$3:$B$308,0),5)="Yes"),E36="Car",INDEX(Locations!$B$3:$E$308,MATCH('Dept E Planning'!C36,Locations!$B$3:$B$308,0),4)="UK"),(J36)*(0.15*Transport!$C$14+0.85*Transport!$C$9)*'Dept E Planning'!F36,IF(AND(OR(C36="Ireland",INDEX(Locations!$B$3:$F$308,MATCH('Dept E Planning'!C36,Locations!$B$3:$B$308,0),5)="Yes"),E36="Hybrid Car",INDEX(Locations!$B$3:$E$308,MATCH('Dept E Planning'!D36,Locations!$B$3:$B$308,0),4)="UK"),(J36)*(0.15*Transport!$C$14+0.85*Transport!$C$9)*'Dept E Planning'!F36,IF(AND(OR(D36="Ireland",INDEX(Locations!$B$3:$F$308,MATCH('Dept E Planning'!D36,Locations!$B$3:$B$308,0),5)="Yes"),E36="Hybrid Car",INDEX(Locations!$B$3:$E$308,MATCH('Dept E Planning'!C36,Locations!$B$3:$B$308,0),4)="UK"),(J36)*(0.15*Transport!$C$14+0.85*Transport!$C$9)*'Dept E Planning'!F36,IF(AND(OR(C36="Ireland",INDEX(Locations!$B$3:$F$308,MATCH('Dept E Planning'!C36,Locations!$B$3:$B$308,0),5)="Yes"),E36="Electric Car",INDEX(Locations!$B$3:$E$308,MATCH('Dept E Planning'!D36,Locations!$B$3:$B$308,0),4)="UK"),(J36)*(0.15*Transport!$C$14+0.85*Transport!$C$8)*'Dept E Planning'!F36,IF(AND(OR(D36="Ireland",INDEX(Locations!$B$3:$F$308,MATCH('Dept E Planning'!D36,Locations!$B$3:$B$308,0),5)="Yes"),E36="Electric Car",INDEX(Locations!$B$3:$E$308,MATCH('Dept E Planning'!C36,Locations!$B$3:$B$308,0),4)="UK"),(J36)*(0.15*Transport!$C$14+0.85*Transport!$C$8)*'Dept E Planning'!F36,IF(AND(OR(C36="Ireland",INDEX(Locations!$B$3:$F$308,MATCH('Dept E Planning'!C36,Locations!$B$3:$B$308,0),5)="Yes"),E36="Bus/Coach",INDEX(Locations!$B$3:$E$308,MATCH('Dept E Planning'!D36,Locations!$B$3:$B$308,0),4)="UK"),(J36)*(0.15*Transport!$C$13+0.85*Transport!$C$5)*'Dept E Planning'!F36,IF(AND(OR(D36="Ireland",INDEX(Locations!$B$3:$F$308,MATCH('Dept E Planning'!D36,Locations!$B$3:$B$308,0),5)="Yes"),E36="Bus/Coach",INDEX(Locations!$B$3:$E$308,MATCH('Dept E Planning'!C36,Locations!$B$3:$B$308,0),4)="UK"),(J36)*(0.15*Transport!$C$13+0.85*Transport!$C$5)*'Dept E Planning'!F36,IF(AND(OR(C36="Ireland",INDEX(Locations!$B$3:$F$308,MATCH('Dept E Planning'!C36,Locations!$B$3:$B$308,0),5)="Yes"),E36="Train",INDEX(Locations!$B$3:$E$308,MATCH('Dept E Planning'!D36,Locations!$B$3:$B$308,0),4)="UK"),(J36)*(0.15*Transport!$C$13+0.85*Transport!$C$3)*'Dept E Planning'!F36,IF(AND(OR(D36="Ireland",INDEX(Locations!$B$3:$F$308,MATCH('Dept E Planning'!D36,Locations!$B$3:$B$308,0),5)="Yes"),E36="Train",INDEX(Locations!$B$3:$E$308,MATCH('Dept E Planning'!C36,Locations!$B$3:$B$308,0),4)="UK"),(J36)*(0.15*Transport!$C$13+0.85*Transport!$C$3),J36*(INDEX(Transport!$B$3:$E$14,MATCH('Dept E Planning'!E36,Transport!$B$3:$B$14,0),IF(INDEX(Locations!$B$3:$G$308,MATCH('Dept E Planning'!C36,Locations!$B$3:$B$308,0),4)="UK",2,IF(INDEX(Locations!$B$3:$G$308,MATCH('Dept E Planning'!C36,Locations!$B$3:$B$308,0),4)="Europe",3,4)))))*F36*G36*H36))))))))))))))))))),1)),"")</f>
        <v/>
      </c>
      <c r="L36" s="90"/>
      <c r="M36" s="96"/>
      <c r="N36" s="96"/>
    </row>
    <row r="37" spans="1:14" ht="17.399999999999999" customHeight="1" x14ac:dyDescent="0.25">
      <c r="A37" s="90"/>
      <c r="B37" s="91"/>
      <c r="C37" s="91"/>
      <c r="D37" s="91"/>
      <c r="E37" s="91"/>
      <c r="F37" s="90"/>
      <c r="G37" s="90">
        <v>1</v>
      </c>
      <c r="H37" s="101">
        <v>1</v>
      </c>
      <c r="I37" s="91"/>
      <c r="J37" s="100" t="str">
        <f>(IFERROR(IF(I37="Yes",(ROUND(6371 * ACOS(SIN((VLOOKUP(C37,Locations!B:D,2,FALSE))*PI()/180)*SIN((VLOOKUP(D37,Locations!B:D,2,FALSE))*PI()/180) + COS((VLOOKUP(C37,Locations!B:D,2,FALSE))*PI()/180) * COS((VLOOKUP(D37,Locations!B:D,2,FALSE))*PI()/180)*COS((VLOOKUP(D37,Locations!B:D,3,FALSE))* PI()/180-(VLOOKUP(C37,Locations!B:D,3,FALSE))*PI()/180))/1.609,0))*2,(ROUND(6371 * ACOS(SIN((VLOOKUP(C37,Locations!B:D,2,FALSE))*PI()/180)*SIN((VLOOKUP(D37,Locations!B:D,2,FALSE))*PI()/180) + COS((VLOOKUP(C37,Locations!B:D,2,FALSE))*PI()/180) * COS((VLOOKUP(D37,Locations!B:D,2,FALSE))*PI()/180)*COS((VLOOKUP(D37,Locations!B:D,3,FALSE))* PI()/180-(VLOOKUP(C37,Locations!B:D,3,FALSE))*PI()/180))/1.609,0))),""))</f>
        <v/>
      </c>
      <c r="K37" s="100" t="str" cm="1">
        <f t="array" ref="K37">IFERROR((ROUND(IF(AND(E37="Train",INDEX(Locations!$B$3:$E$308,MATCH('Dept E Planning'!C37,Locations!$B$3:$B$308,0),4)="Europe",INDEX(Locations!$B$3:$E$308,MATCH('Dept E Planning'!D37,Locations!$B$3:$B$308,0),4)="UK"),(((INDEX(Dover!$B$3:$G$124,MATCH('Dept E Planning'!C37,Dover!$B$3:$B$124,0),6))*Transport!$D$3)+(INDEX(Dover!$B$3:$G$124,MATCH('Dept E Planning'!D37,Dover!$B$3:$B$124,0),6)*Transport!$C$3))*'Dept E Planning'!F37*IF(I37="Yes",2,1),IF(AND(E37="Train",INDEX(Locations!$B$3:$E$308,MATCH('Dept E Planning'!D37,Locations!$B$3:$B$308,0),4)="Europe",INDEX(Locations!$B$3:$E$308,MATCH('Dept E Planning'!C37,Locations!$B$3:$B$308,0),4)="UK"),(((INDEX(Dover!$B$3:$G$124,MATCH('Dept E Planning'!D37,Dover!$B$3:$B$124,0),6))*Transport!$D$3)+(INDEX(Dover!$B$3:$G$124,MATCH('Dept E Planning'!C37,Dover!$B$3:$B$124,0),6)*Transport!$C$3))*'Dept E Planning'!F37*IF(I37="Yes",2,1),IF(AND(E37="Bus/Coach",INDEX(Locations!$B$3:$E$308,MATCH('Dept E Planning'!C37,Locations!$B$3:$B$308,0),4)="Europe",INDEX(Locations!$B$3:$E$308,MATCH('Dept E Planning'!D37,Locations!$B$3:$B$308,0),4)="UK"),((((J37)-42.4)*Transport!$D$5)+(42.4*Transport!$D$13))*'Dept E Planning'!F37,IF(AND(E37="Bus/Coach",INDEX(Locations!$B$3:$E$308,MATCH('Dept E Planning'!D37,Locations!$B$3:$B$308,0),4)="Europe",INDEX(Locations!$B$3:$E$308,MATCH('Dept E Planning'!C37,Locations!$B$3:$B$308,0),4)="UK"),((((J37)-42.4)*Transport!$D$5)+(42.4*Transport!$D$13))*'Dept E Planning'!F37,IF(AND(E37="Car",INDEX(Locations!$B$3:$E$308,MATCH('Dept E Planning'!C37,Locations!$B$3:$B$308,0),4)="Europe",INDEX(Locations!$B$3:$E$308,MATCH('Dept E Planning'!D37,Locations!$B$3:$B$308,0),4)="UK"),(((((J37)-42.4)*Transport!$D$9)+(42.4*Transport!$D$14))*'Dept E Planning'!F37),IF(AND(E37="Car",INDEX(Locations!$B$3:$E$308,MATCH('Dept E Planning'!D37,Locations!$B$3:$B$308,0),4)="Europe",INDEX(Locations!$B$3:$E$308,MATCH('Dept E Planning'!C37,Locations!$B$3:$B$308,0),4)="UK"),(((((J37)-42.4)*Transport!$D$9)+(42.4*Transport!$D$14))*'Dept E Planning'!F37),IF(AND(E37="Hybrid car",INDEX(Locations!$B$3:$E$308,MATCH('Dept E Planning'!C37,Locations!$B$3:$B$308,0),4)="Europe",INDEX(Locations!$B$3:$E$308,MATCH('Dept E Planning'!D37,Locations!$B$3:$B$308,0),4)="UK"),(((((J37)-42.4)*Transport!$D$9)+(42.4*Transport!$D$14))*'Dept E Planning'!F37),IF(AND(E37="Hybrid car",INDEX(Locations!$B$3:$E$308,MATCH('Dept E Planning'!D37,Locations!$B$3:$B$308,0),4)="Europe",INDEX(Locations!$B$3:$E$308,MATCH('Dept E Planning'!C37,Locations!$B$3:$B$308,0),4)="UK"),(((((J37)-42.4)*Transport!$D$9)+(42.4*Transport!$D$14))*'Dept E Planning'!F37),IF(AND(E37="Electric car",INDEX(Locations!$B$3:$E$308,MATCH('Dept E Planning'!C37,Locations!$B$3:$B$308,0),4)="Europe",INDEX(Locations!$B$3:$E$308,MATCH('Dept E Planning'!D37,Locations!$B$3:$B$308,0),4)="UK"),(((((J37)-42.4)*Transport!$D$8)+(42.4*Transport!$D$14))*'Dept E Planning'!F37),IF(AND(E37="Electric car",INDEX(Locations!$B$3:$E$308,MATCH('Dept E Planning'!D37,Locations!$B$3:$B$308,0),4)="Europe",INDEX(Locations!$B$3:$E$308,MATCH('Dept E Planning'!C37,Locations!$B$3:$B$308,0),4)="UK"),(((((J37)-42.4)*Transport!$D$8)+(42.4*Transport!$D$14))*'Dept E Planning'!F37),IF(AND(OR(C37="Ireland",INDEX(Locations!$B$3:$F$308,MATCH('Dept E Planning'!C37,Locations!$B$3:$B$308,0),5)="Yes"),E37="Car",INDEX(Locations!$B$3:$E$308,MATCH('Dept E Planning'!D37,Locations!$B$3:$B$308,0),4)="UK"),(J37)*(0.15*Transport!$C$14+0.85*Transport!$C$9)*'Dept E Planning'!F37,IF(AND(OR(D37="Ireland",INDEX(Locations!$B$3:$F$308,MATCH('Dept E Planning'!D37,Locations!$B$3:$B$308,0),5)="Yes"),E37="Car",INDEX(Locations!$B$3:$E$308,MATCH('Dept E Planning'!C37,Locations!$B$3:$B$308,0),4)="UK"),(J37)*(0.15*Transport!$C$14+0.85*Transport!$C$9)*'Dept E Planning'!F37,IF(AND(OR(C37="Ireland",INDEX(Locations!$B$3:$F$308,MATCH('Dept E Planning'!C37,Locations!$B$3:$B$308,0),5)="Yes"),E37="Hybrid Car",INDEX(Locations!$B$3:$E$308,MATCH('Dept E Planning'!D37,Locations!$B$3:$B$308,0),4)="UK"),(J37)*(0.15*Transport!$C$14+0.85*Transport!$C$9)*'Dept E Planning'!F37,IF(AND(OR(D37="Ireland",INDEX(Locations!$B$3:$F$308,MATCH('Dept E Planning'!D37,Locations!$B$3:$B$308,0),5)="Yes"),E37="Hybrid Car",INDEX(Locations!$B$3:$E$308,MATCH('Dept E Planning'!C37,Locations!$B$3:$B$308,0),4)="UK"),(J37)*(0.15*Transport!$C$14+0.85*Transport!$C$9)*'Dept E Planning'!F37,IF(AND(OR(C37="Ireland",INDEX(Locations!$B$3:$F$308,MATCH('Dept E Planning'!C37,Locations!$B$3:$B$308,0),5)="Yes"),E37="Electric Car",INDEX(Locations!$B$3:$E$308,MATCH('Dept E Planning'!D37,Locations!$B$3:$B$308,0),4)="UK"),(J37)*(0.15*Transport!$C$14+0.85*Transport!$C$8)*'Dept E Planning'!F37,IF(AND(OR(D37="Ireland",INDEX(Locations!$B$3:$F$308,MATCH('Dept E Planning'!D37,Locations!$B$3:$B$308,0),5)="Yes"),E37="Electric Car",INDEX(Locations!$B$3:$E$308,MATCH('Dept E Planning'!C37,Locations!$B$3:$B$308,0),4)="UK"),(J37)*(0.15*Transport!$C$14+0.85*Transport!$C$8)*'Dept E Planning'!F37,IF(AND(OR(C37="Ireland",INDEX(Locations!$B$3:$F$308,MATCH('Dept E Planning'!C37,Locations!$B$3:$B$308,0),5)="Yes"),E37="Bus/Coach",INDEX(Locations!$B$3:$E$308,MATCH('Dept E Planning'!D37,Locations!$B$3:$B$308,0),4)="UK"),(J37)*(0.15*Transport!$C$13+0.85*Transport!$C$5)*'Dept E Planning'!F37,IF(AND(OR(D37="Ireland",INDEX(Locations!$B$3:$F$308,MATCH('Dept E Planning'!D37,Locations!$B$3:$B$308,0),5)="Yes"),E37="Bus/Coach",INDEX(Locations!$B$3:$E$308,MATCH('Dept E Planning'!C37,Locations!$B$3:$B$308,0),4)="UK"),(J37)*(0.15*Transport!$C$13+0.85*Transport!$C$5)*'Dept E Planning'!F37,IF(AND(OR(C37="Ireland",INDEX(Locations!$B$3:$F$308,MATCH('Dept E Planning'!C37,Locations!$B$3:$B$308,0),5)="Yes"),E37="Train",INDEX(Locations!$B$3:$E$308,MATCH('Dept E Planning'!D37,Locations!$B$3:$B$308,0),4)="UK"),(J37)*(0.15*Transport!$C$13+0.85*Transport!$C$3)*'Dept E Planning'!F37,IF(AND(OR(D37="Ireland",INDEX(Locations!$B$3:$F$308,MATCH('Dept E Planning'!D37,Locations!$B$3:$B$308,0),5)="Yes"),E37="Train",INDEX(Locations!$B$3:$E$308,MATCH('Dept E Planning'!C37,Locations!$B$3:$B$308,0),4)="UK"),(J37)*(0.15*Transport!$C$13+0.85*Transport!$C$3),J37*(INDEX(Transport!$B$3:$E$14,MATCH('Dept E Planning'!E37,Transport!$B$3:$B$14,0),IF(INDEX(Locations!$B$3:$G$308,MATCH('Dept E Planning'!C37,Locations!$B$3:$B$308,0),4)="UK",2,IF(INDEX(Locations!$B$3:$G$308,MATCH('Dept E Planning'!C37,Locations!$B$3:$B$308,0),4)="Europe",3,4)))))*F37*G37*H37))))))))))))))))))),1)),"")</f>
        <v/>
      </c>
      <c r="L37" s="90"/>
    </row>
    <row r="38" spans="1:14" ht="17.399999999999999" customHeight="1" x14ac:dyDescent="0.25">
      <c r="A38" s="90"/>
      <c r="B38" s="91"/>
      <c r="C38" s="91"/>
      <c r="D38" s="91"/>
      <c r="E38" s="91"/>
      <c r="F38" s="90"/>
      <c r="G38" s="90">
        <v>1</v>
      </c>
      <c r="H38" s="101">
        <v>1</v>
      </c>
      <c r="I38" s="91"/>
      <c r="J38" s="100" t="str">
        <f>(IFERROR(IF(I38="Yes",(ROUND(6371 * ACOS(SIN((VLOOKUP(C38,Locations!B:D,2,FALSE))*PI()/180)*SIN((VLOOKUP(D38,Locations!B:D,2,FALSE))*PI()/180) + COS((VLOOKUP(C38,Locations!B:D,2,FALSE))*PI()/180) * COS((VLOOKUP(D38,Locations!B:D,2,FALSE))*PI()/180)*COS((VLOOKUP(D38,Locations!B:D,3,FALSE))* PI()/180-(VLOOKUP(C38,Locations!B:D,3,FALSE))*PI()/180))/1.609,0))*2,(ROUND(6371 * ACOS(SIN((VLOOKUP(C38,Locations!B:D,2,FALSE))*PI()/180)*SIN((VLOOKUP(D38,Locations!B:D,2,FALSE))*PI()/180) + COS((VLOOKUP(C38,Locations!B:D,2,FALSE))*PI()/180) * COS((VLOOKUP(D38,Locations!B:D,2,FALSE))*PI()/180)*COS((VLOOKUP(D38,Locations!B:D,3,FALSE))* PI()/180-(VLOOKUP(C38,Locations!B:D,3,FALSE))*PI()/180))/1.609,0))),""))</f>
        <v/>
      </c>
      <c r="K38" s="100" t="str" cm="1">
        <f t="array" ref="K38">IFERROR((ROUND(IF(AND(E38="Train",INDEX(Locations!$B$3:$E$308,MATCH('Dept E Planning'!C38,Locations!$B$3:$B$308,0),4)="Europe",INDEX(Locations!$B$3:$E$308,MATCH('Dept E Planning'!D38,Locations!$B$3:$B$308,0),4)="UK"),(((INDEX(Dover!$B$3:$G$124,MATCH('Dept E Planning'!C38,Dover!$B$3:$B$124,0),6))*Transport!$D$3)+(INDEX(Dover!$B$3:$G$124,MATCH('Dept E Planning'!D38,Dover!$B$3:$B$124,0),6)*Transport!$C$3))*'Dept E Planning'!F38*IF(I38="Yes",2,1),IF(AND(E38="Train",INDEX(Locations!$B$3:$E$308,MATCH('Dept E Planning'!D38,Locations!$B$3:$B$308,0),4)="Europe",INDEX(Locations!$B$3:$E$308,MATCH('Dept E Planning'!C38,Locations!$B$3:$B$308,0),4)="UK"),(((INDEX(Dover!$B$3:$G$124,MATCH('Dept E Planning'!D38,Dover!$B$3:$B$124,0),6))*Transport!$D$3)+(INDEX(Dover!$B$3:$G$124,MATCH('Dept E Planning'!C38,Dover!$B$3:$B$124,0),6)*Transport!$C$3))*'Dept E Planning'!F38*IF(I38="Yes",2,1),IF(AND(E38="Bus/Coach",INDEX(Locations!$B$3:$E$308,MATCH('Dept E Planning'!C38,Locations!$B$3:$B$308,0),4)="Europe",INDEX(Locations!$B$3:$E$308,MATCH('Dept E Planning'!D38,Locations!$B$3:$B$308,0),4)="UK"),((((J38)-42.4)*Transport!$D$5)+(42.4*Transport!$D$13))*'Dept E Planning'!F38,IF(AND(E38="Bus/Coach",INDEX(Locations!$B$3:$E$308,MATCH('Dept E Planning'!D38,Locations!$B$3:$B$308,0),4)="Europe",INDEX(Locations!$B$3:$E$308,MATCH('Dept E Planning'!C38,Locations!$B$3:$B$308,0),4)="UK"),((((J38)-42.4)*Transport!$D$5)+(42.4*Transport!$D$13))*'Dept E Planning'!F38,IF(AND(E38="Car",INDEX(Locations!$B$3:$E$308,MATCH('Dept E Planning'!C38,Locations!$B$3:$B$308,0),4)="Europe",INDEX(Locations!$B$3:$E$308,MATCH('Dept E Planning'!D38,Locations!$B$3:$B$308,0),4)="UK"),(((((J38)-42.4)*Transport!$D$9)+(42.4*Transport!$D$14))*'Dept E Planning'!F38),IF(AND(E38="Car",INDEX(Locations!$B$3:$E$308,MATCH('Dept E Planning'!D38,Locations!$B$3:$B$308,0),4)="Europe",INDEX(Locations!$B$3:$E$308,MATCH('Dept E Planning'!C38,Locations!$B$3:$B$308,0),4)="UK"),(((((J38)-42.4)*Transport!$D$9)+(42.4*Transport!$D$14))*'Dept E Planning'!F38),IF(AND(E38="Hybrid car",INDEX(Locations!$B$3:$E$308,MATCH('Dept E Planning'!C38,Locations!$B$3:$B$308,0),4)="Europe",INDEX(Locations!$B$3:$E$308,MATCH('Dept E Planning'!D38,Locations!$B$3:$B$308,0),4)="UK"),(((((J38)-42.4)*Transport!$D$9)+(42.4*Transport!$D$14))*'Dept E Planning'!F38),IF(AND(E38="Hybrid car",INDEX(Locations!$B$3:$E$308,MATCH('Dept E Planning'!D38,Locations!$B$3:$B$308,0),4)="Europe",INDEX(Locations!$B$3:$E$308,MATCH('Dept E Planning'!C38,Locations!$B$3:$B$308,0),4)="UK"),(((((J38)-42.4)*Transport!$D$9)+(42.4*Transport!$D$14))*'Dept E Planning'!F38),IF(AND(E38="Electric car",INDEX(Locations!$B$3:$E$308,MATCH('Dept E Planning'!C38,Locations!$B$3:$B$308,0),4)="Europe",INDEX(Locations!$B$3:$E$308,MATCH('Dept E Planning'!D38,Locations!$B$3:$B$308,0),4)="UK"),(((((J38)-42.4)*Transport!$D$8)+(42.4*Transport!$D$14))*'Dept E Planning'!F38),IF(AND(E38="Electric car",INDEX(Locations!$B$3:$E$308,MATCH('Dept E Planning'!D38,Locations!$B$3:$B$308,0),4)="Europe",INDEX(Locations!$B$3:$E$308,MATCH('Dept E Planning'!C38,Locations!$B$3:$B$308,0),4)="UK"),(((((J38)-42.4)*Transport!$D$8)+(42.4*Transport!$D$14))*'Dept E Planning'!F38),IF(AND(OR(C38="Ireland",INDEX(Locations!$B$3:$F$308,MATCH('Dept E Planning'!C38,Locations!$B$3:$B$308,0),5)="Yes"),E38="Car",INDEX(Locations!$B$3:$E$308,MATCH('Dept E Planning'!D38,Locations!$B$3:$B$308,0),4)="UK"),(J38)*(0.15*Transport!$C$14+0.85*Transport!$C$9)*'Dept E Planning'!F38,IF(AND(OR(D38="Ireland",INDEX(Locations!$B$3:$F$308,MATCH('Dept E Planning'!D38,Locations!$B$3:$B$308,0),5)="Yes"),E38="Car",INDEX(Locations!$B$3:$E$308,MATCH('Dept E Planning'!C38,Locations!$B$3:$B$308,0),4)="UK"),(J38)*(0.15*Transport!$C$14+0.85*Transport!$C$9)*'Dept E Planning'!F38,IF(AND(OR(C38="Ireland",INDEX(Locations!$B$3:$F$308,MATCH('Dept E Planning'!C38,Locations!$B$3:$B$308,0),5)="Yes"),E38="Hybrid Car",INDEX(Locations!$B$3:$E$308,MATCH('Dept E Planning'!D38,Locations!$B$3:$B$308,0),4)="UK"),(J38)*(0.15*Transport!$C$14+0.85*Transport!$C$9)*'Dept E Planning'!F38,IF(AND(OR(D38="Ireland",INDEX(Locations!$B$3:$F$308,MATCH('Dept E Planning'!D38,Locations!$B$3:$B$308,0),5)="Yes"),E38="Hybrid Car",INDEX(Locations!$B$3:$E$308,MATCH('Dept E Planning'!C38,Locations!$B$3:$B$308,0),4)="UK"),(J38)*(0.15*Transport!$C$14+0.85*Transport!$C$9)*'Dept E Planning'!F38,IF(AND(OR(C38="Ireland",INDEX(Locations!$B$3:$F$308,MATCH('Dept E Planning'!C38,Locations!$B$3:$B$308,0),5)="Yes"),E38="Electric Car",INDEX(Locations!$B$3:$E$308,MATCH('Dept E Planning'!D38,Locations!$B$3:$B$308,0),4)="UK"),(J38)*(0.15*Transport!$C$14+0.85*Transport!$C$8)*'Dept E Planning'!F38,IF(AND(OR(D38="Ireland",INDEX(Locations!$B$3:$F$308,MATCH('Dept E Planning'!D38,Locations!$B$3:$B$308,0),5)="Yes"),E38="Electric Car",INDEX(Locations!$B$3:$E$308,MATCH('Dept E Planning'!C38,Locations!$B$3:$B$308,0),4)="UK"),(J38)*(0.15*Transport!$C$14+0.85*Transport!$C$8)*'Dept E Planning'!F38,IF(AND(OR(C38="Ireland",INDEX(Locations!$B$3:$F$308,MATCH('Dept E Planning'!C38,Locations!$B$3:$B$308,0),5)="Yes"),E38="Bus/Coach",INDEX(Locations!$B$3:$E$308,MATCH('Dept E Planning'!D38,Locations!$B$3:$B$308,0),4)="UK"),(J38)*(0.15*Transport!$C$13+0.85*Transport!$C$5)*'Dept E Planning'!F38,IF(AND(OR(D38="Ireland",INDEX(Locations!$B$3:$F$308,MATCH('Dept E Planning'!D38,Locations!$B$3:$B$308,0),5)="Yes"),E38="Bus/Coach",INDEX(Locations!$B$3:$E$308,MATCH('Dept E Planning'!C38,Locations!$B$3:$B$308,0),4)="UK"),(J38)*(0.15*Transport!$C$13+0.85*Transport!$C$5)*'Dept E Planning'!F38,IF(AND(OR(C38="Ireland",INDEX(Locations!$B$3:$F$308,MATCH('Dept E Planning'!C38,Locations!$B$3:$B$308,0),5)="Yes"),E38="Train",INDEX(Locations!$B$3:$E$308,MATCH('Dept E Planning'!D38,Locations!$B$3:$B$308,0),4)="UK"),(J38)*(0.15*Transport!$C$13+0.85*Transport!$C$3)*'Dept E Planning'!F38,IF(AND(OR(D38="Ireland",INDEX(Locations!$B$3:$F$308,MATCH('Dept E Planning'!D38,Locations!$B$3:$B$308,0),5)="Yes"),E38="Train",INDEX(Locations!$B$3:$E$308,MATCH('Dept E Planning'!C38,Locations!$B$3:$B$308,0),4)="UK"),(J38)*(0.15*Transport!$C$13+0.85*Transport!$C$3),J38*(INDEX(Transport!$B$3:$E$14,MATCH('Dept E Planning'!E38,Transport!$B$3:$B$14,0),IF(INDEX(Locations!$B$3:$G$308,MATCH('Dept E Planning'!C38,Locations!$B$3:$B$308,0),4)="UK",2,IF(INDEX(Locations!$B$3:$G$308,MATCH('Dept E Planning'!C38,Locations!$B$3:$B$308,0),4)="Europe",3,4)))))*F38*G38*H38))))))))))))))))))),1)),"")</f>
        <v/>
      </c>
      <c r="L38" s="90"/>
    </row>
    <row r="39" spans="1:14" ht="17.399999999999999" customHeight="1" x14ac:dyDescent="0.25">
      <c r="A39" s="90"/>
      <c r="B39" s="91"/>
      <c r="C39" s="91"/>
      <c r="D39" s="91"/>
      <c r="E39" s="91"/>
      <c r="F39" s="90"/>
      <c r="G39" s="90">
        <v>1</v>
      </c>
      <c r="H39" s="101">
        <v>1</v>
      </c>
      <c r="I39" s="91"/>
      <c r="J39" s="100" t="str">
        <f>(IFERROR(IF(I39="Yes",(ROUND(6371 * ACOS(SIN((VLOOKUP(C39,Locations!B:D,2,FALSE))*PI()/180)*SIN((VLOOKUP(D39,Locations!B:D,2,FALSE))*PI()/180) + COS((VLOOKUP(C39,Locations!B:D,2,FALSE))*PI()/180) * COS((VLOOKUP(D39,Locations!B:D,2,FALSE))*PI()/180)*COS((VLOOKUP(D39,Locations!B:D,3,FALSE))* PI()/180-(VLOOKUP(C39,Locations!B:D,3,FALSE))*PI()/180))/1.609,0))*2,(ROUND(6371 * ACOS(SIN((VLOOKUP(C39,Locations!B:D,2,FALSE))*PI()/180)*SIN((VLOOKUP(D39,Locations!B:D,2,FALSE))*PI()/180) + COS((VLOOKUP(C39,Locations!B:D,2,FALSE))*PI()/180) * COS((VLOOKUP(D39,Locations!B:D,2,FALSE))*PI()/180)*COS((VLOOKUP(D39,Locations!B:D,3,FALSE))* PI()/180-(VLOOKUP(C39,Locations!B:D,3,FALSE))*PI()/180))/1.609,0))),""))</f>
        <v/>
      </c>
      <c r="K39" s="100" t="str" cm="1">
        <f t="array" ref="K39">IFERROR((ROUND(IF(AND(E39="Train",INDEX(Locations!$B$3:$E$308,MATCH('Dept E Planning'!C39,Locations!$B$3:$B$308,0),4)="Europe",INDEX(Locations!$B$3:$E$308,MATCH('Dept E Planning'!D39,Locations!$B$3:$B$308,0),4)="UK"),(((INDEX(Dover!$B$3:$G$124,MATCH('Dept E Planning'!C39,Dover!$B$3:$B$124,0),6))*Transport!$D$3)+(INDEX(Dover!$B$3:$G$124,MATCH('Dept E Planning'!D39,Dover!$B$3:$B$124,0),6)*Transport!$C$3))*'Dept E Planning'!F39*IF(I39="Yes",2,1),IF(AND(E39="Train",INDEX(Locations!$B$3:$E$308,MATCH('Dept E Planning'!D39,Locations!$B$3:$B$308,0),4)="Europe",INDEX(Locations!$B$3:$E$308,MATCH('Dept E Planning'!C39,Locations!$B$3:$B$308,0),4)="UK"),(((INDEX(Dover!$B$3:$G$124,MATCH('Dept E Planning'!D39,Dover!$B$3:$B$124,0),6))*Transport!$D$3)+(INDEX(Dover!$B$3:$G$124,MATCH('Dept E Planning'!C39,Dover!$B$3:$B$124,0),6)*Transport!$C$3))*'Dept E Planning'!F39*IF(I39="Yes",2,1),IF(AND(E39="Bus/Coach",INDEX(Locations!$B$3:$E$308,MATCH('Dept E Planning'!C39,Locations!$B$3:$B$308,0),4)="Europe",INDEX(Locations!$B$3:$E$308,MATCH('Dept E Planning'!D39,Locations!$B$3:$B$308,0),4)="UK"),((((J39)-42.4)*Transport!$D$5)+(42.4*Transport!$D$13))*'Dept E Planning'!F39,IF(AND(E39="Bus/Coach",INDEX(Locations!$B$3:$E$308,MATCH('Dept E Planning'!D39,Locations!$B$3:$B$308,0),4)="Europe",INDEX(Locations!$B$3:$E$308,MATCH('Dept E Planning'!C39,Locations!$B$3:$B$308,0),4)="UK"),((((J39)-42.4)*Transport!$D$5)+(42.4*Transport!$D$13))*'Dept E Planning'!F39,IF(AND(E39="Car",INDEX(Locations!$B$3:$E$308,MATCH('Dept E Planning'!C39,Locations!$B$3:$B$308,0),4)="Europe",INDEX(Locations!$B$3:$E$308,MATCH('Dept E Planning'!D39,Locations!$B$3:$B$308,0),4)="UK"),(((((J39)-42.4)*Transport!$D$9)+(42.4*Transport!$D$14))*'Dept E Planning'!F39),IF(AND(E39="Car",INDEX(Locations!$B$3:$E$308,MATCH('Dept E Planning'!D39,Locations!$B$3:$B$308,0),4)="Europe",INDEX(Locations!$B$3:$E$308,MATCH('Dept E Planning'!C39,Locations!$B$3:$B$308,0),4)="UK"),(((((J39)-42.4)*Transport!$D$9)+(42.4*Transport!$D$14))*'Dept E Planning'!F39),IF(AND(E39="Hybrid car",INDEX(Locations!$B$3:$E$308,MATCH('Dept E Planning'!C39,Locations!$B$3:$B$308,0),4)="Europe",INDEX(Locations!$B$3:$E$308,MATCH('Dept E Planning'!D39,Locations!$B$3:$B$308,0),4)="UK"),(((((J39)-42.4)*Transport!$D$9)+(42.4*Transport!$D$14))*'Dept E Planning'!F39),IF(AND(E39="Hybrid car",INDEX(Locations!$B$3:$E$308,MATCH('Dept E Planning'!D39,Locations!$B$3:$B$308,0),4)="Europe",INDEX(Locations!$B$3:$E$308,MATCH('Dept E Planning'!C39,Locations!$B$3:$B$308,0),4)="UK"),(((((J39)-42.4)*Transport!$D$9)+(42.4*Transport!$D$14))*'Dept E Planning'!F39),IF(AND(E39="Electric car",INDEX(Locations!$B$3:$E$308,MATCH('Dept E Planning'!C39,Locations!$B$3:$B$308,0),4)="Europe",INDEX(Locations!$B$3:$E$308,MATCH('Dept E Planning'!D39,Locations!$B$3:$B$308,0),4)="UK"),(((((J39)-42.4)*Transport!$D$8)+(42.4*Transport!$D$14))*'Dept E Planning'!F39),IF(AND(E39="Electric car",INDEX(Locations!$B$3:$E$308,MATCH('Dept E Planning'!D39,Locations!$B$3:$B$308,0),4)="Europe",INDEX(Locations!$B$3:$E$308,MATCH('Dept E Planning'!C39,Locations!$B$3:$B$308,0),4)="UK"),(((((J39)-42.4)*Transport!$D$8)+(42.4*Transport!$D$14))*'Dept E Planning'!F39),IF(AND(OR(C39="Ireland",INDEX(Locations!$B$3:$F$308,MATCH('Dept E Planning'!C39,Locations!$B$3:$B$308,0),5)="Yes"),E39="Car",INDEX(Locations!$B$3:$E$308,MATCH('Dept E Planning'!D39,Locations!$B$3:$B$308,0),4)="UK"),(J39)*(0.15*Transport!$C$14+0.85*Transport!$C$9)*'Dept E Planning'!F39,IF(AND(OR(D39="Ireland",INDEX(Locations!$B$3:$F$308,MATCH('Dept E Planning'!D39,Locations!$B$3:$B$308,0),5)="Yes"),E39="Car",INDEX(Locations!$B$3:$E$308,MATCH('Dept E Planning'!C39,Locations!$B$3:$B$308,0),4)="UK"),(J39)*(0.15*Transport!$C$14+0.85*Transport!$C$9)*'Dept E Planning'!F39,IF(AND(OR(C39="Ireland",INDEX(Locations!$B$3:$F$308,MATCH('Dept E Planning'!C39,Locations!$B$3:$B$308,0),5)="Yes"),E39="Hybrid Car",INDEX(Locations!$B$3:$E$308,MATCH('Dept E Planning'!D39,Locations!$B$3:$B$308,0),4)="UK"),(J39)*(0.15*Transport!$C$14+0.85*Transport!$C$9)*'Dept E Planning'!F39,IF(AND(OR(D39="Ireland",INDEX(Locations!$B$3:$F$308,MATCH('Dept E Planning'!D39,Locations!$B$3:$B$308,0),5)="Yes"),E39="Hybrid Car",INDEX(Locations!$B$3:$E$308,MATCH('Dept E Planning'!C39,Locations!$B$3:$B$308,0),4)="UK"),(J39)*(0.15*Transport!$C$14+0.85*Transport!$C$9)*'Dept E Planning'!F39,IF(AND(OR(C39="Ireland",INDEX(Locations!$B$3:$F$308,MATCH('Dept E Planning'!C39,Locations!$B$3:$B$308,0),5)="Yes"),E39="Electric Car",INDEX(Locations!$B$3:$E$308,MATCH('Dept E Planning'!D39,Locations!$B$3:$B$308,0),4)="UK"),(J39)*(0.15*Transport!$C$14+0.85*Transport!$C$8)*'Dept E Planning'!F39,IF(AND(OR(D39="Ireland",INDEX(Locations!$B$3:$F$308,MATCH('Dept E Planning'!D39,Locations!$B$3:$B$308,0),5)="Yes"),E39="Electric Car",INDEX(Locations!$B$3:$E$308,MATCH('Dept E Planning'!C39,Locations!$B$3:$B$308,0),4)="UK"),(J39)*(0.15*Transport!$C$14+0.85*Transport!$C$8)*'Dept E Planning'!F39,IF(AND(OR(C39="Ireland",INDEX(Locations!$B$3:$F$308,MATCH('Dept E Planning'!C39,Locations!$B$3:$B$308,0),5)="Yes"),E39="Bus/Coach",INDEX(Locations!$B$3:$E$308,MATCH('Dept E Planning'!D39,Locations!$B$3:$B$308,0),4)="UK"),(J39)*(0.15*Transport!$C$13+0.85*Transport!$C$5)*'Dept E Planning'!F39,IF(AND(OR(D39="Ireland",INDEX(Locations!$B$3:$F$308,MATCH('Dept E Planning'!D39,Locations!$B$3:$B$308,0),5)="Yes"),E39="Bus/Coach",INDEX(Locations!$B$3:$E$308,MATCH('Dept E Planning'!C39,Locations!$B$3:$B$308,0),4)="UK"),(J39)*(0.15*Transport!$C$13+0.85*Transport!$C$5)*'Dept E Planning'!F39,IF(AND(OR(C39="Ireland",INDEX(Locations!$B$3:$F$308,MATCH('Dept E Planning'!C39,Locations!$B$3:$B$308,0),5)="Yes"),E39="Train",INDEX(Locations!$B$3:$E$308,MATCH('Dept E Planning'!D39,Locations!$B$3:$B$308,0),4)="UK"),(J39)*(0.15*Transport!$C$13+0.85*Transport!$C$3)*'Dept E Planning'!F39,IF(AND(OR(D39="Ireland",INDEX(Locations!$B$3:$F$308,MATCH('Dept E Planning'!D39,Locations!$B$3:$B$308,0),5)="Yes"),E39="Train",INDEX(Locations!$B$3:$E$308,MATCH('Dept E Planning'!C39,Locations!$B$3:$B$308,0),4)="UK"),(J39)*(0.15*Transport!$C$13+0.85*Transport!$C$3),J39*(INDEX(Transport!$B$3:$E$14,MATCH('Dept E Planning'!E39,Transport!$B$3:$B$14,0),IF(INDEX(Locations!$B$3:$G$308,MATCH('Dept E Planning'!C39,Locations!$B$3:$B$308,0),4)="UK",2,IF(INDEX(Locations!$B$3:$G$308,MATCH('Dept E Planning'!C39,Locations!$B$3:$B$308,0),4)="Europe",3,4)))))*F39*G39*H39))))))))))))))))))),1)),"")</f>
        <v/>
      </c>
      <c r="L39" s="90"/>
    </row>
    <row r="40" spans="1:14" ht="17.399999999999999" customHeight="1" x14ac:dyDescent="0.25">
      <c r="A40" s="90"/>
      <c r="B40" s="91"/>
      <c r="C40" s="91"/>
      <c r="D40" s="91"/>
      <c r="E40" s="91"/>
      <c r="F40" s="90"/>
      <c r="G40" s="90">
        <v>1</v>
      </c>
      <c r="H40" s="101">
        <v>1</v>
      </c>
      <c r="I40" s="91"/>
      <c r="J40" s="100" t="str">
        <f>(IFERROR(IF(I40="Yes",(ROUND(6371 * ACOS(SIN((VLOOKUP(C40,Locations!B:D,2,FALSE))*PI()/180)*SIN((VLOOKUP(D40,Locations!B:D,2,FALSE))*PI()/180) + COS((VLOOKUP(C40,Locations!B:D,2,FALSE))*PI()/180) * COS((VLOOKUP(D40,Locations!B:D,2,FALSE))*PI()/180)*COS((VLOOKUP(D40,Locations!B:D,3,FALSE))* PI()/180-(VLOOKUP(C40,Locations!B:D,3,FALSE))*PI()/180))/1.609,0))*2,(ROUND(6371 * ACOS(SIN((VLOOKUP(C40,Locations!B:D,2,FALSE))*PI()/180)*SIN((VLOOKUP(D40,Locations!B:D,2,FALSE))*PI()/180) + COS((VLOOKUP(C40,Locations!B:D,2,FALSE))*PI()/180) * COS((VLOOKUP(D40,Locations!B:D,2,FALSE))*PI()/180)*COS((VLOOKUP(D40,Locations!B:D,3,FALSE))* PI()/180-(VLOOKUP(C40,Locations!B:D,3,FALSE))*PI()/180))/1.609,0))),""))</f>
        <v/>
      </c>
      <c r="K40" s="100" t="str" cm="1">
        <f t="array" ref="K40">IFERROR((ROUND(IF(AND(E40="Train",INDEX(Locations!$B$3:$E$308,MATCH('Dept E Planning'!C40,Locations!$B$3:$B$308,0),4)="Europe",INDEX(Locations!$B$3:$E$308,MATCH('Dept E Planning'!D40,Locations!$B$3:$B$308,0),4)="UK"),(((INDEX(Dover!$B$3:$G$124,MATCH('Dept E Planning'!C40,Dover!$B$3:$B$124,0),6))*Transport!$D$3)+(INDEX(Dover!$B$3:$G$124,MATCH('Dept E Planning'!D40,Dover!$B$3:$B$124,0),6)*Transport!$C$3))*'Dept E Planning'!F40*IF(I40="Yes",2,1),IF(AND(E40="Train",INDEX(Locations!$B$3:$E$308,MATCH('Dept E Planning'!D40,Locations!$B$3:$B$308,0),4)="Europe",INDEX(Locations!$B$3:$E$308,MATCH('Dept E Planning'!C40,Locations!$B$3:$B$308,0),4)="UK"),(((INDEX(Dover!$B$3:$G$124,MATCH('Dept E Planning'!D40,Dover!$B$3:$B$124,0),6))*Transport!$D$3)+(INDEX(Dover!$B$3:$G$124,MATCH('Dept E Planning'!C40,Dover!$B$3:$B$124,0),6)*Transport!$C$3))*'Dept E Planning'!F40*IF(I40="Yes",2,1),IF(AND(E40="Bus/Coach",INDEX(Locations!$B$3:$E$308,MATCH('Dept E Planning'!C40,Locations!$B$3:$B$308,0),4)="Europe",INDEX(Locations!$B$3:$E$308,MATCH('Dept E Planning'!D40,Locations!$B$3:$B$308,0),4)="UK"),((((J40)-42.4)*Transport!$D$5)+(42.4*Transport!$D$13))*'Dept E Planning'!F40,IF(AND(E40="Bus/Coach",INDEX(Locations!$B$3:$E$308,MATCH('Dept E Planning'!D40,Locations!$B$3:$B$308,0),4)="Europe",INDEX(Locations!$B$3:$E$308,MATCH('Dept E Planning'!C40,Locations!$B$3:$B$308,0),4)="UK"),((((J40)-42.4)*Transport!$D$5)+(42.4*Transport!$D$13))*'Dept E Planning'!F40,IF(AND(E40="Car",INDEX(Locations!$B$3:$E$308,MATCH('Dept E Planning'!C40,Locations!$B$3:$B$308,0),4)="Europe",INDEX(Locations!$B$3:$E$308,MATCH('Dept E Planning'!D40,Locations!$B$3:$B$308,0),4)="UK"),(((((J40)-42.4)*Transport!$D$9)+(42.4*Transport!$D$14))*'Dept E Planning'!F40),IF(AND(E40="Car",INDEX(Locations!$B$3:$E$308,MATCH('Dept E Planning'!D40,Locations!$B$3:$B$308,0),4)="Europe",INDEX(Locations!$B$3:$E$308,MATCH('Dept E Planning'!C40,Locations!$B$3:$B$308,0),4)="UK"),(((((J40)-42.4)*Transport!$D$9)+(42.4*Transport!$D$14))*'Dept E Planning'!F40),IF(AND(E40="Hybrid car",INDEX(Locations!$B$3:$E$308,MATCH('Dept E Planning'!C40,Locations!$B$3:$B$308,0),4)="Europe",INDEX(Locations!$B$3:$E$308,MATCH('Dept E Planning'!D40,Locations!$B$3:$B$308,0),4)="UK"),(((((J40)-42.4)*Transport!$D$9)+(42.4*Transport!$D$14))*'Dept E Planning'!F40),IF(AND(E40="Hybrid car",INDEX(Locations!$B$3:$E$308,MATCH('Dept E Planning'!D40,Locations!$B$3:$B$308,0),4)="Europe",INDEX(Locations!$B$3:$E$308,MATCH('Dept E Planning'!C40,Locations!$B$3:$B$308,0),4)="UK"),(((((J40)-42.4)*Transport!$D$9)+(42.4*Transport!$D$14))*'Dept E Planning'!F40),IF(AND(E40="Electric car",INDEX(Locations!$B$3:$E$308,MATCH('Dept E Planning'!C40,Locations!$B$3:$B$308,0),4)="Europe",INDEX(Locations!$B$3:$E$308,MATCH('Dept E Planning'!D40,Locations!$B$3:$B$308,0),4)="UK"),(((((J40)-42.4)*Transport!$D$8)+(42.4*Transport!$D$14))*'Dept E Planning'!F40),IF(AND(E40="Electric car",INDEX(Locations!$B$3:$E$308,MATCH('Dept E Planning'!D40,Locations!$B$3:$B$308,0),4)="Europe",INDEX(Locations!$B$3:$E$308,MATCH('Dept E Planning'!C40,Locations!$B$3:$B$308,0),4)="UK"),(((((J40)-42.4)*Transport!$D$8)+(42.4*Transport!$D$14))*'Dept E Planning'!F40),IF(AND(OR(C40="Ireland",INDEX(Locations!$B$3:$F$308,MATCH('Dept E Planning'!C40,Locations!$B$3:$B$308,0),5)="Yes"),E40="Car",INDEX(Locations!$B$3:$E$308,MATCH('Dept E Planning'!D40,Locations!$B$3:$B$308,0),4)="UK"),(J40)*(0.15*Transport!$C$14+0.85*Transport!$C$9)*'Dept E Planning'!F40,IF(AND(OR(D40="Ireland",INDEX(Locations!$B$3:$F$308,MATCH('Dept E Planning'!D40,Locations!$B$3:$B$308,0),5)="Yes"),E40="Car",INDEX(Locations!$B$3:$E$308,MATCH('Dept E Planning'!C40,Locations!$B$3:$B$308,0),4)="UK"),(J40)*(0.15*Transport!$C$14+0.85*Transport!$C$9)*'Dept E Planning'!F40,IF(AND(OR(C40="Ireland",INDEX(Locations!$B$3:$F$308,MATCH('Dept E Planning'!C40,Locations!$B$3:$B$308,0),5)="Yes"),E40="Hybrid Car",INDEX(Locations!$B$3:$E$308,MATCH('Dept E Planning'!D40,Locations!$B$3:$B$308,0),4)="UK"),(J40)*(0.15*Transport!$C$14+0.85*Transport!$C$9)*'Dept E Planning'!F40,IF(AND(OR(D40="Ireland",INDEX(Locations!$B$3:$F$308,MATCH('Dept E Planning'!D40,Locations!$B$3:$B$308,0),5)="Yes"),E40="Hybrid Car",INDEX(Locations!$B$3:$E$308,MATCH('Dept E Planning'!C40,Locations!$B$3:$B$308,0),4)="UK"),(J40)*(0.15*Transport!$C$14+0.85*Transport!$C$9)*'Dept E Planning'!F40,IF(AND(OR(C40="Ireland",INDEX(Locations!$B$3:$F$308,MATCH('Dept E Planning'!C40,Locations!$B$3:$B$308,0),5)="Yes"),E40="Electric Car",INDEX(Locations!$B$3:$E$308,MATCH('Dept E Planning'!D40,Locations!$B$3:$B$308,0),4)="UK"),(J40)*(0.15*Transport!$C$14+0.85*Transport!$C$8)*'Dept E Planning'!F40,IF(AND(OR(D40="Ireland",INDEX(Locations!$B$3:$F$308,MATCH('Dept E Planning'!D40,Locations!$B$3:$B$308,0),5)="Yes"),E40="Electric Car",INDEX(Locations!$B$3:$E$308,MATCH('Dept E Planning'!C40,Locations!$B$3:$B$308,0),4)="UK"),(J40)*(0.15*Transport!$C$14+0.85*Transport!$C$8)*'Dept E Planning'!F40,IF(AND(OR(C40="Ireland",INDEX(Locations!$B$3:$F$308,MATCH('Dept E Planning'!C40,Locations!$B$3:$B$308,0),5)="Yes"),E40="Bus/Coach",INDEX(Locations!$B$3:$E$308,MATCH('Dept E Planning'!D40,Locations!$B$3:$B$308,0),4)="UK"),(J40)*(0.15*Transport!$C$13+0.85*Transport!$C$5)*'Dept E Planning'!F40,IF(AND(OR(D40="Ireland",INDEX(Locations!$B$3:$F$308,MATCH('Dept E Planning'!D40,Locations!$B$3:$B$308,0),5)="Yes"),E40="Bus/Coach",INDEX(Locations!$B$3:$E$308,MATCH('Dept E Planning'!C40,Locations!$B$3:$B$308,0),4)="UK"),(J40)*(0.15*Transport!$C$13+0.85*Transport!$C$5)*'Dept E Planning'!F40,IF(AND(OR(C40="Ireland",INDEX(Locations!$B$3:$F$308,MATCH('Dept E Planning'!C40,Locations!$B$3:$B$308,0),5)="Yes"),E40="Train",INDEX(Locations!$B$3:$E$308,MATCH('Dept E Planning'!D40,Locations!$B$3:$B$308,0),4)="UK"),(J40)*(0.15*Transport!$C$13+0.85*Transport!$C$3)*'Dept E Planning'!F40,IF(AND(OR(D40="Ireland",INDEX(Locations!$B$3:$F$308,MATCH('Dept E Planning'!D40,Locations!$B$3:$B$308,0),5)="Yes"),E40="Train",INDEX(Locations!$B$3:$E$308,MATCH('Dept E Planning'!C40,Locations!$B$3:$B$308,0),4)="UK"),(J40)*(0.15*Transport!$C$13+0.85*Transport!$C$3),J40*(INDEX(Transport!$B$3:$E$14,MATCH('Dept E Planning'!E40,Transport!$B$3:$B$14,0),IF(INDEX(Locations!$B$3:$G$308,MATCH('Dept E Planning'!C40,Locations!$B$3:$B$308,0),4)="UK",2,IF(INDEX(Locations!$B$3:$G$308,MATCH('Dept E Planning'!C40,Locations!$B$3:$B$308,0),4)="Europe",3,4)))))*F40*G40*H40))))))))))))))))))),1)),"")</f>
        <v/>
      </c>
      <c r="L40" s="90"/>
    </row>
    <row r="41" spans="1:14" ht="17.399999999999999" customHeight="1" x14ac:dyDescent="0.25">
      <c r="A41" s="90"/>
      <c r="B41" s="91"/>
      <c r="C41" s="91"/>
      <c r="D41" s="91"/>
      <c r="E41" s="91"/>
      <c r="F41" s="90"/>
      <c r="G41" s="90">
        <v>1</v>
      </c>
      <c r="H41" s="101">
        <v>1</v>
      </c>
      <c r="I41" s="91"/>
      <c r="J41" s="100" t="str">
        <f>(IFERROR(IF(I41="Yes",(ROUND(6371 * ACOS(SIN((VLOOKUP(C41,Locations!B:D,2,FALSE))*PI()/180)*SIN((VLOOKUP(D41,Locations!B:D,2,FALSE))*PI()/180) + COS((VLOOKUP(C41,Locations!B:D,2,FALSE))*PI()/180) * COS((VLOOKUP(D41,Locations!B:D,2,FALSE))*PI()/180)*COS((VLOOKUP(D41,Locations!B:D,3,FALSE))* PI()/180-(VLOOKUP(C41,Locations!B:D,3,FALSE))*PI()/180))/1.609,0))*2,(ROUND(6371 * ACOS(SIN((VLOOKUP(C41,Locations!B:D,2,FALSE))*PI()/180)*SIN((VLOOKUP(D41,Locations!B:D,2,FALSE))*PI()/180) + COS((VLOOKUP(C41,Locations!B:D,2,FALSE))*PI()/180) * COS((VLOOKUP(D41,Locations!B:D,2,FALSE))*PI()/180)*COS((VLOOKUP(D41,Locations!B:D,3,FALSE))* PI()/180-(VLOOKUP(C41,Locations!B:D,3,FALSE))*PI()/180))/1.609,0))),""))</f>
        <v/>
      </c>
      <c r="K41" s="100" t="str" cm="1">
        <f t="array" ref="K41">IFERROR((ROUND(IF(AND(E41="Train",INDEX(Locations!$B$3:$E$308,MATCH('Dept E Planning'!C41,Locations!$B$3:$B$308,0),4)="Europe",INDEX(Locations!$B$3:$E$308,MATCH('Dept E Planning'!D41,Locations!$B$3:$B$308,0),4)="UK"),(((INDEX(Dover!$B$3:$G$124,MATCH('Dept E Planning'!C41,Dover!$B$3:$B$124,0),6))*Transport!$D$3)+(INDEX(Dover!$B$3:$G$124,MATCH('Dept E Planning'!D41,Dover!$B$3:$B$124,0),6)*Transport!$C$3))*'Dept E Planning'!F41*IF(I41="Yes",2,1),IF(AND(E41="Train",INDEX(Locations!$B$3:$E$308,MATCH('Dept E Planning'!D41,Locations!$B$3:$B$308,0),4)="Europe",INDEX(Locations!$B$3:$E$308,MATCH('Dept E Planning'!C41,Locations!$B$3:$B$308,0),4)="UK"),(((INDEX(Dover!$B$3:$G$124,MATCH('Dept E Planning'!D41,Dover!$B$3:$B$124,0),6))*Transport!$D$3)+(INDEX(Dover!$B$3:$G$124,MATCH('Dept E Planning'!C41,Dover!$B$3:$B$124,0),6)*Transport!$C$3))*'Dept E Planning'!F41*IF(I41="Yes",2,1),IF(AND(E41="Bus/Coach",INDEX(Locations!$B$3:$E$308,MATCH('Dept E Planning'!C41,Locations!$B$3:$B$308,0),4)="Europe",INDEX(Locations!$B$3:$E$308,MATCH('Dept E Planning'!D41,Locations!$B$3:$B$308,0),4)="UK"),((((J41)-42.4)*Transport!$D$5)+(42.4*Transport!$D$13))*'Dept E Planning'!F41,IF(AND(E41="Bus/Coach",INDEX(Locations!$B$3:$E$308,MATCH('Dept E Planning'!D41,Locations!$B$3:$B$308,0),4)="Europe",INDEX(Locations!$B$3:$E$308,MATCH('Dept E Planning'!C41,Locations!$B$3:$B$308,0),4)="UK"),((((J41)-42.4)*Transport!$D$5)+(42.4*Transport!$D$13))*'Dept E Planning'!F41,IF(AND(E41="Car",INDEX(Locations!$B$3:$E$308,MATCH('Dept E Planning'!C41,Locations!$B$3:$B$308,0),4)="Europe",INDEX(Locations!$B$3:$E$308,MATCH('Dept E Planning'!D41,Locations!$B$3:$B$308,0),4)="UK"),(((((J41)-42.4)*Transport!$D$9)+(42.4*Transport!$D$14))*'Dept E Planning'!F41),IF(AND(E41="Car",INDEX(Locations!$B$3:$E$308,MATCH('Dept E Planning'!D41,Locations!$B$3:$B$308,0),4)="Europe",INDEX(Locations!$B$3:$E$308,MATCH('Dept E Planning'!C41,Locations!$B$3:$B$308,0),4)="UK"),(((((J41)-42.4)*Transport!$D$9)+(42.4*Transport!$D$14))*'Dept E Planning'!F41),IF(AND(E41="Hybrid car",INDEX(Locations!$B$3:$E$308,MATCH('Dept E Planning'!C41,Locations!$B$3:$B$308,0),4)="Europe",INDEX(Locations!$B$3:$E$308,MATCH('Dept E Planning'!D41,Locations!$B$3:$B$308,0),4)="UK"),(((((J41)-42.4)*Transport!$D$9)+(42.4*Transport!$D$14))*'Dept E Planning'!F41),IF(AND(E41="Hybrid car",INDEX(Locations!$B$3:$E$308,MATCH('Dept E Planning'!D41,Locations!$B$3:$B$308,0),4)="Europe",INDEX(Locations!$B$3:$E$308,MATCH('Dept E Planning'!C41,Locations!$B$3:$B$308,0),4)="UK"),(((((J41)-42.4)*Transport!$D$9)+(42.4*Transport!$D$14))*'Dept E Planning'!F41),IF(AND(E41="Electric car",INDEX(Locations!$B$3:$E$308,MATCH('Dept E Planning'!C41,Locations!$B$3:$B$308,0),4)="Europe",INDEX(Locations!$B$3:$E$308,MATCH('Dept E Planning'!D41,Locations!$B$3:$B$308,0),4)="UK"),(((((J41)-42.4)*Transport!$D$8)+(42.4*Transport!$D$14))*'Dept E Planning'!F41),IF(AND(E41="Electric car",INDEX(Locations!$B$3:$E$308,MATCH('Dept E Planning'!D41,Locations!$B$3:$B$308,0),4)="Europe",INDEX(Locations!$B$3:$E$308,MATCH('Dept E Planning'!C41,Locations!$B$3:$B$308,0),4)="UK"),(((((J41)-42.4)*Transport!$D$8)+(42.4*Transport!$D$14))*'Dept E Planning'!F41),IF(AND(OR(C41="Ireland",INDEX(Locations!$B$3:$F$308,MATCH('Dept E Planning'!C41,Locations!$B$3:$B$308,0),5)="Yes"),E41="Car",INDEX(Locations!$B$3:$E$308,MATCH('Dept E Planning'!D41,Locations!$B$3:$B$308,0),4)="UK"),(J41)*(0.15*Transport!$C$14+0.85*Transport!$C$9)*'Dept E Planning'!F41,IF(AND(OR(D41="Ireland",INDEX(Locations!$B$3:$F$308,MATCH('Dept E Planning'!D41,Locations!$B$3:$B$308,0),5)="Yes"),E41="Car",INDEX(Locations!$B$3:$E$308,MATCH('Dept E Planning'!C41,Locations!$B$3:$B$308,0),4)="UK"),(J41)*(0.15*Transport!$C$14+0.85*Transport!$C$9)*'Dept E Planning'!F41,IF(AND(OR(C41="Ireland",INDEX(Locations!$B$3:$F$308,MATCH('Dept E Planning'!C41,Locations!$B$3:$B$308,0),5)="Yes"),E41="Hybrid Car",INDEX(Locations!$B$3:$E$308,MATCH('Dept E Planning'!D41,Locations!$B$3:$B$308,0),4)="UK"),(J41)*(0.15*Transport!$C$14+0.85*Transport!$C$9)*'Dept E Planning'!F41,IF(AND(OR(D41="Ireland",INDEX(Locations!$B$3:$F$308,MATCH('Dept E Planning'!D41,Locations!$B$3:$B$308,0),5)="Yes"),E41="Hybrid Car",INDEX(Locations!$B$3:$E$308,MATCH('Dept E Planning'!C41,Locations!$B$3:$B$308,0),4)="UK"),(J41)*(0.15*Transport!$C$14+0.85*Transport!$C$9)*'Dept E Planning'!F41,IF(AND(OR(C41="Ireland",INDEX(Locations!$B$3:$F$308,MATCH('Dept E Planning'!C41,Locations!$B$3:$B$308,0),5)="Yes"),E41="Electric Car",INDEX(Locations!$B$3:$E$308,MATCH('Dept E Planning'!D41,Locations!$B$3:$B$308,0),4)="UK"),(J41)*(0.15*Transport!$C$14+0.85*Transport!$C$8)*'Dept E Planning'!F41,IF(AND(OR(D41="Ireland",INDEX(Locations!$B$3:$F$308,MATCH('Dept E Planning'!D41,Locations!$B$3:$B$308,0),5)="Yes"),E41="Electric Car",INDEX(Locations!$B$3:$E$308,MATCH('Dept E Planning'!C41,Locations!$B$3:$B$308,0),4)="UK"),(J41)*(0.15*Transport!$C$14+0.85*Transport!$C$8)*'Dept E Planning'!F41,IF(AND(OR(C41="Ireland",INDEX(Locations!$B$3:$F$308,MATCH('Dept E Planning'!C41,Locations!$B$3:$B$308,0),5)="Yes"),E41="Bus/Coach",INDEX(Locations!$B$3:$E$308,MATCH('Dept E Planning'!D41,Locations!$B$3:$B$308,0),4)="UK"),(J41)*(0.15*Transport!$C$13+0.85*Transport!$C$5)*'Dept E Planning'!F41,IF(AND(OR(D41="Ireland",INDEX(Locations!$B$3:$F$308,MATCH('Dept E Planning'!D41,Locations!$B$3:$B$308,0),5)="Yes"),E41="Bus/Coach",INDEX(Locations!$B$3:$E$308,MATCH('Dept E Planning'!C41,Locations!$B$3:$B$308,0),4)="UK"),(J41)*(0.15*Transport!$C$13+0.85*Transport!$C$5)*'Dept E Planning'!F41,IF(AND(OR(C41="Ireland",INDEX(Locations!$B$3:$F$308,MATCH('Dept E Planning'!C41,Locations!$B$3:$B$308,0),5)="Yes"),E41="Train",INDEX(Locations!$B$3:$E$308,MATCH('Dept E Planning'!D41,Locations!$B$3:$B$308,0),4)="UK"),(J41)*(0.15*Transport!$C$13+0.85*Transport!$C$3)*'Dept E Planning'!F41,IF(AND(OR(D41="Ireland",INDEX(Locations!$B$3:$F$308,MATCH('Dept E Planning'!D41,Locations!$B$3:$B$308,0),5)="Yes"),E41="Train",INDEX(Locations!$B$3:$E$308,MATCH('Dept E Planning'!C41,Locations!$B$3:$B$308,0),4)="UK"),(J41)*(0.15*Transport!$C$13+0.85*Transport!$C$3),J41*(INDEX(Transport!$B$3:$E$14,MATCH('Dept E Planning'!E41,Transport!$B$3:$B$14,0),IF(INDEX(Locations!$B$3:$G$308,MATCH('Dept E Planning'!C41,Locations!$B$3:$B$308,0),4)="UK",2,IF(INDEX(Locations!$B$3:$G$308,MATCH('Dept E Planning'!C41,Locations!$B$3:$B$308,0),4)="Europe",3,4)))))*F41*G41*H41))))))))))))))))))),1)),"")</f>
        <v/>
      </c>
      <c r="L41" s="90"/>
    </row>
    <row r="42" spans="1:14" ht="17.399999999999999" customHeight="1" x14ac:dyDescent="0.25">
      <c r="A42" s="90"/>
      <c r="B42" s="91"/>
      <c r="C42" s="91"/>
      <c r="D42" s="91"/>
      <c r="E42" s="91"/>
      <c r="F42" s="90"/>
      <c r="G42" s="90">
        <v>1</v>
      </c>
      <c r="H42" s="101">
        <v>1</v>
      </c>
      <c r="I42" s="91"/>
      <c r="J42" s="100" t="str">
        <f>(IFERROR(IF(I42="Yes",(ROUND(6371 * ACOS(SIN((VLOOKUP(C42,Locations!B:D,2,FALSE))*PI()/180)*SIN((VLOOKUP(D42,Locations!B:D,2,FALSE))*PI()/180) + COS((VLOOKUP(C42,Locations!B:D,2,FALSE))*PI()/180) * COS((VLOOKUP(D42,Locations!B:D,2,FALSE))*PI()/180)*COS((VLOOKUP(D42,Locations!B:D,3,FALSE))* PI()/180-(VLOOKUP(C42,Locations!B:D,3,FALSE))*PI()/180))/1.609,0))*2,(ROUND(6371 * ACOS(SIN((VLOOKUP(C42,Locations!B:D,2,FALSE))*PI()/180)*SIN((VLOOKUP(D42,Locations!B:D,2,FALSE))*PI()/180) + COS((VLOOKUP(C42,Locations!B:D,2,FALSE))*PI()/180) * COS((VLOOKUP(D42,Locations!B:D,2,FALSE))*PI()/180)*COS((VLOOKUP(D42,Locations!B:D,3,FALSE))* PI()/180-(VLOOKUP(C42,Locations!B:D,3,FALSE))*PI()/180))/1.609,0))),""))</f>
        <v/>
      </c>
      <c r="K42" s="100" t="str" cm="1">
        <f t="array" ref="K42">IFERROR((ROUND(IF(AND(E42="Train",INDEX(Locations!$B$3:$E$308,MATCH('Dept E Planning'!C42,Locations!$B$3:$B$308,0),4)="Europe",INDEX(Locations!$B$3:$E$308,MATCH('Dept E Planning'!D42,Locations!$B$3:$B$308,0),4)="UK"),(((INDEX(Dover!$B$3:$G$124,MATCH('Dept E Planning'!C42,Dover!$B$3:$B$124,0),6))*Transport!$D$3)+(INDEX(Dover!$B$3:$G$124,MATCH('Dept E Planning'!D42,Dover!$B$3:$B$124,0),6)*Transport!$C$3))*'Dept E Planning'!F42*IF(I42="Yes",2,1),IF(AND(E42="Train",INDEX(Locations!$B$3:$E$308,MATCH('Dept E Planning'!D42,Locations!$B$3:$B$308,0),4)="Europe",INDEX(Locations!$B$3:$E$308,MATCH('Dept E Planning'!C42,Locations!$B$3:$B$308,0),4)="UK"),(((INDEX(Dover!$B$3:$G$124,MATCH('Dept E Planning'!D42,Dover!$B$3:$B$124,0),6))*Transport!$D$3)+(INDEX(Dover!$B$3:$G$124,MATCH('Dept E Planning'!C42,Dover!$B$3:$B$124,0),6)*Transport!$C$3))*'Dept E Planning'!F42*IF(I42="Yes",2,1),IF(AND(E42="Bus/Coach",INDEX(Locations!$B$3:$E$308,MATCH('Dept E Planning'!C42,Locations!$B$3:$B$308,0),4)="Europe",INDEX(Locations!$B$3:$E$308,MATCH('Dept E Planning'!D42,Locations!$B$3:$B$308,0),4)="UK"),((((J42)-42.4)*Transport!$D$5)+(42.4*Transport!$D$13))*'Dept E Planning'!F42,IF(AND(E42="Bus/Coach",INDEX(Locations!$B$3:$E$308,MATCH('Dept E Planning'!D42,Locations!$B$3:$B$308,0),4)="Europe",INDEX(Locations!$B$3:$E$308,MATCH('Dept E Planning'!C42,Locations!$B$3:$B$308,0),4)="UK"),((((J42)-42.4)*Transport!$D$5)+(42.4*Transport!$D$13))*'Dept E Planning'!F42,IF(AND(E42="Car",INDEX(Locations!$B$3:$E$308,MATCH('Dept E Planning'!C42,Locations!$B$3:$B$308,0),4)="Europe",INDEX(Locations!$B$3:$E$308,MATCH('Dept E Planning'!D42,Locations!$B$3:$B$308,0),4)="UK"),(((((J42)-42.4)*Transport!$D$9)+(42.4*Transport!$D$14))*'Dept E Planning'!F42),IF(AND(E42="Car",INDEX(Locations!$B$3:$E$308,MATCH('Dept E Planning'!D42,Locations!$B$3:$B$308,0),4)="Europe",INDEX(Locations!$B$3:$E$308,MATCH('Dept E Planning'!C42,Locations!$B$3:$B$308,0),4)="UK"),(((((J42)-42.4)*Transport!$D$9)+(42.4*Transport!$D$14))*'Dept E Planning'!F42),IF(AND(E42="Hybrid car",INDEX(Locations!$B$3:$E$308,MATCH('Dept E Planning'!C42,Locations!$B$3:$B$308,0),4)="Europe",INDEX(Locations!$B$3:$E$308,MATCH('Dept E Planning'!D42,Locations!$B$3:$B$308,0),4)="UK"),(((((J42)-42.4)*Transport!$D$9)+(42.4*Transport!$D$14))*'Dept E Planning'!F42),IF(AND(E42="Hybrid car",INDEX(Locations!$B$3:$E$308,MATCH('Dept E Planning'!D42,Locations!$B$3:$B$308,0),4)="Europe",INDEX(Locations!$B$3:$E$308,MATCH('Dept E Planning'!C42,Locations!$B$3:$B$308,0),4)="UK"),(((((J42)-42.4)*Transport!$D$9)+(42.4*Transport!$D$14))*'Dept E Planning'!F42),IF(AND(E42="Electric car",INDEX(Locations!$B$3:$E$308,MATCH('Dept E Planning'!C42,Locations!$B$3:$B$308,0),4)="Europe",INDEX(Locations!$B$3:$E$308,MATCH('Dept E Planning'!D42,Locations!$B$3:$B$308,0),4)="UK"),(((((J42)-42.4)*Transport!$D$8)+(42.4*Transport!$D$14))*'Dept E Planning'!F42),IF(AND(E42="Electric car",INDEX(Locations!$B$3:$E$308,MATCH('Dept E Planning'!D42,Locations!$B$3:$B$308,0),4)="Europe",INDEX(Locations!$B$3:$E$308,MATCH('Dept E Planning'!C42,Locations!$B$3:$B$308,0),4)="UK"),(((((J42)-42.4)*Transport!$D$8)+(42.4*Transport!$D$14))*'Dept E Planning'!F42),IF(AND(OR(C42="Ireland",INDEX(Locations!$B$3:$F$308,MATCH('Dept E Planning'!C42,Locations!$B$3:$B$308,0),5)="Yes"),E42="Car",INDEX(Locations!$B$3:$E$308,MATCH('Dept E Planning'!D42,Locations!$B$3:$B$308,0),4)="UK"),(J42)*(0.15*Transport!$C$14+0.85*Transport!$C$9)*'Dept E Planning'!F42,IF(AND(OR(D42="Ireland",INDEX(Locations!$B$3:$F$308,MATCH('Dept E Planning'!D42,Locations!$B$3:$B$308,0),5)="Yes"),E42="Car",INDEX(Locations!$B$3:$E$308,MATCH('Dept E Planning'!C42,Locations!$B$3:$B$308,0),4)="UK"),(J42)*(0.15*Transport!$C$14+0.85*Transport!$C$9)*'Dept E Planning'!F42,IF(AND(OR(C42="Ireland",INDEX(Locations!$B$3:$F$308,MATCH('Dept E Planning'!C42,Locations!$B$3:$B$308,0),5)="Yes"),E42="Hybrid Car",INDEX(Locations!$B$3:$E$308,MATCH('Dept E Planning'!D42,Locations!$B$3:$B$308,0),4)="UK"),(J42)*(0.15*Transport!$C$14+0.85*Transport!$C$9)*'Dept E Planning'!F42,IF(AND(OR(D42="Ireland",INDEX(Locations!$B$3:$F$308,MATCH('Dept E Planning'!D42,Locations!$B$3:$B$308,0),5)="Yes"),E42="Hybrid Car",INDEX(Locations!$B$3:$E$308,MATCH('Dept E Planning'!C42,Locations!$B$3:$B$308,0),4)="UK"),(J42)*(0.15*Transport!$C$14+0.85*Transport!$C$9)*'Dept E Planning'!F42,IF(AND(OR(C42="Ireland",INDEX(Locations!$B$3:$F$308,MATCH('Dept E Planning'!C42,Locations!$B$3:$B$308,0),5)="Yes"),E42="Electric Car",INDEX(Locations!$B$3:$E$308,MATCH('Dept E Planning'!D42,Locations!$B$3:$B$308,0),4)="UK"),(J42)*(0.15*Transport!$C$14+0.85*Transport!$C$8)*'Dept E Planning'!F42,IF(AND(OR(D42="Ireland",INDEX(Locations!$B$3:$F$308,MATCH('Dept E Planning'!D42,Locations!$B$3:$B$308,0),5)="Yes"),E42="Electric Car",INDEX(Locations!$B$3:$E$308,MATCH('Dept E Planning'!C42,Locations!$B$3:$B$308,0),4)="UK"),(J42)*(0.15*Transport!$C$14+0.85*Transport!$C$8)*'Dept E Planning'!F42,IF(AND(OR(C42="Ireland",INDEX(Locations!$B$3:$F$308,MATCH('Dept E Planning'!C42,Locations!$B$3:$B$308,0),5)="Yes"),E42="Bus/Coach",INDEX(Locations!$B$3:$E$308,MATCH('Dept E Planning'!D42,Locations!$B$3:$B$308,0),4)="UK"),(J42)*(0.15*Transport!$C$13+0.85*Transport!$C$5)*'Dept E Planning'!F42,IF(AND(OR(D42="Ireland",INDEX(Locations!$B$3:$F$308,MATCH('Dept E Planning'!D42,Locations!$B$3:$B$308,0),5)="Yes"),E42="Bus/Coach",INDEX(Locations!$B$3:$E$308,MATCH('Dept E Planning'!C42,Locations!$B$3:$B$308,0),4)="UK"),(J42)*(0.15*Transport!$C$13+0.85*Transport!$C$5)*'Dept E Planning'!F42,IF(AND(OR(C42="Ireland",INDEX(Locations!$B$3:$F$308,MATCH('Dept E Planning'!C42,Locations!$B$3:$B$308,0),5)="Yes"),E42="Train",INDEX(Locations!$B$3:$E$308,MATCH('Dept E Planning'!D42,Locations!$B$3:$B$308,0),4)="UK"),(J42)*(0.15*Transport!$C$13+0.85*Transport!$C$3)*'Dept E Planning'!F42,IF(AND(OR(D42="Ireland",INDEX(Locations!$B$3:$F$308,MATCH('Dept E Planning'!D42,Locations!$B$3:$B$308,0),5)="Yes"),E42="Train",INDEX(Locations!$B$3:$E$308,MATCH('Dept E Planning'!C42,Locations!$B$3:$B$308,0),4)="UK"),(J42)*(0.15*Transport!$C$13+0.85*Transport!$C$3),J42*(INDEX(Transport!$B$3:$E$14,MATCH('Dept E Planning'!E42,Transport!$B$3:$B$14,0),IF(INDEX(Locations!$B$3:$G$308,MATCH('Dept E Planning'!C42,Locations!$B$3:$B$308,0),4)="UK",2,IF(INDEX(Locations!$B$3:$G$308,MATCH('Dept E Planning'!C42,Locations!$B$3:$B$308,0),4)="Europe",3,4)))))*F42*G42*H42))))))))))))))))))),1)),"")</f>
        <v/>
      </c>
      <c r="L42" s="90"/>
    </row>
    <row r="43" spans="1:14" ht="17.399999999999999" customHeight="1" x14ac:dyDescent="0.25">
      <c r="A43" s="90"/>
      <c r="B43" s="91"/>
      <c r="C43" s="91"/>
      <c r="D43" s="91"/>
      <c r="E43" s="91"/>
      <c r="F43" s="90"/>
      <c r="G43" s="90">
        <v>1</v>
      </c>
      <c r="H43" s="101">
        <v>1</v>
      </c>
      <c r="I43" s="91"/>
      <c r="J43" s="100" t="str">
        <f>(IFERROR(IF(I43="Yes",(ROUND(6371 * ACOS(SIN((VLOOKUP(C43,Locations!B:D,2,FALSE))*PI()/180)*SIN((VLOOKUP(D43,Locations!B:D,2,FALSE))*PI()/180) + COS((VLOOKUP(C43,Locations!B:D,2,FALSE))*PI()/180) * COS((VLOOKUP(D43,Locations!B:D,2,FALSE))*PI()/180)*COS((VLOOKUP(D43,Locations!B:D,3,FALSE))* PI()/180-(VLOOKUP(C43,Locations!B:D,3,FALSE))*PI()/180))/1.609,0))*2,(ROUND(6371 * ACOS(SIN((VLOOKUP(C43,Locations!B:D,2,FALSE))*PI()/180)*SIN((VLOOKUP(D43,Locations!B:D,2,FALSE))*PI()/180) + COS((VLOOKUP(C43,Locations!B:D,2,FALSE))*PI()/180) * COS((VLOOKUP(D43,Locations!B:D,2,FALSE))*PI()/180)*COS((VLOOKUP(D43,Locations!B:D,3,FALSE))* PI()/180-(VLOOKUP(C43,Locations!B:D,3,FALSE))*PI()/180))/1.609,0))),""))</f>
        <v/>
      </c>
      <c r="K43" s="100" t="str" cm="1">
        <f t="array" ref="K43">IFERROR((ROUND(IF(AND(E43="Train",INDEX(Locations!$B$3:$E$308,MATCH('Dept E Planning'!C43,Locations!$B$3:$B$308,0),4)="Europe",INDEX(Locations!$B$3:$E$308,MATCH('Dept E Planning'!D43,Locations!$B$3:$B$308,0),4)="UK"),(((INDEX(Dover!$B$3:$G$124,MATCH('Dept E Planning'!C43,Dover!$B$3:$B$124,0),6))*Transport!$D$3)+(INDEX(Dover!$B$3:$G$124,MATCH('Dept E Planning'!D43,Dover!$B$3:$B$124,0),6)*Transport!$C$3))*'Dept E Planning'!F43*IF(I43="Yes",2,1),IF(AND(E43="Train",INDEX(Locations!$B$3:$E$308,MATCH('Dept E Planning'!D43,Locations!$B$3:$B$308,0),4)="Europe",INDEX(Locations!$B$3:$E$308,MATCH('Dept E Planning'!C43,Locations!$B$3:$B$308,0),4)="UK"),(((INDEX(Dover!$B$3:$G$124,MATCH('Dept E Planning'!D43,Dover!$B$3:$B$124,0),6))*Transport!$D$3)+(INDEX(Dover!$B$3:$G$124,MATCH('Dept E Planning'!C43,Dover!$B$3:$B$124,0),6)*Transport!$C$3))*'Dept E Planning'!F43*IF(I43="Yes",2,1),IF(AND(E43="Bus/Coach",INDEX(Locations!$B$3:$E$308,MATCH('Dept E Planning'!C43,Locations!$B$3:$B$308,0),4)="Europe",INDEX(Locations!$B$3:$E$308,MATCH('Dept E Planning'!D43,Locations!$B$3:$B$308,0),4)="UK"),((((J43)-42.4)*Transport!$D$5)+(42.4*Transport!$D$13))*'Dept E Planning'!F43,IF(AND(E43="Bus/Coach",INDEX(Locations!$B$3:$E$308,MATCH('Dept E Planning'!D43,Locations!$B$3:$B$308,0),4)="Europe",INDEX(Locations!$B$3:$E$308,MATCH('Dept E Planning'!C43,Locations!$B$3:$B$308,0),4)="UK"),((((J43)-42.4)*Transport!$D$5)+(42.4*Transport!$D$13))*'Dept E Planning'!F43,IF(AND(E43="Car",INDEX(Locations!$B$3:$E$308,MATCH('Dept E Planning'!C43,Locations!$B$3:$B$308,0),4)="Europe",INDEX(Locations!$B$3:$E$308,MATCH('Dept E Planning'!D43,Locations!$B$3:$B$308,0),4)="UK"),(((((J43)-42.4)*Transport!$D$9)+(42.4*Transport!$D$14))*'Dept E Planning'!F43),IF(AND(E43="Car",INDEX(Locations!$B$3:$E$308,MATCH('Dept E Planning'!D43,Locations!$B$3:$B$308,0),4)="Europe",INDEX(Locations!$B$3:$E$308,MATCH('Dept E Planning'!C43,Locations!$B$3:$B$308,0),4)="UK"),(((((J43)-42.4)*Transport!$D$9)+(42.4*Transport!$D$14))*'Dept E Planning'!F43),IF(AND(E43="Hybrid car",INDEX(Locations!$B$3:$E$308,MATCH('Dept E Planning'!C43,Locations!$B$3:$B$308,0),4)="Europe",INDEX(Locations!$B$3:$E$308,MATCH('Dept E Planning'!D43,Locations!$B$3:$B$308,0),4)="UK"),(((((J43)-42.4)*Transport!$D$9)+(42.4*Transport!$D$14))*'Dept E Planning'!F43),IF(AND(E43="Hybrid car",INDEX(Locations!$B$3:$E$308,MATCH('Dept E Planning'!D43,Locations!$B$3:$B$308,0),4)="Europe",INDEX(Locations!$B$3:$E$308,MATCH('Dept E Planning'!C43,Locations!$B$3:$B$308,0),4)="UK"),(((((J43)-42.4)*Transport!$D$9)+(42.4*Transport!$D$14))*'Dept E Planning'!F43),IF(AND(E43="Electric car",INDEX(Locations!$B$3:$E$308,MATCH('Dept E Planning'!C43,Locations!$B$3:$B$308,0),4)="Europe",INDEX(Locations!$B$3:$E$308,MATCH('Dept E Planning'!D43,Locations!$B$3:$B$308,0),4)="UK"),(((((J43)-42.4)*Transport!$D$8)+(42.4*Transport!$D$14))*'Dept E Planning'!F43),IF(AND(E43="Electric car",INDEX(Locations!$B$3:$E$308,MATCH('Dept E Planning'!D43,Locations!$B$3:$B$308,0),4)="Europe",INDEX(Locations!$B$3:$E$308,MATCH('Dept E Planning'!C43,Locations!$B$3:$B$308,0),4)="UK"),(((((J43)-42.4)*Transport!$D$8)+(42.4*Transport!$D$14))*'Dept E Planning'!F43),IF(AND(OR(C43="Ireland",INDEX(Locations!$B$3:$F$308,MATCH('Dept E Planning'!C43,Locations!$B$3:$B$308,0),5)="Yes"),E43="Car",INDEX(Locations!$B$3:$E$308,MATCH('Dept E Planning'!D43,Locations!$B$3:$B$308,0),4)="UK"),(J43)*(0.15*Transport!$C$14+0.85*Transport!$C$9)*'Dept E Planning'!F43,IF(AND(OR(D43="Ireland",INDEX(Locations!$B$3:$F$308,MATCH('Dept E Planning'!D43,Locations!$B$3:$B$308,0),5)="Yes"),E43="Car",INDEX(Locations!$B$3:$E$308,MATCH('Dept E Planning'!C43,Locations!$B$3:$B$308,0),4)="UK"),(J43)*(0.15*Transport!$C$14+0.85*Transport!$C$9)*'Dept E Planning'!F43,IF(AND(OR(C43="Ireland",INDEX(Locations!$B$3:$F$308,MATCH('Dept E Planning'!C43,Locations!$B$3:$B$308,0),5)="Yes"),E43="Hybrid Car",INDEX(Locations!$B$3:$E$308,MATCH('Dept E Planning'!D43,Locations!$B$3:$B$308,0),4)="UK"),(J43)*(0.15*Transport!$C$14+0.85*Transport!$C$9)*'Dept E Planning'!F43,IF(AND(OR(D43="Ireland",INDEX(Locations!$B$3:$F$308,MATCH('Dept E Planning'!D43,Locations!$B$3:$B$308,0),5)="Yes"),E43="Hybrid Car",INDEX(Locations!$B$3:$E$308,MATCH('Dept E Planning'!C43,Locations!$B$3:$B$308,0),4)="UK"),(J43)*(0.15*Transport!$C$14+0.85*Transport!$C$9)*'Dept E Planning'!F43,IF(AND(OR(C43="Ireland",INDEX(Locations!$B$3:$F$308,MATCH('Dept E Planning'!C43,Locations!$B$3:$B$308,0),5)="Yes"),E43="Electric Car",INDEX(Locations!$B$3:$E$308,MATCH('Dept E Planning'!D43,Locations!$B$3:$B$308,0),4)="UK"),(J43)*(0.15*Transport!$C$14+0.85*Transport!$C$8)*'Dept E Planning'!F43,IF(AND(OR(D43="Ireland",INDEX(Locations!$B$3:$F$308,MATCH('Dept E Planning'!D43,Locations!$B$3:$B$308,0),5)="Yes"),E43="Electric Car",INDEX(Locations!$B$3:$E$308,MATCH('Dept E Planning'!C43,Locations!$B$3:$B$308,0),4)="UK"),(J43)*(0.15*Transport!$C$14+0.85*Transport!$C$8)*'Dept E Planning'!F43,IF(AND(OR(C43="Ireland",INDEX(Locations!$B$3:$F$308,MATCH('Dept E Planning'!C43,Locations!$B$3:$B$308,0),5)="Yes"),E43="Bus/Coach",INDEX(Locations!$B$3:$E$308,MATCH('Dept E Planning'!D43,Locations!$B$3:$B$308,0),4)="UK"),(J43)*(0.15*Transport!$C$13+0.85*Transport!$C$5)*'Dept E Planning'!F43,IF(AND(OR(D43="Ireland",INDEX(Locations!$B$3:$F$308,MATCH('Dept E Planning'!D43,Locations!$B$3:$B$308,0),5)="Yes"),E43="Bus/Coach",INDEX(Locations!$B$3:$E$308,MATCH('Dept E Planning'!C43,Locations!$B$3:$B$308,0),4)="UK"),(J43)*(0.15*Transport!$C$13+0.85*Transport!$C$5)*'Dept E Planning'!F43,IF(AND(OR(C43="Ireland",INDEX(Locations!$B$3:$F$308,MATCH('Dept E Planning'!C43,Locations!$B$3:$B$308,0),5)="Yes"),E43="Train",INDEX(Locations!$B$3:$E$308,MATCH('Dept E Planning'!D43,Locations!$B$3:$B$308,0),4)="UK"),(J43)*(0.15*Transport!$C$13+0.85*Transport!$C$3)*'Dept E Planning'!F43,IF(AND(OR(D43="Ireland",INDEX(Locations!$B$3:$F$308,MATCH('Dept E Planning'!D43,Locations!$B$3:$B$308,0),5)="Yes"),E43="Train",INDEX(Locations!$B$3:$E$308,MATCH('Dept E Planning'!C43,Locations!$B$3:$B$308,0),4)="UK"),(J43)*(0.15*Transport!$C$13+0.85*Transport!$C$3),J43*(INDEX(Transport!$B$3:$E$14,MATCH('Dept E Planning'!E43,Transport!$B$3:$B$14,0),IF(INDEX(Locations!$B$3:$G$308,MATCH('Dept E Planning'!C43,Locations!$B$3:$B$308,0),4)="UK",2,IF(INDEX(Locations!$B$3:$G$308,MATCH('Dept E Planning'!C43,Locations!$B$3:$B$308,0),4)="Europe",3,4)))))*F43*G43*H43))))))))))))))))))),1)),"")</f>
        <v/>
      </c>
      <c r="L43" s="90"/>
    </row>
    <row r="44" spans="1:14" ht="17.399999999999999" customHeight="1" x14ac:dyDescent="0.25">
      <c r="A44" s="90"/>
      <c r="B44" s="91"/>
      <c r="C44" s="91"/>
      <c r="D44" s="91"/>
      <c r="E44" s="91"/>
      <c r="F44" s="90"/>
      <c r="G44" s="90">
        <v>1</v>
      </c>
      <c r="H44" s="101">
        <v>1</v>
      </c>
      <c r="I44" s="91"/>
      <c r="J44" s="100" t="str">
        <f>(IFERROR(IF(I44="Yes",(ROUND(6371 * ACOS(SIN((VLOOKUP(C44,Locations!B:D,2,FALSE))*PI()/180)*SIN((VLOOKUP(D44,Locations!B:D,2,FALSE))*PI()/180) + COS((VLOOKUP(C44,Locations!B:D,2,FALSE))*PI()/180) * COS((VLOOKUP(D44,Locations!B:D,2,FALSE))*PI()/180)*COS((VLOOKUP(D44,Locations!B:D,3,FALSE))* PI()/180-(VLOOKUP(C44,Locations!B:D,3,FALSE))*PI()/180))/1.609,0))*2,(ROUND(6371 * ACOS(SIN((VLOOKUP(C44,Locations!B:D,2,FALSE))*PI()/180)*SIN((VLOOKUP(D44,Locations!B:D,2,FALSE))*PI()/180) + COS((VLOOKUP(C44,Locations!B:D,2,FALSE))*PI()/180) * COS((VLOOKUP(D44,Locations!B:D,2,FALSE))*PI()/180)*COS((VLOOKUP(D44,Locations!B:D,3,FALSE))* PI()/180-(VLOOKUP(C44,Locations!B:D,3,FALSE))*PI()/180))/1.609,0))),""))</f>
        <v/>
      </c>
      <c r="K44" s="100" t="str" cm="1">
        <f t="array" ref="K44">IFERROR((ROUND(IF(AND(E44="Train",INDEX(Locations!$B$3:$E$308,MATCH('Dept E Planning'!C44,Locations!$B$3:$B$308,0),4)="Europe",INDEX(Locations!$B$3:$E$308,MATCH('Dept E Planning'!D44,Locations!$B$3:$B$308,0),4)="UK"),(((INDEX(Dover!$B$3:$G$124,MATCH('Dept E Planning'!C44,Dover!$B$3:$B$124,0),6))*Transport!$D$3)+(INDEX(Dover!$B$3:$G$124,MATCH('Dept E Planning'!D44,Dover!$B$3:$B$124,0),6)*Transport!$C$3))*'Dept E Planning'!F44*IF(I44="Yes",2,1),IF(AND(E44="Train",INDEX(Locations!$B$3:$E$308,MATCH('Dept E Planning'!D44,Locations!$B$3:$B$308,0),4)="Europe",INDEX(Locations!$B$3:$E$308,MATCH('Dept E Planning'!C44,Locations!$B$3:$B$308,0),4)="UK"),(((INDEX(Dover!$B$3:$G$124,MATCH('Dept E Planning'!D44,Dover!$B$3:$B$124,0),6))*Transport!$D$3)+(INDEX(Dover!$B$3:$G$124,MATCH('Dept E Planning'!C44,Dover!$B$3:$B$124,0),6)*Transport!$C$3))*'Dept E Planning'!F44*IF(I44="Yes",2,1),IF(AND(E44="Bus/Coach",INDEX(Locations!$B$3:$E$308,MATCH('Dept E Planning'!C44,Locations!$B$3:$B$308,0),4)="Europe",INDEX(Locations!$B$3:$E$308,MATCH('Dept E Planning'!D44,Locations!$B$3:$B$308,0),4)="UK"),((((J44)-42.4)*Transport!$D$5)+(42.4*Transport!$D$13))*'Dept E Planning'!F44,IF(AND(E44="Bus/Coach",INDEX(Locations!$B$3:$E$308,MATCH('Dept E Planning'!D44,Locations!$B$3:$B$308,0),4)="Europe",INDEX(Locations!$B$3:$E$308,MATCH('Dept E Planning'!C44,Locations!$B$3:$B$308,0),4)="UK"),((((J44)-42.4)*Transport!$D$5)+(42.4*Transport!$D$13))*'Dept E Planning'!F44,IF(AND(E44="Car",INDEX(Locations!$B$3:$E$308,MATCH('Dept E Planning'!C44,Locations!$B$3:$B$308,0),4)="Europe",INDEX(Locations!$B$3:$E$308,MATCH('Dept E Planning'!D44,Locations!$B$3:$B$308,0),4)="UK"),(((((J44)-42.4)*Transport!$D$9)+(42.4*Transport!$D$14))*'Dept E Planning'!F44),IF(AND(E44="Car",INDEX(Locations!$B$3:$E$308,MATCH('Dept E Planning'!D44,Locations!$B$3:$B$308,0),4)="Europe",INDEX(Locations!$B$3:$E$308,MATCH('Dept E Planning'!C44,Locations!$B$3:$B$308,0),4)="UK"),(((((J44)-42.4)*Transport!$D$9)+(42.4*Transport!$D$14))*'Dept E Planning'!F44),IF(AND(E44="Hybrid car",INDEX(Locations!$B$3:$E$308,MATCH('Dept E Planning'!C44,Locations!$B$3:$B$308,0),4)="Europe",INDEX(Locations!$B$3:$E$308,MATCH('Dept E Planning'!D44,Locations!$B$3:$B$308,0),4)="UK"),(((((J44)-42.4)*Transport!$D$9)+(42.4*Transport!$D$14))*'Dept E Planning'!F44),IF(AND(E44="Hybrid car",INDEX(Locations!$B$3:$E$308,MATCH('Dept E Planning'!D44,Locations!$B$3:$B$308,0),4)="Europe",INDEX(Locations!$B$3:$E$308,MATCH('Dept E Planning'!C44,Locations!$B$3:$B$308,0),4)="UK"),(((((J44)-42.4)*Transport!$D$9)+(42.4*Transport!$D$14))*'Dept E Planning'!F44),IF(AND(E44="Electric car",INDEX(Locations!$B$3:$E$308,MATCH('Dept E Planning'!C44,Locations!$B$3:$B$308,0),4)="Europe",INDEX(Locations!$B$3:$E$308,MATCH('Dept E Planning'!D44,Locations!$B$3:$B$308,0),4)="UK"),(((((J44)-42.4)*Transport!$D$8)+(42.4*Transport!$D$14))*'Dept E Planning'!F44),IF(AND(E44="Electric car",INDEX(Locations!$B$3:$E$308,MATCH('Dept E Planning'!D44,Locations!$B$3:$B$308,0),4)="Europe",INDEX(Locations!$B$3:$E$308,MATCH('Dept E Planning'!C44,Locations!$B$3:$B$308,0),4)="UK"),(((((J44)-42.4)*Transport!$D$8)+(42.4*Transport!$D$14))*'Dept E Planning'!F44),IF(AND(OR(C44="Ireland",INDEX(Locations!$B$3:$F$308,MATCH('Dept E Planning'!C44,Locations!$B$3:$B$308,0),5)="Yes"),E44="Car",INDEX(Locations!$B$3:$E$308,MATCH('Dept E Planning'!D44,Locations!$B$3:$B$308,0),4)="UK"),(J44)*(0.15*Transport!$C$14+0.85*Transport!$C$9)*'Dept E Planning'!F44,IF(AND(OR(D44="Ireland",INDEX(Locations!$B$3:$F$308,MATCH('Dept E Planning'!D44,Locations!$B$3:$B$308,0),5)="Yes"),E44="Car",INDEX(Locations!$B$3:$E$308,MATCH('Dept E Planning'!C44,Locations!$B$3:$B$308,0),4)="UK"),(J44)*(0.15*Transport!$C$14+0.85*Transport!$C$9)*'Dept E Planning'!F44,IF(AND(OR(C44="Ireland",INDEX(Locations!$B$3:$F$308,MATCH('Dept E Planning'!C44,Locations!$B$3:$B$308,0),5)="Yes"),E44="Hybrid Car",INDEX(Locations!$B$3:$E$308,MATCH('Dept E Planning'!D44,Locations!$B$3:$B$308,0),4)="UK"),(J44)*(0.15*Transport!$C$14+0.85*Transport!$C$9)*'Dept E Planning'!F44,IF(AND(OR(D44="Ireland",INDEX(Locations!$B$3:$F$308,MATCH('Dept E Planning'!D44,Locations!$B$3:$B$308,0),5)="Yes"),E44="Hybrid Car",INDEX(Locations!$B$3:$E$308,MATCH('Dept E Planning'!C44,Locations!$B$3:$B$308,0),4)="UK"),(J44)*(0.15*Transport!$C$14+0.85*Transport!$C$9)*'Dept E Planning'!F44,IF(AND(OR(C44="Ireland",INDEX(Locations!$B$3:$F$308,MATCH('Dept E Planning'!C44,Locations!$B$3:$B$308,0),5)="Yes"),E44="Electric Car",INDEX(Locations!$B$3:$E$308,MATCH('Dept E Planning'!D44,Locations!$B$3:$B$308,0),4)="UK"),(J44)*(0.15*Transport!$C$14+0.85*Transport!$C$8)*'Dept E Planning'!F44,IF(AND(OR(D44="Ireland",INDEX(Locations!$B$3:$F$308,MATCH('Dept E Planning'!D44,Locations!$B$3:$B$308,0),5)="Yes"),E44="Electric Car",INDEX(Locations!$B$3:$E$308,MATCH('Dept E Planning'!C44,Locations!$B$3:$B$308,0),4)="UK"),(J44)*(0.15*Transport!$C$14+0.85*Transport!$C$8)*'Dept E Planning'!F44,IF(AND(OR(C44="Ireland",INDEX(Locations!$B$3:$F$308,MATCH('Dept E Planning'!C44,Locations!$B$3:$B$308,0),5)="Yes"),E44="Bus/Coach",INDEX(Locations!$B$3:$E$308,MATCH('Dept E Planning'!D44,Locations!$B$3:$B$308,0),4)="UK"),(J44)*(0.15*Transport!$C$13+0.85*Transport!$C$5)*'Dept E Planning'!F44,IF(AND(OR(D44="Ireland",INDEX(Locations!$B$3:$F$308,MATCH('Dept E Planning'!D44,Locations!$B$3:$B$308,0),5)="Yes"),E44="Bus/Coach",INDEX(Locations!$B$3:$E$308,MATCH('Dept E Planning'!C44,Locations!$B$3:$B$308,0),4)="UK"),(J44)*(0.15*Transport!$C$13+0.85*Transport!$C$5)*'Dept E Planning'!F44,IF(AND(OR(C44="Ireland",INDEX(Locations!$B$3:$F$308,MATCH('Dept E Planning'!C44,Locations!$B$3:$B$308,0),5)="Yes"),E44="Train",INDEX(Locations!$B$3:$E$308,MATCH('Dept E Planning'!D44,Locations!$B$3:$B$308,0),4)="UK"),(J44)*(0.15*Transport!$C$13+0.85*Transport!$C$3)*'Dept E Planning'!F44,IF(AND(OR(D44="Ireland",INDEX(Locations!$B$3:$F$308,MATCH('Dept E Planning'!D44,Locations!$B$3:$B$308,0),5)="Yes"),E44="Train",INDEX(Locations!$B$3:$E$308,MATCH('Dept E Planning'!C44,Locations!$B$3:$B$308,0),4)="UK"),(J44)*(0.15*Transport!$C$13+0.85*Transport!$C$3),J44*(INDEX(Transport!$B$3:$E$14,MATCH('Dept E Planning'!E44,Transport!$B$3:$B$14,0),IF(INDEX(Locations!$B$3:$G$308,MATCH('Dept E Planning'!C44,Locations!$B$3:$B$308,0),4)="UK",2,IF(INDEX(Locations!$B$3:$G$308,MATCH('Dept E Planning'!C44,Locations!$B$3:$B$308,0),4)="Europe",3,4)))))*F44*G44*H44))))))))))))))))))),1)),"")</f>
        <v/>
      </c>
      <c r="L44" s="90"/>
    </row>
    <row r="45" spans="1:14" ht="17.399999999999999" customHeight="1" x14ac:dyDescent="0.25">
      <c r="A45" s="90"/>
      <c r="B45" s="91"/>
      <c r="C45" s="91"/>
      <c r="D45" s="91"/>
      <c r="E45" s="91"/>
      <c r="F45" s="90"/>
      <c r="G45" s="90">
        <v>1</v>
      </c>
      <c r="H45" s="101">
        <v>1</v>
      </c>
      <c r="I45" s="91"/>
      <c r="J45" s="100" t="str">
        <f>(IFERROR(IF(I45="Yes",(ROUND(6371 * ACOS(SIN((VLOOKUP(C45,Locations!B:D,2,FALSE))*PI()/180)*SIN((VLOOKUP(D45,Locations!B:D,2,FALSE))*PI()/180) + COS((VLOOKUP(C45,Locations!B:D,2,FALSE))*PI()/180) * COS((VLOOKUP(D45,Locations!B:D,2,FALSE))*PI()/180)*COS((VLOOKUP(D45,Locations!B:D,3,FALSE))* PI()/180-(VLOOKUP(C45,Locations!B:D,3,FALSE))*PI()/180))/1.609,0))*2,(ROUND(6371 * ACOS(SIN((VLOOKUP(C45,Locations!B:D,2,FALSE))*PI()/180)*SIN((VLOOKUP(D45,Locations!B:D,2,FALSE))*PI()/180) + COS((VLOOKUP(C45,Locations!B:D,2,FALSE))*PI()/180) * COS((VLOOKUP(D45,Locations!B:D,2,FALSE))*PI()/180)*COS((VLOOKUP(D45,Locations!B:D,3,FALSE))* PI()/180-(VLOOKUP(C45,Locations!B:D,3,FALSE))*PI()/180))/1.609,0))),""))</f>
        <v/>
      </c>
      <c r="K45" s="100" t="str" cm="1">
        <f t="array" ref="K45">IFERROR((ROUND(IF(AND(E45="Train",INDEX(Locations!$B$3:$E$308,MATCH('Dept E Planning'!C45,Locations!$B$3:$B$308,0),4)="Europe",INDEX(Locations!$B$3:$E$308,MATCH('Dept E Planning'!D45,Locations!$B$3:$B$308,0),4)="UK"),(((INDEX(Dover!$B$3:$G$124,MATCH('Dept E Planning'!C45,Dover!$B$3:$B$124,0),6))*Transport!$D$3)+(INDEX(Dover!$B$3:$G$124,MATCH('Dept E Planning'!D45,Dover!$B$3:$B$124,0),6)*Transport!$C$3))*'Dept E Planning'!F45*IF(I45="Yes",2,1),IF(AND(E45="Train",INDEX(Locations!$B$3:$E$308,MATCH('Dept E Planning'!D45,Locations!$B$3:$B$308,0),4)="Europe",INDEX(Locations!$B$3:$E$308,MATCH('Dept E Planning'!C45,Locations!$B$3:$B$308,0),4)="UK"),(((INDEX(Dover!$B$3:$G$124,MATCH('Dept E Planning'!D45,Dover!$B$3:$B$124,0),6))*Transport!$D$3)+(INDEX(Dover!$B$3:$G$124,MATCH('Dept E Planning'!C45,Dover!$B$3:$B$124,0),6)*Transport!$C$3))*'Dept E Planning'!F45*IF(I45="Yes",2,1),IF(AND(E45="Bus/Coach",INDEX(Locations!$B$3:$E$308,MATCH('Dept E Planning'!C45,Locations!$B$3:$B$308,0),4)="Europe",INDEX(Locations!$B$3:$E$308,MATCH('Dept E Planning'!D45,Locations!$B$3:$B$308,0),4)="UK"),((((J45)-42.4)*Transport!$D$5)+(42.4*Transport!$D$13))*'Dept E Planning'!F45,IF(AND(E45="Bus/Coach",INDEX(Locations!$B$3:$E$308,MATCH('Dept E Planning'!D45,Locations!$B$3:$B$308,0),4)="Europe",INDEX(Locations!$B$3:$E$308,MATCH('Dept E Planning'!C45,Locations!$B$3:$B$308,0),4)="UK"),((((J45)-42.4)*Transport!$D$5)+(42.4*Transport!$D$13))*'Dept E Planning'!F45,IF(AND(E45="Car",INDEX(Locations!$B$3:$E$308,MATCH('Dept E Planning'!C45,Locations!$B$3:$B$308,0),4)="Europe",INDEX(Locations!$B$3:$E$308,MATCH('Dept E Planning'!D45,Locations!$B$3:$B$308,0),4)="UK"),(((((J45)-42.4)*Transport!$D$9)+(42.4*Transport!$D$14))*'Dept E Planning'!F45),IF(AND(E45="Car",INDEX(Locations!$B$3:$E$308,MATCH('Dept E Planning'!D45,Locations!$B$3:$B$308,0),4)="Europe",INDEX(Locations!$B$3:$E$308,MATCH('Dept E Planning'!C45,Locations!$B$3:$B$308,0),4)="UK"),(((((J45)-42.4)*Transport!$D$9)+(42.4*Transport!$D$14))*'Dept E Planning'!F45),IF(AND(E45="Hybrid car",INDEX(Locations!$B$3:$E$308,MATCH('Dept E Planning'!C45,Locations!$B$3:$B$308,0),4)="Europe",INDEX(Locations!$B$3:$E$308,MATCH('Dept E Planning'!D45,Locations!$B$3:$B$308,0),4)="UK"),(((((J45)-42.4)*Transport!$D$9)+(42.4*Transport!$D$14))*'Dept E Planning'!F45),IF(AND(E45="Hybrid car",INDEX(Locations!$B$3:$E$308,MATCH('Dept E Planning'!D45,Locations!$B$3:$B$308,0),4)="Europe",INDEX(Locations!$B$3:$E$308,MATCH('Dept E Planning'!C45,Locations!$B$3:$B$308,0),4)="UK"),(((((J45)-42.4)*Transport!$D$9)+(42.4*Transport!$D$14))*'Dept E Planning'!F45),IF(AND(E45="Electric car",INDEX(Locations!$B$3:$E$308,MATCH('Dept E Planning'!C45,Locations!$B$3:$B$308,0),4)="Europe",INDEX(Locations!$B$3:$E$308,MATCH('Dept E Planning'!D45,Locations!$B$3:$B$308,0),4)="UK"),(((((J45)-42.4)*Transport!$D$8)+(42.4*Transport!$D$14))*'Dept E Planning'!F45),IF(AND(E45="Electric car",INDEX(Locations!$B$3:$E$308,MATCH('Dept E Planning'!D45,Locations!$B$3:$B$308,0),4)="Europe",INDEX(Locations!$B$3:$E$308,MATCH('Dept E Planning'!C45,Locations!$B$3:$B$308,0),4)="UK"),(((((J45)-42.4)*Transport!$D$8)+(42.4*Transport!$D$14))*'Dept E Planning'!F45),IF(AND(OR(C45="Ireland",INDEX(Locations!$B$3:$F$308,MATCH('Dept E Planning'!C45,Locations!$B$3:$B$308,0),5)="Yes"),E45="Car",INDEX(Locations!$B$3:$E$308,MATCH('Dept E Planning'!D45,Locations!$B$3:$B$308,0),4)="UK"),(J45)*(0.15*Transport!$C$14+0.85*Transport!$C$9)*'Dept E Planning'!F45,IF(AND(OR(D45="Ireland",INDEX(Locations!$B$3:$F$308,MATCH('Dept E Planning'!D45,Locations!$B$3:$B$308,0),5)="Yes"),E45="Car",INDEX(Locations!$B$3:$E$308,MATCH('Dept E Planning'!C45,Locations!$B$3:$B$308,0),4)="UK"),(J45)*(0.15*Transport!$C$14+0.85*Transport!$C$9)*'Dept E Planning'!F45,IF(AND(OR(C45="Ireland",INDEX(Locations!$B$3:$F$308,MATCH('Dept E Planning'!C45,Locations!$B$3:$B$308,0),5)="Yes"),E45="Hybrid Car",INDEX(Locations!$B$3:$E$308,MATCH('Dept E Planning'!D45,Locations!$B$3:$B$308,0),4)="UK"),(J45)*(0.15*Transport!$C$14+0.85*Transport!$C$9)*'Dept E Planning'!F45,IF(AND(OR(D45="Ireland",INDEX(Locations!$B$3:$F$308,MATCH('Dept E Planning'!D45,Locations!$B$3:$B$308,0),5)="Yes"),E45="Hybrid Car",INDEX(Locations!$B$3:$E$308,MATCH('Dept E Planning'!C45,Locations!$B$3:$B$308,0),4)="UK"),(J45)*(0.15*Transport!$C$14+0.85*Transport!$C$9)*'Dept E Planning'!F45,IF(AND(OR(C45="Ireland",INDEX(Locations!$B$3:$F$308,MATCH('Dept E Planning'!C45,Locations!$B$3:$B$308,0),5)="Yes"),E45="Electric Car",INDEX(Locations!$B$3:$E$308,MATCH('Dept E Planning'!D45,Locations!$B$3:$B$308,0),4)="UK"),(J45)*(0.15*Transport!$C$14+0.85*Transport!$C$8)*'Dept E Planning'!F45,IF(AND(OR(D45="Ireland",INDEX(Locations!$B$3:$F$308,MATCH('Dept E Planning'!D45,Locations!$B$3:$B$308,0),5)="Yes"),E45="Electric Car",INDEX(Locations!$B$3:$E$308,MATCH('Dept E Planning'!C45,Locations!$B$3:$B$308,0),4)="UK"),(J45)*(0.15*Transport!$C$14+0.85*Transport!$C$8)*'Dept E Planning'!F45,IF(AND(OR(C45="Ireland",INDEX(Locations!$B$3:$F$308,MATCH('Dept E Planning'!C45,Locations!$B$3:$B$308,0),5)="Yes"),E45="Bus/Coach",INDEX(Locations!$B$3:$E$308,MATCH('Dept E Planning'!D45,Locations!$B$3:$B$308,0),4)="UK"),(J45)*(0.15*Transport!$C$13+0.85*Transport!$C$5)*'Dept E Planning'!F45,IF(AND(OR(D45="Ireland",INDEX(Locations!$B$3:$F$308,MATCH('Dept E Planning'!D45,Locations!$B$3:$B$308,0),5)="Yes"),E45="Bus/Coach",INDEX(Locations!$B$3:$E$308,MATCH('Dept E Planning'!C45,Locations!$B$3:$B$308,0),4)="UK"),(J45)*(0.15*Transport!$C$13+0.85*Transport!$C$5)*'Dept E Planning'!F45,IF(AND(OR(C45="Ireland",INDEX(Locations!$B$3:$F$308,MATCH('Dept E Planning'!C45,Locations!$B$3:$B$308,0),5)="Yes"),E45="Train",INDEX(Locations!$B$3:$E$308,MATCH('Dept E Planning'!D45,Locations!$B$3:$B$308,0),4)="UK"),(J45)*(0.15*Transport!$C$13+0.85*Transport!$C$3)*'Dept E Planning'!F45,IF(AND(OR(D45="Ireland",INDEX(Locations!$B$3:$F$308,MATCH('Dept E Planning'!D45,Locations!$B$3:$B$308,0),5)="Yes"),E45="Train",INDEX(Locations!$B$3:$E$308,MATCH('Dept E Planning'!C45,Locations!$B$3:$B$308,0),4)="UK"),(J45)*(0.15*Transport!$C$13+0.85*Transport!$C$3),J45*(INDEX(Transport!$B$3:$E$14,MATCH('Dept E Planning'!E45,Transport!$B$3:$B$14,0),IF(INDEX(Locations!$B$3:$G$308,MATCH('Dept E Planning'!C45,Locations!$B$3:$B$308,0),4)="UK",2,IF(INDEX(Locations!$B$3:$G$308,MATCH('Dept E Planning'!C45,Locations!$B$3:$B$308,0),4)="Europe",3,4)))))*F45*G45*H45))))))))))))))))))),1)),"")</f>
        <v/>
      </c>
      <c r="L45" s="90"/>
    </row>
    <row r="46" spans="1:14" ht="17.399999999999999" customHeight="1" x14ac:dyDescent="0.25">
      <c r="A46" s="90"/>
      <c r="B46" s="91"/>
      <c r="C46" s="91"/>
      <c r="D46" s="91"/>
      <c r="E46" s="91"/>
      <c r="F46" s="90"/>
      <c r="G46" s="90">
        <v>1</v>
      </c>
      <c r="H46" s="101">
        <v>1</v>
      </c>
      <c r="I46" s="91"/>
      <c r="J46" s="100" t="str">
        <f>(IFERROR(IF(I46="Yes",(ROUND(6371 * ACOS(SIN((VLOOKUP(C46,Locations!B:D,2,FALSE))*PI()/180)*SIN((VLOOKUP(D46,Locations!B:D,2,FALSE))*PI()/180) + COS((VLOOKUP(C46,Locations!B:D,2,FALSE))*PI()/180) * COS((VLOOKUP(D46,Locations!B:D,2,FALSE))*PI()/180)*COS((VLOOKUP(D46,Locations!B:D,3,FALSE))* PI()/180-(VLOOKUP(C46,Locations!B:D,3,FALSE))*PI()/180))/1.609,0))*2,(ROUND(6371 * ACOS(SIN((VLOOKUP(C46,Locations!B:D,2,FALSE))*PI()/180)*SIN((VLOOKUP(D46,Locations!B:D,2,FALSE))*PI()/180) + COS((VLOOKUP(C46,Locations!B:D,2,FALSE))*PI()/180) * COS((VLOOKUP(D46,Locations!B:D,2,FALSE))*PI()/180)*COS((VLOOKUP(D46,Locations!B:D,3,FALSE))* PI()/180-(VLOOKUP(C46,Locations!B:D,3,FALSE))*PI()/180))/1.609,0))),""))</f>
        <v/>
      </c>
      <c r="K46" s="100" t="str" cm="1">
        <f t="array" ref="K46">IFERROR((ROUND(IF(AND(E46="Train",INDEX(Locations!$B$3:$E$308,MATCH('Dept E Planning'!C46,Locations!$B$3:$B$308,0),4)="Europe",INDEX(Locations!$B$3:$E$308,MATCH('Dept E Planning'!D46,Locations!$B$3:$B$308,0),4)="UK"),(((INDEX(Dover!$B$3:$G$124,MATCH('Dept E Planning'!C46,Dover!$B$3:$B$124,0),6))*Transport!$D$3)+(INDEX(Dover!$B$3:$G$124,MATCH('Dept E Planning'!D46,Dover!$B$3:$B$124,0),6)*Transport!$C$3))*'Dept E Planning'!F46*IF(I46="Yes",2,1),IF(AND(E46="Train",INDEX(Locations!$B$3:$E$308,MATCH('Dept E Planning'!D46,Locations!$B$3:$B$308,0),4)="Europe",INDEX(Locations!$B$3:$E$308,MATCH('Dept E Planning'!C46,Locations!$B$3:$B$308,0),4)="UK"),(((INDEX(Dover!$B$3:$G$124,MATCH('Dept E Planning'!D46,Dover!$B$3:$B$124,0),6))*Transport!$D$3)+(INDEX(Dover!$B$3:$G$124,MATCH('Dept E Planning'!C46,Dover!$B$3:$B$124,0),6)*Transport!$C$3))*'Dept E Planning'!F46*IF(I46="Yes",2,1),IF(AND(E46="Bus/Coach",INDEX(Locations!$B$3:$E$308,MATCH('Dept E Planning'!C46,Locations!$B$3:$B$308,0),4)="Europe",INDEX(Locations!$B$3:$E$308,MATCH('Dept E Planning'!D46,Locations!$B$3:$B$308,0),4)="UK"),((((J46)-42.4)*Transport!$D$5)+(42.4*Transport!$D$13))*'Dept E Planning'!F46,IF(AND(E46="Bus/Coach",INDEX(Locations!$B$3:$E$308,MATCH('Dept E Planning'!D46,Locations!$B$3:$B$308,0),4)="Europe",INDEX(Locations!$B$3:$E$308,MATCH('Dept E Planning'!C46,Locations!$B$3:$B$308,0),4)="UK"),((((J46)-42.4)*Transport!$D$5)+(42.4*Transport!$D$13))*'Dept E Planning'!F46,IF(AND(E46="Car",INDEX(Locations!$B$3:$E$308,MATCH('Dept E Planning'!C46,Locations!$B$3:$B$308,0),4)="Europe",INDEX(Locations!$B$3:$E$308,MATCH('Dept E Planning'!D46,Locations!$B$3:$B$308,0),4)="UK"),(((((J46)-42.4)*Transport!$D$9)+(42.4*Transport!$D$14))*'Dept E Planning'!F46),IF(AND(E46="Car",INDEX(Locations!$B$3:$E$308,MATCH('Dept E Planning'!D46,Locations!$B$3:$B$308,0),4)="Europe",INDEX(Locations!$B$3:$E$308,MATCH('Dept E Planning'!C46,Locations!$B$3:$B$308,0),4)="UK"),(((((J46)-42.4)*Transport!$D$9)+(42.4*Transport!$D$14))*'Dept E Planning'!F46),IF(AND(E46="Hybrid car",INDEX(Locations!$B$3:$E$308,MATCH('Dept E Planning'!C46,Locations!$B$3:$B$308,0),4)="Europe",INDEX(Locations!$B$3:$E$308,MATCH('Dept E Planning'!D46,Locations!$B$3:$B$308,0),4)="UK"),(((((J46)-42.4)*Transport!$D$9)+(42.4*Transport!$D$14))*'Dept E Planning'!F46),IF(AND(E46="Hybrid car",INDEX(Locations!$B$3:$E$308,MATCH('Dept E Planning'!D46,Locations!$B$3:$B$308,0),4)="Europe",INDEX(Locations!$B$3:$E$308,MATCH('Dept E Planning'!C46,Locations!$B$3:$B$308,0),4)="UK"),(((((J46)-42.4)*Transport!$D$9)+(42.4*Transport!$D$14))*'Dept E Planning'!F46),IF(AND(E46="Electric car",INDEX(Locations!$B$3:$E$308,MATCH('Dept E Planning'!C46,Locations!$B$3:$B$308,0),4)="Europe",INDEX(Locations!$B$3:$E$308,MATCH('Dept E Planning'!D46,Locations!$B$3:$B$308,0),4)="UK"),(((((J46)-42.4)*Transport!$D$8)+(42.4*Transport!$D$14))*'Dept E Planning'!F46),IF(AND(E46="Electric car",INDEX(Locations!$B$3:$E$308,MATCH('Dept E Planning'!D46,Locations!$B$3:$B$308,0),4)="Europe",INDEX(Locations!$B$3:$E$308,MATCH('Dept E Planning'!C46,Locations!$B$3:$B$308,0),4)="UK"),(((((J46)-42.4)*Transport!$D$8)+(42.4*Transport!$D$14))*'Dept E Planning'!F46),IF(AND(OR(C46="Ireland",INDEX(Locations!$B$3:$F$308,MATCH('Dept E Planning'!C46,Locations!$B$3:$B$308,0),5)="Yes"),E46="Car",INDEX(Locations!$B$3:$E$308,MATCH('Dept E Planning'!D46,Locations!$B$3:$B$308,0),4)="UK"),(J46)*(0.15*Transport!$C$14+0.85*Transport!$C$9)*'Dept E Planning'!F46,IF(AND(OR(D46="Ireland",INDEX(Locations!$B$3:$F$308,MATCH('Dept E Planning'!D46,Locations!$B$3:$B$308,0),5)="Yes"),E46="Car",INDEX(Locations!$B$3:$E$308,MATCH('Dept E Planning'!C46,Locations!$B$3:$B$308,0),4)="UK"),(J46)*(0.15*Transport!$C$14+0.85*Transport!$C$9)*'Dept E Planning'!F46,IF(AND(OR(C46="Ireland",INDEX(Locations!$B$3:$F$308,MATCH('Dept E Planning'!C46,Locations!$B$3:$B$308,0),5)="Yes"),E46="Hybrid Car",INDEX(Locations!$B$3:$E$308,MATCH('Dept E Planning'!D46,Locations!$B$3:$B$308,0),4)="UK"),(J46)*(0.15*Transport!$C$14+0.85*Transport!$C$9)*'Dept E Planning'!F46,IF(AND(OR(D46="Ireland",INDEX(Locations!$B$3:$F$308,MATCH('Dept E Planning'!D46,Locations!$B$3:$B$308,0),5)="Yes"),E46="Hybrid Car",INDEX(Locations!$B$3:$E$308,MATCH('Dept E Planning'!C46,Locations!$B$3:$B$308,0),4)="UK"),(J46)*(0.15*Transport!$C$14+0.85*Transport!$C$9)*'Dept E Planning'!F46,IF(AND(OR(C46="Ireland",INDEX(Locations!$B$3:$F$308,MATCH('Dept E Planning'!C46,Locations!$B$3:$B$308,0),5)="Yes"),E46="Electric Car",INDEX(Locations!$B$3:$E$308,MATCH('Dept E Planning'!D46,Locations!$B$3:$B$308,0),4)="UK"),(J46)*(0.15*Transport!$C$14+0.85*Transport!$C$8)*'Dept E Planning'!F46,IF(AND(OR(D46="Ireland",INDEX(Locations!$B$3:$F$308,MATCH('Dept E Planning'!D46,Locations!$B$3:$B$308,0),5)="Yes"),E46="Electric Car",INDEX(Locations!$B$3:$E$308,MATCH('Dept E Planning'!C46,Locations!$B$3:$B$308,0),4)="UK"),(J46)*(0.15*Transport!$C$14+0.85*Transport!$C$8)*'Dept E Planning'!F46,IF(AND(OR(C46="Ireland",INDEX(Locations!$B$3:$F$308,MATCH('Dept E Planning'!C46,Locations!$B$3:$B$308,0),5)="Yes"),E46="Bus/Coach",INDEX(Locations!$B$3:$E$308,MATCH('Dept E Planning'!D46,Locations!$B$3:$B$308,0),4)="UK"),(J46)*(0.15*Transport!$C$13+0.85*Transport!$C$5)*'Dept E Planning'!F46,IF(AND(OR(D46="Ireland",INDEX(Locations!$B$3:$F$308,MATCH('Dept E Planning'!D46,Locations!$B$3:$B$308,0),5)="Yes"),E46="Bus/Coach",INDEX(Locations!$B$3:$E$308,MATCH('Dept E Planning'!C46,Locations!$B$3:$B$308,0),4)="UK"),(J46)*(0.15*Transport!$C$13+0.85*Transport!$C$5)*'Dept E Planning'!F46,IF(AND(OR(C46="Ireland",INDEX(Locations!$B$3:$F$308,MATCH('Dept E Planning'!C46,Locations!$B$3:$B$308,0),5)="Yes"),E46="Train",INDEX(Locations!$B$3:$E$308,MATCH('Dept E Planning'!D46,Locations!$B$3:$B$308,0),4)="UK"),(J46)*(0.15*Transport!$C$13+0.85*Transport!$C$3)*'Dept E Planning'!F46,IF(AND(OR(D46="Ireland",INDEX(Locations!$B$3:$F$308,MATCH('Dept E Planning'!D46,Locations!$B$3:$B$308,0),5)="Yes"),E46="Train",INDEX(Locations!$B$3:$E$308,MATCH('Dept E Planning'!C46,Locations!$B$3:$B$308,0),4)="UK"),(J46)*(0.15*Transport!$C$13+0.85*Transport!$C$3),J46*(INDEX(Transport!$B$3:$E$14,MATCH('Dept E Planning'!E46,Transport!$B$3:$B$14,0),IF(INDEX(Locations!$B$3:$G$308,MATCH('Dept E Planning'!C46,Locations!$B$3:$B$308,0),4)="UK",2,IF(INDEX(Locations!$B$3:$G$308,MATCH('Dept E Planning'!C46,Locations!$B$3:$B$308,0),4)="Europe",3,4)))))*F46*G46*H46))))))))))))))))))),1)),"")</f>
        <v/>
      </c>
      <c r="L46" s="90"/>
    </row>
    <row r="47" spans="1:14" ht="17.399999999999999" customHeight="1" x14ac:dyDescent="0.25">
      <c r="A47" s="90"/>
      <c r="B47" s="91"/>
      <c r="C47" s="91"/>
      <c r="D47" s="91"/>
      <c r="E47" s="91"/>
      <c r="F47" s="90"/>
      <c r="G47" s="90">
        <v>1</v>
      </c>
      <c r="H47" s="101">
        <v>1</v>
      </c>
      <c r="I47" s="91"/>
      <c r="J47" s="100" t="str">
        <f>(IFERROR(IF(I47="Yes",(ROUND(6371 * ACOS(SIN((VLOOKUP(C47,Locations!B:D,2,FALSE))*PI()/180)*SIN((VLOOKUP(D47,Locations!B:D,2,FALSE))*PI()/180) + COS((VLOOKUP(C47,Locations!B:D,2,FALSE))*PI()/180) * COS((VLOOKUP(D47,Locations!B:D,2,FALSE))*PI()/180)*COS((VLOOKUP(D47,Locations!B:D,3,FALSE))* PI()/180-(VLOOKUP(C47,Locations!B:D,3,FALSE))*PI()/180))/1.609,0))*2,(ROUND(6371 * ACOS(SIN((VLOOKUP(C47,Locations!B:D,2,FALSE))*PI()/180)*SIN((VLOOKUP(D47,Locations!B:D,2,FALSE))*PI()/180) + COS((VLOOKUP(C47,Locations!B:D,2,FALSE))*PI()/180) * COS((VLOOKUP(D47,Locations!B:D,2,FALSE))*PI()/180)*COS((VLOOKUP(D47,Locations!B:D,3,FALSE))* PI()/180-(VLOOKUP(C47,Locations!B:D,3,FALSE))*PI()/180))/1.609,0))),""))</f>
        <v/>
      </c>
      <c r="K47" s="100" t="str" cm="1">
        <f t="array" ref="K47">IFERROR((ROUND(IF(AND(E47="Train",INDEX(Locations!$B$3:$E$308,MATCH('Dept E Planning'!C47,Locations!$B$3:$B$308,0),4)="Europe",INDEX(Locations!$B$3:$E$308,MATCH('Dept E Planning'!D47,Locations!$B$3:$B$308,0),4)="UK"),(((INDEX(Dover!$B$3:$G$124,MATCH('Dept E Planning'!C47,Dover!$B$3:$B$124,0),6))*Transport!$D$3)+(INDEX(Dover!$B$3:$G$124,MATCH('Dept E Planning'!D47,Dover!$B$3:$B$124,0),6)*Transport!$C$3))*'Dept E Planning'!F47*IF(I47="Yes",2,1),IF(AND(E47="Train",INDEX(Locations!$B$3:$E$308,MATCH('Dept E Planning'!D47,Locations!$B$3:$B$308,0),4)="Europe",INDEX(Locations!$B$3:$E$308,MATCH('Dept E Planning'!C47,Locations!$B$3:$B$308,0),4)="UK"),(((INDEX(Dover!$B$3:$G$124,MATCH('Dept E Planning'!D47,Dover!$B$3:$B$124,0),6))*Transport!$D$3)+(INDEX(Dover!$B$3:$G$124,MATCH('Dept E Planning'!C47,Dover!$B$3:$B$124,0),6)*Transport!$C$3))*'Dept E Planning'!F47*IF(I47="Yes",2,1),IF(AND(E47="Bus/Coach",INDEX(Locations!$B$3:$E$308,MATCH('Dept E Planning'!C47,Locations!$B$3:$B$308,0),4)="Europe",INDEX(Locations!$B$3:$E$308,MATCH('Dept E Planning'!D47,Locations!$B$3:$B$308,0),4)="UK"),((((J47)-42.4)*Transport!$D$5)+(42.4*Transport!$D$13))*'Dept E Planning'!F47,IF(AND(E47="Bus/Coach",INDEX(Locations!$B$3:$E$308,MATCH('Dept E Planning'!D47,Locations!$B$3:$B$308,0),4)="Europe",INDEX(Locations!$B$3:$E$308,MATCH('Dept E Planning'!C47,Locations!$B$3:$B$308,0),4)="UK"),((((J47)-42.4)*Transport!$D$5)+(42.4*Transport!$D$13))*'Dept E Planning'!F47,IF(AND(E47="Car",INDEX(Locations!$B$3:$E$308,MATCH('Dept E Planning'!C47,Locations!$B$3:$B$308,0),4)="Europe",INDEX(Locations!$B$3:$E$308,MATCH('Dept E Planning'!D47,Locations!$B$3:$B$308,0),4)="UK"),(((((J47)-42.4)*Transport!$D$9)+(42.4*Transport!$D$14))*'Dept E Planning'!F47),IF(AND(E47="Car",INDEX(Locations!$B$3:$E$308,MATCH('Dept E Planning'!D47,Locations!$B$3:$B$308,0),4)="Europe",INDEX(Locations!$B$3:$E$308,MATCH('Dept E Planning'!C47,Locations!$B$3:$B$308,0),4)="UK"),(((((J47)-42.4)*Transport!$D$9)+(42.4*Transport!$D$14))*'Dept E Planning'!F47),IF(AND(E47="Hybrid car",INDEX(Locations!$B$3:$E$308,MATCH('Dept E Planning'!C47,Locations!$B$3:$B$308,0),4)="Europe",INDEX(Locations!$B$3:$E$308,MATCH('Dept E Planning'!D47,Locations!$B$3:$B$308,0),4)="UK"),(((((J47)-42.4)*Transport!$D$9)+(42.4*Transport!$D$14))*'Dept E Planning'!F47),IF(AND(E47="Hybrid car",INDEX(Locations!$B$3:$E$308,MATCH('Dept E Planning'!D47,Locations!$B$3:$B$308,0),4)="Europe",INDEX(Locations!$B$3:$E$308,MATCH('Dept E Planning'!C47,Locations!$B$3:$B$308,0),4)="UK"),(((((J47)-42.4)*Transport!$D$9)+(42.4*Transport!$D$14))*'Dept E Planning'!F47),IF(AND(E47="Electric car",INDEX(Locations!$B$3:$E$308,MATCH('Dept E Planning'!C47,Locations!$B$3:$B$308,0),4)="Europe",INDEX(Locations!$B$3:$E$308,MATCH('Dept E Planning'!D47,Locations!$B$3:$B$308,0),4)="UK"),(((((J47)-42.4)*Transport!$D$8)+(42.4*Transport!$D$14))*'Dept E Planning'!F47),IF(AND(E47="Electric car",INDEX(Locations!$B$3:$E$308,MATCH('Dept E Planning'!D47,Locations!$B$3:$B$308,0),4)="Europe",INDEX(Locations!$B$3:$E$308,MATCH('Dept E Planning'!C47,Locations!$B$3:$B$308,0),4)="UK"),(((((J47)-42.4)*Transport!$D$8)+(42.4*Transport!$D$14))*'Dept E Planning'!F47),IF(AND(OR(C47="Ireland",INDEX(Locations!$B$3:$F$308,MATCH('Dept E Planning'!C47,Locations!$B$3:$B$308,0),5)="Yes"),E47="Car",INDEX(Locations!$B$3:$E$308,MATCH('Dept E Planning'!D47,Locations!$B$3:$B$308,0),4)="UK"),(J47)*(0.15*Transport!$C$14+0.85*Transport!$C$9)*'Dept E Planning'!F47,IF(AND(OR(D47="Ireland",INDEX(Locations!$B$3:$F$308,MATCH('Dept E Planning'!D47,Locations!$B$3:$B$308,0),5)="Yes"),E47="Car",INDEX(Locations!$B$3:$E$308,MATCH('Dept E Planning'!C47,Locations!$B$3:$B$308,0),4)="UK"),(J47)*(0.15*Transport!$C$14+0.85*Transport!$C$9)*'Dept E Planning'!F47,IF(AND(OR(C47="Ireland",INDEX(Locations!$B$3:$F$308,MATCH('Dept E Planning'!C47,Locations!$B$3:$B$308,0),5)="Yes"),E47="Hybrid Car",INDEX(Locations!$B$3:$E$308,MATCH('Dept E Planning'!D47,Locations!$B$3:$B$308,0),4)="UK"),(J47)*(0.15*Transport!$C$14+0.85*Transport!$C$9)*'Dept E Planning'!F47,IF(AND(OR(D47="Ireland",INDEX(Locations!$B$3:$F$308,MATCH('Dept E Planning'!D47,Locations!$B$3:$B$308,0),5)="Yes"),E47="Hybrid Car",INDEX(Locations!$B$3:$E$308,MATCH('Dept E Planning'!C47,Locations!$B$3:$B$308,0),4)="UK"),(J47)*(0.15*Transport!$C$14+0.85*Transport!$C$9)*'Dept E Planning'!F47,IF(AND(OR(C47="Ireland",INDEX(Locations!$B$3:$F$308,MATCH('Dept E Planning'!C47,Locations!$B$3:$B$308,0),5)="Yes"),E47="Electric Car",INDEX(Locations!$B$3:$E$308,MATCH('Dept E Planning'!D47,Locations!$B$3:$B$308,0),4)="UK"),(J47)*(0.15*Transport!$C$14+0.85*Transport!$C$8)*'Dept E Planning'!F47,IF(AND(OR(D47="Ireland",INDEX(Locations!$B$3:$F$308,MATCH('Dept E Planning'!D47,Locations!$B$3:$B$308,0),5)="Yes"),E47="Electric Car",INDEX(Locations!$B$3:$E$308,MATCH('Dept E Planning'!C47,Locations!$B$3:$B$308,0),4)="UK"),(J47)*(0.15*Transport!$C$14+0.85*Transport!$C$8)*'Dept E Planning'!F47,IF(AND(OR(C47="Ireland",INDEX(Locations!$B$3:$F$308,MATCH('Dept E Planning'!C47,Locations!$B$3:$B$308,0),5)="Yes"),E47="Bus/Coach",INDEX(Locations!$B$3:$E$308,MATCH('Dept E Planning'!D47,Locations!$B$3:$B$308,0),4)="UK"),(J47)*(0.15*Transport!$C$13+0.85*Transport!$C$5)*'Dept E Planning'!F47,IF(AND(OR(D47="Ireland",INDEX(Locations!$B$3:$F$308,MATCH('Dept E Planning'!D47,Locations!$B$3:$B$308,0),5)="Yes"),E47="Bus/Coach",INDEX(Locations!$B$3:$E$308,MATCH('Dept E Planning'!C47,Locations!$B$3:$B$308,0),4)="UK"),(J47)*(0.15*Transport!$C$13+0.85*Transport!$C$5)*'Dept E Planning'!F47,IF(AND(OR(C47="Ireland",INDEX(Locations!$B$3:$F$308,MATCH('Dept E Planning'!C47,Locations!$B$3:$B$308,0),5)="Yes"),E47="Train",INDEX(Locations!$B$3:$E$308,MATCH('Dept E Planning'!D47,Locations!$B$3:$B$308,0),4)="UK"),(J47)*(0.15*Transport!$C$13+0.85*Transport!$C$3)*'Dept E Planning'!F47,IF(AND(OR(D47="Ireland",INDEX(Locations!$B$3:$F$308,MATCH('Dept E Planning'!D47,Locations!$B$3:$B$308,0),5)="Yes"),E47="Train",INDEX(Locations!$B$3:$E$308,MATCH('Dept E Planning'!C47,Locations!$B$3:$B$308,0),4)="UK"),(J47)*(0.15*Transport!$C$13+0.85*Transport!$C$3),J47*(INDEX(Transport!$B$3:$E$14,MATCH('Dept E Planning'!E47,Transport!$B$3:$B$14,0),IF(INDEX(Locations!$B$3:$G$308,MATCH('Dept E Planning'!C47,Locations!$B$3:$B$308,0),4)="UK",2,IF(INDEX(Locations!$B$3:$G$308,MATCH('Dept E Planning'!C47,Locations!$B$3:$B$308,0),4)="Europe",3,4)))))*F47*G47*H47))))))))))))))))))),1)),"")</f>
        <v/>
      </c>
      <c r="L47" s="90"/>
    </row>
    <row r="48" spans="1:14" ht="17.399999999999999" customHeight="1" x14ac:dyDescent="0.25">
      <c r="A48" s="90"/>
      <c r="B48" s="91"/>
      <c r="C48" s="91"/>
      <c r="D48" s="91"/>
      <c r="E48" s="91"/>
      <c r="F48" s="90"/>
      <c r="G48" s="90">
        <v>1</v>
      </c>
      <c r="H48" s="101">
        <v>1</v>
      </c>
      <c r="I48" s="91"/>
      <c r="J48" s="100" t="str">
        <f>(IFERROR(IF(I48="Yes",(ROUND(6371 * ACOS(SIN((VLOOKUP(C48,Locations!B:D,2,FALSE))*PI()/180)*SIN((VLOOKUP(D48,Locations!B:D,2,FALSE))*PI()/180) + COS((VLOOKUP(C48,Locations!B:D,2,FALSE))*PI()/180) * COS((VLOOKUP(D48,Locations!B:D,2,FALSE))*PI()/180)*COS((VLOOKUP(D48,Locations!B:D,3,FALSE))* PI()/180-(VLOOKUP(C48,Locations!B:D,3,FALSE))*PI()/180))/1.609,0))*2,(ROUND(6371 * ACOS(SIN((VLOOKUP(C48,Locations!B:D,2,FALSE))*PI()/180)*SIN((VLOOKUP(D48,Locations!B:D,2,FALSE))*PI()/180) + COS((VLOOKUP(C48,Locations!B:D,2,FALSE))*PI()/180) * COS((VLOOKUP(D48,Locations!B:D,2,FALSE))*PI()/180)*COS((VLOOKUP(D48,Locations!B:D,3,FALSE))* PI()/180-(VLOOKUP(C48,Locations!B:D,3,FALSE))*PI()/180))/1.609,0))),""))</f>
        <v/>
      </c>
      <c r="K48" s="100" t="str" cm="1">
        <f t="array" ref="K48">IFERROR((ROUND(IF(AND(E48="Train",INDEX(Locations!$B$3:$E$308,MATCH('Dept E Planning'!C48,Locations!$B$3:$B$308,0),4)="Europe",INDEX(Locations!$B$3:$E$308,MATCH('Dept E Planning'!D48,Locations!$B$3:$B$308,0),4)="UK"),(((INDEX(Dover!$B$3:$G$124,MATCH('Dept E Planning'!C48,Dover!$B$3:$B$124,0),6))*Transport!$D$3)+(INDEX(Dover!$B$3:$G$124,MATCH('Dept E Planning'!D48,Dover!$B$3:$B$124,0),6)*Transport!$C$3))*'Dept E Planning'!F48*IF(I48="Yes",2,1),IF(AND(E48="Train",INDEX(Locations!$B$3:$E$308,MATCH('Dept E Planning'!D48,Locations!$B$3:$B$308,0),4)="Europe",INDEX(Locations!$B$3:$E$308,MATCH('Dept E Planning'!C48,Locations!$B$3:$B$308,0),4)="UK"),(((INDEX(Dover!$B$3:$G$124,MATCH('Dept E Planning'!D48,Dover!$B$3:$B$124,0),6))*Transport!$D$3)+(INDEX(Dover!$B$3:$G$124,MATCH('Dept E Planning'!C48,Dover!$B$3:$B$124,0),6)*Transport!$C$3))*'Dept E Planning'!F48*IF(I48="Yes",2,1),IF(AND(E48="Bus/Coach",INDEX(Locations!$B$3:$E$308,MATCH('Dept E Planning'!C48,Locations!$B$3:$B$308,0),4)="Europe",INDEX(Locations!$B$3:$E$308,MATCH('Dept E Planning'!D48,Locations!$B$3:$B$308,0),4)="UK"),((((J48)-42.4)*Transport!$D$5)+(42.4*Transport!$D$13))*'Dept E Planning'!F48,IF(AND(E48="Bus/Coach",INDEX(Locations!$B$3:$E$308,MATCH('Dept E Planning'!D48,Locations!$B$3:$B$308,0),4)="Europe",INDEX(Locations!$B$3:$E$308,MATCH('Dept E Planning'!C48,Locations!$B$3:$B$308,0),4)="UK"),((((J48)-42.4)*Transport!$D$5)+(42.4*Transport!$D$13))*'Dept E Planning'!F48,IF(AND(E48="Car",INDEX(Locations!$B$3:$E$308,MATCH('Dept E Planning'!C48,Locations!$B$3:$B$308,0),4)="Europe",INDEX(Locations!$B$3:$E$308,MATCH('Dept E Planning'!D48,Locations!$B$3:$B$308,0),4)="UK"),(((((J48)-42.4)*Transport!$D$9)+(42.4*Transport!$D$14))*'Dept E Planning'!F48),IF(AND(E48="Car",INDEX(Locations!$B$3:$E$308,MATCH('Dept E Planning'!D48,Locations!$B$3:$B$308,0),4)="Europe",INDEX(Locations!$B$3:$E$308,MATCH('Dept E Planning'!C48,Locations!$B$3:$B$308,0),4)="UK"),(((((J48)-42.4)*Transport!$D$9)+(42.4*Transport!$D$14))*'Dept E Planning'!F48),IF(AND(E48="Hybrid car",INDEX(Locations!$B$3:$E$308,MATCH('Dept E Planning'!C48,Locations!$B$3:$B$308,0),4)="Europe",INDEX(Locations!$B$3:$E$308,MATCH('Dept E Planning'!D48,Locations!$B$3:$B$308,0),4)="UK"),(((((J48)-42.4)*Transport!$D$9)+(42.4*Transport!$D$14))*'Dept E Planning'!F48),IF(AND(E48="Hybrid car",INDEX(Locations!$B$3:$E$308,MATCH('Dept E Planning'!D48,Locations!$B$3:$B$308,0),4)="Europe",INDEX(Locations!$B$3:$E$308,MATCH('Dept E Planning'!C48,Locations!$B$3:$B$308,0),4)="UK"),(((((J48)-42.4)*Transport!$D$9)+(42.4*Transport!$D$14))*'Dept E Planning'!F48),IF(AND(E48="Electric car",INDEX(Locations!$B$3:$E$308,MATCH('Dept E Planning'!C48,Locations!$B$3:$B$308,0),4)="Europe",INDEX(Locations!$B$3:$E$308,MATCH('Dept E Planning'!D48,Locations!$B$3:$B$308,0),4)="UK"),(((((J48)-42.4)*Transport!$D$8)+(42.4*Transport!$D$14))*'Dept E Planning'!F48),IF(AND(E48="Electric car",INDEX(Locations!$B$3:$E$308,MATCH('Dept E Planning'!D48,Locations!$B$3:$B$308,0),4)="Europe",INDEX(Locations!$B$3:$E$308,MATCH('Dept E Planning'!C48,Locations!$B$3:$B$308,0),4)="UK"),(((((J48)-42.4)*Transport!$D$8)+(42.4*Transport!$D$14))*'Dept E Planning'!F48),IF(AND(OR(C48="Ireland",INDEX(Locations!$B$3:$F$308,MATCH('Dept E Planning'!C48,Locations!$B$3:$B$308,0),5)="Yes"),E48="Car",INDEX(Locations!$B$3:$E$308,MATCH('Dept E Planning'!D48,Locations!$B$3:$B$308,0),4)="UK"),(J48)*(0.15*Transport!$C$14+0.85*Transport!$C$9)*'Dept E Planning'!F48,IF(AND(OR(D48="Ireland",INDEX(Locations!$B$3:$F$308,MATCH('Dept E Planning'!D48,Locations!$B$3:$B$308,0),5)="Yes"),E48="Car",INDEX(Locations!$B$3:$E$308,MATCH('Dept E Planning'!C48,Locations!$B$3:$B$308,0),4)="UK"),(J48)*(0.15*Transport!$C$14+0.85*Transport!$C$9)*'Dept E Planning'!F48,IF(AND(OR(C48="Ireland",INDEX(Locations!$B$3:$F$308,MATCH('Dept E Planning'!C48,Locations!$B$3:$B$308,0),5)="Yes"),E48="Hybrid Car",INDEX(Locations!$B$3:$E$308,MATCH('Dept E Planning'!D48,Locations!$B$3:$B$308,0),4)="UK"),(J48)*(0.15*Transport!$C$14+0.85*Transport!$C$9)*'Dept E Planning'!F48,IF(AND(OR(D48="Ireland",INDEX(Locations!$B$3:$F$308,MATCH('Dept E Planning'!D48,Locations!$B$3:$B$308,0),5)="Yes"),E48="Hybrid Car",INDEX(Locations!$B$3:$E$308,MATCH('Dept E Planning'!C48,Locations!$B$3:$B$308,0),4)="UK"),(J48)*(0.15*Transport!$C$14+0.85*Transport!$C$9)*'Dept E Planning'!F48,IF(AND(OR(C48="Ireland",INDEX(Locations!$B$3:$F$308,MATCH('Dept E Planning'!C48,Locations!$B$3:$B$308,0),5)="Yes"),E48="Electric Car",INDEX(Locations!$B$3:$E$308,MATCH('Dept E Planning'!D48,Locations!$B$3:$B$308,0),4)="UK"),(J48)*(0.15*Transport!$C$14+0.85*Transport!$C$8)*'Dept E Planning'!F48,IF(AND(OR(D48="Ireland",INDEX(Locations!$B$3:$F$308,MATCH('Dept E Planning'!D48,Locations!$B$3:$B$308,0),5)="Yes"),E48="Electric Car",INDEX(Locations!$B$3:$E$308,MATCH('Dept E Planning'!C48,Locations!$B$3:$B$308,0),4)="UK"),(J48)*(0.15*Transport!$C$14+0.85*Transport!$C$8)*'Dept E Planning'!F48,IF(AND(OR(C48="Ireland",INDEX(Locations!$B$3:$F$308,MATCH('Dept E Planning'!C48,Locations!$B$3:$B$308,0),5)="Yes"),E48="Bus/Coach",INDEX(Locations!$B$3:$E$308,MATCH('Dept E Planning'!D48,Locations!$B$3:$B$308,0),4)="UK"),(J48)*(0.15*Transport!$C$13+0.85*Transport!$C$5)*'Dept E Planning'!F48,IF(AND(OR(D48="Ireland",INDEX(Locations!$B$3:$F$308,MATCH('Dept E Planning'!D48,Locations!$B$3:$B$308,0),5)="Yes"),E48="Bus/Coach",INDEX(Locations!$B$3:$E$308,MATCH('Dept E Planning'!C48,Locations!$B$3:$B$308,0),4)="UK"),(J48)*(0.15*Transport!$C$13+0.85*Transport!$C$5)*'Dept E Planning'!F48,IF(AND(OR(C48="Ireland",INDEX(Locations!$B$3:$F$308,MATCH('Dept E Planning'!C48,Locations!$B$3:$B$308,0),5)="Yes"),E48="Train",INDEX(Locations!$B$3:$E$308,MATCH('Dept E Planning'!D48,Locations!$B$3:$B$308,0),4)="UK"),(J48)*(0.15*Transport!$C$13+0.85*Transport!$C$3)*'Dept E Planning'!F48,IF(AND(OR(D48="Ireland",INDEX(Locations!$B$3:$F$308,MATCH('Dept E Planning'!D48,Locations!$B$3:$B$308,0),5)="Yes"),E48="Train",INDEX(Locations!$B$3:$E$308,MATCH('Dept E Planning'!C48,Locations!$B$3:$B$308,0),4)="UK"),(J48)*(0.15*Transport!$C$13+0.85*Transport!$C$3),J48*(INDEX(Transport!$B$3:$E$14,MATCH('Dept E Planning'!E48,Transport!$B$3:$B$14,0),IF(INDEX(Locations!$B$3:$G$308,MATCH('Dept E Planning'!C48,Locations!$B$3:$B$308,0),4)="UK",2,IF(INDEX(Locations!$B$3:$G$308,MATCH('Dept E Planning'!C48,Locations!$B$3:$B$308,0),4)="Europe",3,4)))))*F48*G48*H48))))))))))))))))))),1)),"")</f>
        <v/>
      </c>
      <c r="L48" s="90"/>
    </row>
    <row r="49" spans="1:12" ht="17.399999999999999" customHeight="1" x14ac:dyDescent="0.25">
      <c r="A49" s="90"/>
      <c r="B49" s="91"/>
      <c r="C49" s="91"/>
      <c r="D49" s="91"/>
      <c r="E49" s="91"/>
      <c r="F49" s="90"/>
      <c r="G49" s="90">
        <v>1</v>
      </c>
      <c r="H49" s="101">
        <v>1</v>
      </c>
      <c r="I49" s="91"/>
      <c r="J49" s="100" t="str">
        <f>(IFERROR(IF(I49="Yes",(ROUND(6371 * ACOS(SIN((VLOOKUP(C49,Locations!B:D,2,FALSE))*PI()/180)*SIN((VLOOKUP(D49,Locations!B:D,2,FALSE))*PI()/180) + COS((VLOOKUP(C49,Locations!B:D,2,FALSE))*PI()/180) * COS((VLOOKUP(D49,Locations!B:D,2,FALSE))*PI()/180)*COS((VLOOKUP(D49,Locations!B:D,3,FALSE))* PI()/180-(VLOOKUP(C49,Locations!B:D,3,FALSE))*PI()/180))/1.609,0))*2,(ROUND(6371 * ACOS(SIN((VLOOKUP(C49,Locations!B:D,2,FALSE))*PI()/180)*SIN((VLOOKUP(D49,Locations!B:D,2,FALSE))*PI()/180) + COS((VLOOKUP(C49,Locations!B:D,2,FALSE))*PI()/180) * COS((VLOOKUP(D49,Locations!B:D,2,FALSE))*PI()/180)*COS((VLOOKUP(D49,Locations!B:D,3,FALSE))* PI()/180-(VLOOKUP(C49,Locations!B:D,3,FALSE))*PI()/180))/1.609,0))),""))</f>
        <v/>
      </c>
      <c r="K49" s="100" t="str" cm="1">
        <f t="array" ref="K49">IFERROR((ROUND(IF(AND(E49="Train",INDEX(Locations!$B$3:$E$308,MATCH('Dept E Planning'!C49,Locations!$B$3:$B$308,0),4)="Europe",INDEX(Locations!$B$3:$E$308,MATCH('Dept E Planning'!D49,Locations!$B$3:$B$308,0),4)="UK"),(((INDEX(Dover!$B$3:$G$124,MATCH('Dept E Planning'!C49,Dover!$B$3:$B$124,0),6))*Transport!$D$3)+(INDEX(Dover!$B$3:$G$124,MATCH('Dept E Planning'!D49,Dover!$B$3:$B$124,0),6)*Transport!$C$3))*'Dept E Planning'!F49*IF(I49="Yes",2,1),IF(AND(E49="Train",INDEX(Locations!$B$3:$E$308,MATCH('Dept E Planning'!D49,Locations!$B$3:$B$308,0),4)="Europe",INDEX(Locations!$B$3:$E$308,MATCH('Dept E Planning'!C49,Locations!$B$3:$B$308,0),4)="UK"),(((INDEX(Dover!$B$3:$G$124,MATCH('Dept E Planning'!D49,Dover!$B$3:$B$124,0),6))*Transport!$D$3)+(INDEX(Dover!$B$3:$G$124,MATCH('Dept E Planning'!C49,Dover!$B$3:$B$124,0),6)*Transport!$C$3))*'Dept E Planning'!F49*IF(I49="Yes",2,1),IF(AND(E49="Bus/Coach",INDEX(Locations!$B$3:$E$308,MATCH('Dept E Planning'!C49,Locations!$B$3:$B$308,0),4)="Europe",INDEX(Locations!$B$3:$E$308,MATCH('Dept E Planning'!D49,Locations!$B$3:$B$308,0),4)="UK"),((((J49)-42.4)*Transport!$D$5)+(42.4*Transport!$D$13))*'Dept E Planning'!F49,IF(AND(E49="Bus/Coach",INDEX(Locations!$B$3:$E$308,MATCH('Dept E Planning'!D49,Locations!$B$3:$B$308,0),4)="Europe",INDEX(Locations!$B$3:$E$308,MATCH('Dept E Planning'!C49,Locations!$B$3:$B$308,0),4)="UK"),((((J49)-42.4)*Transport!$D$5)+(42.4*Transport!$D$13))*'Dept E Planning'!F49,IF(AND(E49="Car",INDEX(Locations!$B$3:$E$308,MATCH('Dept E Planning'!C49,Locations!$B$3:$B$308,0),4)="Europe",INDEX(Locations!$B$3:$E$308,MATCH('Dept E Planning'!D49,Locations!$B$3:$B$308,0),4)="UK"),(((((J49)-42.4)*Transport!$D$9)+(42.4*Transport!$D$14))*'Dept E Planning'!F49),IF(AND(E49="Car",INDEX(Locations!$B$3:$E$308,MATCH('Dept E Planning'!D49,Locations!$B$3:$B$308,0),4)="Europe",INDEX(Locations!$B$3:$E$308,MATCH('Dept E Planning'!C49,Locations!$B$3:$B$308,0),4)="UK"),(((((J49)-42.4)*Transport!$D$9)+(42.4*Transport!$D$14))*'Dept E Planning'!F49),IF(AND(E49="Hybrid car",INDEX(Locations!$B$3:$E$308,MATCH('Dept E Planning'!C49,Locations!$B$3:$B$308,0),4)="Europe",INDEX(Locations!$B$3:$E$308,MATCH('Dept E Planning'!D49,Locations!$B$3:$B$308,0),4)="UK"),(((((J49)-42.4)*Transport!$D$9)+(42.4*Transport!$D$14))*'Dept E Planning'!F49),IF(AND(E49="Hybrid car",INDEX(Locations!$B$3:$E$308,MATCH('Dept E Planning'!D49,Locations!$B$3:$B$308,0),4)="Europe",INDEX(Locations!$B$3:$E$308,MATCH('Dept E Planning'!C49,Locations!$B$3:$B$308,0),4)="UK"),(((((J49)-42.4)*Transport!$D$9)+(42.4*Transport!$D$14))*'Dept E Planning'!F49),IF(AND(E49="Electric car",INDEX(Locations!$B$3:$E$308,MATCH('Dept E Planning'!C49,Locations!$B$3:$B$308,0),4)="Europe",INDEX(Locations!$B$3:$E$308,MATCH('Dept E Planning'!D49,Locations!$B$3:$B$308,0),4)="UK"),(((((J49)-42.4)*Transport!$D$8)+(42.4*Transport!$D$14))*'Dept E Planning'!F49),IF(AND(E49="Electric car",INDEX(Locations!$B$3:$E$308,MATCH('Dept E Planning'!D49,Locations!$B$3:$B$308,0),4)="Europe",INDEX(Locations!$B$3:$E$308,MATCH('Dept E Planning'!C49,Locations!$B$3:$B$308,0),4)="UK"),(((((J49)-42.4)*Transport!$D$8)+(42.4*Transport!$D$14))*'Dept E Planning'!F49),IF(AND(OR(C49="Ireland",INDEX(Locations!$B$3:$F$308,MATCH('Dept E Planning'!C49,Locations!$B$3:$B$308,0),5)="Yes"),E49="Car",INDEX(Locations!$B$3:$E$308,MATCH('Dept E Planning'!D49,Locations!$B$3:$B$308,0),4)="UK"),(J49)*(0.15*Transport!$C$14+0.85*Transport!$C$9)*'Dept E Planning'!F49,IF(AND(OR(D49="Ireland",INDEX(Locations!$B$3:$F$308,MATCH('Dept E Planning'!D49,Locations!$B$3:$B$308,0),5)="Yes"),E49="Car",INDEX(Locations!$B$3:$E$308,MATCH('Dept E Planning'!C49,Locations!$B$3:$B$308,0),4)="UK"),(J49)*(0.15*Transport!$C$14+0.85*Transport!$C$9)*'Dept E Planning'!F49,IF(AND(OR(C49="Ireland",INDEX(Locations!$B$3:$F$308,MATCH('Dept E Planning'!C49,Locations!$B$3:$B$308,0),5)="Yes"),E49="Hybrid Car",INDEX(Locations!$B$3:$E$308,MATCH('Dept E Planning'!D49,Locations!$B$3:$B$308,0),4)="UK"),(J49)*(0.15*Transport!$C$14+0.85*Transport!$C$9)*'Dept E Planning'!F49,IF(AND(OR(D49="Ireland",INDEX(Locations!$B$3:$F$308,MATCH('Dept E Planning'!D49,Locations!$B$3:$B$308,0),5)="Yes"),E49="Hybrid Car",INDEX(Locations!$B$3:$E$308,MATCH('Dept E Planning'!C49,Locations!$B$3:$B$308,0),4)="UK"),(J49)*(0.15*Transport!$C$14+0.85*Transport!$C$9)*'Dept E Planning'!F49,IF(AND(OR(C49="Ireland",INDEX(Locations!$B$3:$F$308,MATCH('Dept E Planning'!C49,Locations!$B$3:$B$308,0),5)="Yes"),E49="Electric Car",INDEX(Locations!$B$3:$E$308,MATCH('Dept E Planning'!D49,Locations!$B$3:$B$308,0),4)="UK"),(J49)*(0.15*Transport!$C$14+0.85*Transport!$C$8)*'Dept E Planning'!F49,IF(AND(OR(D49="Ireland",INDEX(Locations!$B$3:$F$308,MATCH('Dept E Planning'!D49,Locations!$B$3:$B$308,0),5)="Yes"),E49="Electric Car",INDEX(Locations!$B$3:$E$308,MATCH('Dept E Planning'!C49,Locations!$B$3:$B$308,0),4)="UK"),(J49)*(0.15*Transport!$C$14+0.85*Transport!$C$8)*'Dept E Planning'!F49,IF(AND(OR(C49="Ireland",INDEX(Locations!$B$3:$F$308,MATCH('Dept E Planning'!C49,Locations!$B$3:$B$308,0),5)="Yes"),E49="Bus/Coach",INDEX(Locations!$B$3:$E$308,MATCH('Dept E Planning'!D49,Locations!$B$3:$B$308,0),4)="UK"),(J49)*(0.15*Transport!$C$13+0.85*Transport!$C$5)*'Dept E Planning'!F49,IF(AND(OR(D49="Ireland",INDEX(Locations!$B$3:$F$308,MATCH('Dept E Planning'!D49,Locations!$B$3:$B$308,0),5)="Yes"),E49="Bus/Coach",INDEX(Locations!$B$3:$E$308,MATCH('Dept E Planning'!C49,Locations!$B$3:$B$308,0),4)="UK"),(J49)*(0.15*Transport!$C$13+0.85*Transport!$C$5)*'Dept E Planning'!F49,IF(AND(OR(C49="Ireland",INDEX(Locations!$B$3:$F$308,MATCH('Dept E Planning'!C49,Locations!$B$3:$B$308,0),5)="Yes"),E49="Train",INDEX(Locations!$B$3:$E$308,MATCH('Dept E Planning'!D49,Locations!$B$3:$B$308,0),4)="UK"),(J49)*(0.15*Transport!$C$13+0.85*Transport!$C$3)*'Dept E Planning'!F49,IF(AND(OR(D49="Ireland",INDEX(Locations!$B$3:$F$308,MATCH('Dept E Planning'!D49,Locations!$B$3:$B$308,0),5)="Yes"),E49="Train",INDEX(Locations!$B$3:$E$308,MATCH('Dept E Planning'!C49,Locations!$B$3:$B$308,0),4)="UK"),(J49)*(0.15*Transport!$C$13+0.85*Transport!$C$3),J49*(INDEX(Transport!$B$3:$E$14,MATCH('Dept E Planning'!E49,Transport!$B$3:$B$14,0),IF(INDEX(Locations!$B$3:$G$308,MATCH('Dept E Planning'!C49,Locations!$B$3:$B$308,0),4)="UK",2,IF(INDEX(Locations!$B$3:$G$308,MATCH('Dept E Planning'!C49,Locations!$B$3:$B$308,0),4)="Europe",3,4)))))*F49*G49*H49))))))))))))))))))),1)),"")</f>
        <v/>
      </c>
      <c r="L49" s="90"/>
    </row>
    <row r="50" spans="1:12" ht="17.399999999999999" customHeight="1" x14ac:dyDescent="0.25">
      <c r="A50" s="90"/>
      <c r="B50" s="91"/>
      <c r="C50" s="91"/>
      <c r="D50" s="91"/>
      <c r="E50" s="91"/>
      <c r="F50" s="90"/>
      <c r="G50" s="90">
        <v>1</v>
      </c>
      <c r="H50" s="101">
        <v>1</v>
      </c>
      <c r="I50" s="91"/>
      <c r="J50" s="100" t="str">
        <f>(IFERROR(IF(I50="Yes",(ROUND(6371 * ACOS(SIN((VLOOKUP(C50,Locations!B:D,2,FALSE))*PI()/180)*SIN((VLOOKUP(D50,Locations!B:D,2,FALSE))*PI()/180) + COS((VLOOKUP(C50,Locations!B:D,2,FALSE))*PI()/180) * COS((VLOOKUP(D50,Locations!B:D,2,FALSE))*PI()/180)*COS((VLOOKUP(D50,Locations!B:D,3,FALSE))* PI()/180-(VLOOKUP(C50,Locations!B:D,3,FALSE))*PI()/180))/1.609,0))*2,(ROUND(6371 * ACOS(SIN((VLOOKUP(C50,Locations!B:D,2,FALSE))*PI()/180)*SIN((VLOOKUP(D50,Locations!B:D,2,FALSE))*PI()/180) + COS((VLOOKUP(C50,Locations!B:D,2,FALSE))*PI()/180) * COS((VLOOKUP(D50,Locations!B:D,2,FALSE))*PI()/180)*COS((VLOOKUP(D50,Locations!B:D,3,FALSE))* PI()/180-(VLOOKUP(C50,Locations!B:D,3,FALSE))*PI()/180))/1.609,0))),""))</f>
        <v/>
      </c>
      <c r="K50" s="100" t="str" cm="1">
        <f t="array" ref="K50">IFERROR((ROUND(IF(AND(E50="Train",INDEX(Locations!$B$3:$E$308,MATCH('Dept E Planning'!C50,Locations!$B$3:$B$308,0),4)="Europe",INDEX(Locations!$B$3:$E$308,MATCH('Dept E Planning'!D50,Locations!$B$3:$B$308,0),4)="UK"),(((INDEX(Dover!$B$3:$G$124,MATCH('Dept E Planning'!C50,Dover!$B$3:$B$124,0),6))*Transport!$D$3)+(INDEX(Dover!$B$3:$G$124,MATCH('Dept E Planning'!D50,Dover!$B$3:$B$124,0),6)*Transport!$C$3))*'Dept E Planning'!F50*IF(I50="Yes",2,1),IF(AND(E50="Train",INDEX(Locations!$B$3:$E$308,MATCH('Dept E Planning'!D50,Locations!$B$3:$B$308,0),4)="Europe",INDEX(Locations!$B$3:$E$308,MATCH('Dept E Planning'!C50,Locations!$B$3:$B$308,0),4)="UK"),(((INDEX(Dover!$B$3:$G$124,MATCH('Dept E Planning'!D50,Dover!$B$3:$B$124,0),6))*Transport!$D$3)+(INDEX(Dover!$B$3:$G$124,MATCH('Dept E Planning'!C50,Dover!$B$3:$B$124,0),6)*Transport!$C$3))*'Dept E Planning'!F50*IF(I50="Yes",2,1),IF(AND(E50="Bus/Coach",INDEX(Locations!$B$3:$E$308,MATCH('Dept E Planning'!C50,Locations!$B$3:$B$308,0),4)="Europe",INDEX(Locations!$B$3:$E$308,MATCH('Dept E Planning'!D50,Locations!$B$3:$B$308,0),4)="UK"),((((J50)-42.4)*Transport!$D$5)+(42.4*Transport!$D$13))*'Dept E Planning'!F50,IF(AND(E50="Bus/Coach",INDEX(Locations!$B$3:$E$308,MATCH('Dept E Planning'!D50,Locations!$B$3:$B$308,0),4)="Europe",INDEX(Locations!$B$3:$E$308,MATCH('Dept E Planning'!C50,Locations!$B$3:$B$308,0),4)="UK"),((((J50)-42.4)*Transport!$D$5)+(42.4*Transport!$D$13))*'Dept E Planning'!F50,IF(AND(E50="Car",INDEX(Locations!$B$3:$E$308,MATCH('Dept E Planning'!C50,Locations!$B$3:$B$308,0),4)="Europe",INDEX(Locations!$B$3:$E$308,MATCH('Dept E Planning'!D50,Locations!$B$3:$B$308,0),4)="UK"),(((((J50)-42.4)*Transport!$D$9)+(42.4*Transport!$D$14))*'Dept E Planning'!F50),IF(AND(E50="Car",INDEX(Locations!$B$3:$E$308,MATCH('Dept E Planning'!D50,Locations!$B$3:$B$308,0),4)="Europe",INDEX(Locations!$B$3:$E$308,MATCH('Dept E Planning'!C50,Locations!$B$3:$B$308,0),4)="UK"),(((((J50)-42.4)*Transport!$D$9)+(42.4*Transport!$D$14))*'Dept E Planning'!F50),IF(AND(E50="Hybrid car",INDEX(Locations!$B$3:$E$308,MATCH('Dept E Planning'!C50,Locations!$B$3:$B$308,0),4)="Europe",INDEX(Locations!$B$3:$E$308,MATCH('Dept E Planning'!D50,Locations!$B$3:$B$308,0),4)="UK"),(((((J50)-42.4)*Transport!$D$9)+(42.4*Transport!$D$14))*'Dept E Planning'!F50),IF(AND(E50="Hybrid car",INDEX(Locations!$B$3:$E$308,MATCH('Dept E Planning'!D50,Locations!$B$3:$B$308,0),4)="Europe",INDEX(Locations!$B$3:$E$308,MATCH('Dept E Planning'!C50,Locations!$B$3:$B$308,0),4)="UK"),(((((J50)-42.4)*Transport!$D$9)+(42.4*Transport!$D$14))*'Dept E Planning'!F50),IF(AND(E50="Electric car",INDEX(Locations!$B$3:$E$308,MATCH('Dept E Planning'!C50,Locations!$B$3:$B$308,0),4)="Europe",INDEX(Locations!$B$3:$E$308,MATCH('Dept E Planning'!D50,Locations!$B$3:$B$308,0),4)="UK"),(((((J50)-42.4)*Transport!$D$8)+(42.4*Transport!$D$14))*'Dept E Planning'!F50),IF(AND(E50="Electric car",INDEX(Locations!$B$3:$E$308,MATCH('Dept E Planning'!D50,Locations!$B$3:$B$308,0),4)="Europe",INDEX(Locations!$B$3:$E$308,MATCH('Dept E Planning'!C50,Locations!$B$3:$B$308,0),4)="UK"),(((((J50)-42.4)*Transport!$D$8)+(42.4*Transport!$D$14))*'Dept E Planning'!F50),IF(AND(OR(C50="Ireland",INDEX(Locations!$B$3:$F$308,MATCH('Dept E Planning'!C50,Locations!$B$3:$B$308,0),5)="Yes"),E50="Car",INDEX(Locations!$B$3:$E$308,MATCH('Dept E Planning'!D50,Locations!$B$3:$B$308,0),4)="UK"),(J50)*(0.15*Transport!$C$14+0.85*Transport!$C$9)*'Dept E Planning'!F50,IF(AND(OR(D50="Ireland",INDEX(Locations!$B$3:$F$308,MATCH('Dept E Planning'!D50,Locations!$B$3:$B$308,0),5)="Yes"),E50="Car",INDEX(Locations!$B$3:$E$308,MATCH('Dept E Planning'!C50,Locations!$B$3:$B$308,0),4)="UK"),(J50)*(0.15*Transport!$C$14+0.85*Transport!$C$9)*'Dept E Planning'!F50,IF(AND(OR(C50="Ireland",INDEX(Locations!$B$3:$F$308,MATCH('Dept E Planning'!C50,Locations!$B$3:$B$308,0),5)="Yes"),E50="Hybrid Car",INDEX(Locations!$B$3:$E$308,MATCH('Dept E Planning'!D50,Locations!$B$3:$B$308,0),4)="UK"),(J50)*(0.15*Transport!$C$14+0.85*Transport!$C$9)*'Dept E Planning'!F50,IF(AND(OR(D50="Ireland",INDEX(Locations!$B$3:$F$308,MATCH('Dept E Planning'!D50,Locations!$B$3:$B$308,0),5)="Yes"),E50="Hybrid Car",INDEX(Locations!$B$3:$E$308,MATCH('Dept E Planning'!C50,Locations!$B$3:$B$308,0),4)="UK"),(J50)*(0.15*Transport!$C$14+0.85*Transport!$C$9)*'Dept E Planning'!F50,IF(AND(OR(C50="Ireland",INDEX(Locations!$B$3:$F$308,MATCH('Dept E Planning'!C50,Locations!$B$3:$B$308,0),5)="Yes"),E50="Electric Car",INDEX(Locations!$B$3:$E$308,MATCH('Dept E Planning'!D50,Locations!$B$3:$B$308,0),4)="UK"),(J50)*(0.15*Transport!$C$14+0.85*Transport!$C$8)*'Dept E Planning'!F50,IF(AND(OR(D50="Ireland",INDEX(Locations!$B$3:$F$308,MATCH('Dept E Planning'!D50,Locations!$B$3:$B$308,0),5)="Yes"),E50="Electric Car",INDEX(Locations!$B$3:$E$308,MATCH('Dept E Planning'!C50,Locations!$B$3:$B$308,0),4)="UK"),(J50)*(0.15*Transport!$C$14+0.85*Transport!$C$8)*'Dept E Planning'!F50,IF(AND(OR(C50="Ireland",INDEX(Locations!$B$3:$F$308,MATCH('Dept E Planning'!C50,Locations!$B$3:$B$308,0),5)="Yes"),E50="Bus/Coach",INDEX(Locations!$B$3:$E$308,MATCH('Dept E Planning'!D50,Locations!$B$3:$B$308,0),4)="UK"),(J50)*(0.15*Transport!$C$13+0.85*Transport!$C$5)*'Dept E Planning'!F50,IF(AND(OR(D50="Ireland",INDEX(Locations!$B$3:$F$308,MATCH('Dept E Planning'!D50,Locations!$B$3:$B$308,0),5)="Yes"),E50="Bus/Coach",INDEX(Locations!$B$3:$E$308,MATCH('Dept E Planning'!C50,Locations!$B$3:$B$308,0),4)="UK"),(J50)*(0.15*Transport!$C$13+0.85*Transport!$C$5)*'Dept E Planning'!F50,IF(AND(OR(C50="Ireland",INDEX(Locations!$B$3:$F$308,MATCH('Dept E Planning'!C50,Locations!$B$3:$B$308,0),5)="Yes"),E50="Train",INDEX(Locations!$B$3:$E$308,MATCH('Dept E Planning'!D50,Locations!$B$3:$B$308,0),4)="UK"),(J50)*(0.15*Transport!$C$13+0.85*Transport!$C$3)*'Dept E Planning'!F50,IF(AND(OR(D50="Ireland",INDEX(Locations!$B$3:$F$308,MATCH('Dept E Planning'!D50,Locations!$B$3:$B$308,0),5)="Yes"),E50="Train",INDEX(Locations!$B$3:$E$308,MATCH('Dept E Planning'!C50,Locations!$B$3:$B$308,0),4)="UK"),(J50)*(0.15*Transport!$C$13+0.85*Transport!$C$3),J50*(INDEX(Transport!$B$3:$E$14,MATCH('Dept E Planning'!E50,Transport!$B$3:$B$14,0),IF(INDEX(Locations!$B$3:$G$308,MATCH('Dept E Planning'!C50,Locations!$B$3:$B$308,0),4)="UK",2,IF(INDEX(Locations!$B$3:$G$308,MATCH('Dept E Planning'!C50,Locations!$B$3:$B$308,0),4)="Europe",3,4)))))*F50*G50*H50))))))))))))))))))),1)),"")</f>
        <v/>
      </c>
      <c r="L50" s="90"/>
    </row>
    <row r="51" spans="1:12" ht="17.399999999999999" customHeight="1" x14ac:dyDescent="0.25">
      <c r="A51" s="90"/>
      <c r="B51" s="91"/>
      <c r="C51" s="91"/>
      <c r="D51" s="91"/>
      <c r="E51" s="91"/>
      <c r="F51" s="90"/>
      <c r="G51" s="90">
        <v>1</v>
      </c>
      <c r="H51" s="101">
        <v>1</v>
      </c>
      <c r="I51" s="91"/>
      <c r="J51" s="100" t="str">
        <f>(IFERROR(IF(I51="Yes",(ROUND(6371 * ACOS(SIN((VLOOKUP(C51,Locations!B:D,2,FALSE))*PI()/180)*SIN((VLOOKUP(D51,Locations!B:D,2,FALSE))*PI()/180) + COS((VLOOKUP(C51,Locations!B:D,2,FALSE))*PI()/180) * COS((VLOOKUP(D51,Locations!B:D,2,FALSE))*PI()/180)*COS((VLOOKUP(D51,Locations!B:D,3,FALSE))* PI()/180-(VLOOKUP(C51,Locations!B:D,3,FALSE))*PI()/180))/1.609,0))*2,(ROUND(6371 * ACOS(SIN((VLOOKUP(C51,Locations!B:D,2,FALSE))*PI()/180)*SIN((VLOOKUP(D51,Locations!B:D,2,FALSE))*PI()/180) + COS((VLOOKUP(C51,Locations!B:D,2,FALSE))*PI()/180) * COS((VLOOKUP(D51,Locations!B:D,2,FALSE))*PI()/180)*COS((VLOOKUP(D51,Locations!B:D,3,FALSE))* PI()/180-(VLOOKUP(C51,Locations!B:D,3,FALSE))*PI()/180))/1.609,0))),""))</f>
        <v/>
      </c>
      <c r="K51" s="100" t="str" cm="1">
        <f t="array" ref="K51">IFERROR((ROUND(IF(AND(E51="Train",INDEX(Locations!$B$3:$E$308,MATCH('Dept E Planning'!C51,Locations!$B$3:$B$308,0),4)="Europe",INDEX(Locations!$B$3:$E$308,MATCH('Dept E Planning'!D51,Locations!$B$3:$B$308,0),4)="UK"),(((INDEX(Dover!$B$3:$G$124,MATCH('Dept E Planning'!C51,Dover!$B$3:$B$124,0),6))*Transport!$D$3)+(INDEX(Dover!$B$3:$G$124,MATCH('Dept E Planning'!D51,Dover!$B$3:$B$124,0),6)*Transport!$C$3))*'Dept E Planning'!F51*IF(I51="Yes",2,1),IF(AND(E51="Train",INDEX(Locations!$B$3:$E$308,MATCH('Dept E Planning'!D51,Locations!$B$3:$B$308,0),4)="Europe",INDEX(Locations!$B$3:$E$308,MATCH('Dept E Planning'!C51,Locations!$B$3:$B$308,0),4)="UK"),(((INDEX(Dover!$B$3:$G$124,MATCH('Dept E Planning'!D51,Dover!$B$3:$B$124,0),6))*Transport!$D$3)+(INDEX(Dover!$B$3:$G$124,MATCH('Dept E Planning'!C51,Dover!$B$3:$B$124,0),6)*Transport!$C$3))*'Dept E Planning'!F51*IF(I51="Yes",2,1),IF(AND(E51="Bus/Coach",INDEX(Locations!$B$3:$E$308,MATCH('Dept E Planning'!C51,Locations!$B$3:$B$308,0),4)="Europe",INDEX(Locations!$B$3:$E$308,MATCH('Dept E Planning'!D51,Locations!$B$3:$B$308,0),4)="UK"),((((J51)-42.4)*Transport!$D$5)+(42.4*Transport!$D$13))*'Dept E Planning'!F51,IF(AND(E51="Bus/Coach",INDEX(Locations!$B$3:$E$308,MATCH('Dept E Planning'!D51,Locations!$B$3:$B$308,0),4)="Europe",INDEX(Locations!$B$3:$E$308,MATCH('Dept E Planning'!C51,Locations!$B$3:$B$308,0),4)="UK"),((((J51)-42.4)*Transport!$D$5)+(42.4*Transport!$D$13))*'Dept E Planning'!F51,IF(AND(E51="Car",INDEX(Locations!$B$3:$E$308,MATCH('Dept E Planning'!C51,Locations!$B$3:$B$308,0),4)="Europe",INDEX(Locations!$B$3:$E$308,MATCH('Dept E Planning'!D51,Locations!$B$3:$B$308,0),4)="UK"),(((((J51)-42.4)*Transport!$D$9)+(42.4*Transport!$D$14))*'Dept E Planning'!F51),IF(AND(E51="Car",INDEX(Locations!$B$3:$E$308,MATCH('Dept E Planning'!D51,Locations!$B$3:$B$308,0),4)="Europe",INDEX(Locations!$B$3:$E$308,MATCH('Dept E Planning'!C51,Locations!$B$3:$B$308,0),4)="UK"),(((((J51)-42.4)*Transport!$D$9)+(42.4*Transport!$D$14))*'Dept E Planning'!F51),IF(AND(E51="Hybrid car",INDEX(Locations!$B$3:$E$308,MATCH('Dept E Planning'!C51,Locations!$B$3:$B$308,0),4)="Europe",INDEX(Locations!$B$3:$E$308,MATCH('Dept E Planning'!D51,Locations!$B$3:$B$308,0),4)="UK"),(((((J51)-42.4)*Transport!$D$9)+(42.4*Transport!$D$14))*'Dept E Planning'!F51),IF(AND(E51="Hybrid car",INDEX(Locations!$B$3:$E$308,MATCH('Dept E Planning'!D51,Locations!$B$3:$B$308,0),4)="Europe",INDEX(Locations!$B$3:$E$308,MATCH('Dept E Planning'!C51,Locations!$B$3:$B$308,0),4)="UK"),(((((J51)-42.4)*Transport!$D$9)+(42.4*Transport!$D$14))*'Dept E Planning'!F51),IF(AND(E51="Electric car",INDEX(Locations!$B$3:$E$308,MATCH('Dept E Planning'!C51,Locations!$B$3:$B$308,0),4)="Europe",INDEX(Locations!$B$3:$E$308,MATCH('Dept E Planning'!D51,Locations!$B$3:$B$308,0),4)="UK"),(((((J51)-42.4)*Transport!$D$8)+(42.4*Transport!$D$14))*'Dept E Planning'!F51),IF(AND(E51="Electric car",INDEX(Locations!$B$3:$E$308,MATCH('Dept E Planning'!D51,Locations!$B$3:$B$308,0),4)="Europe",INDEX(Locations!$B$3:$E$308,MATCH('Dept E Planning'!C51,Locations!$B$3:$B$308,0),4)="UK"),(((((J51)-42.4)*Transport!$D$8)+(42.4*Transport!$D$14))*'Dept E Planning'!F51),IF(AND(OR(C51="Ireland",INDEX(Locations!$B$3:$F$308,MATCH('Dept E Planning'!C51,Locations!$B$3:$B$308,0),5)="Yes"),E51="Car",INDEX(Locations!$B$3:$E$308,MATCH('Dept E Planning'!D51,Locations!$B$3:$B$308,0),4)="UK"),(J51)*(0.15*Transport!$C$14+0.85*Transport!$C$9)*'Dept E Planning'!F51,IF(AND(OR(D51="Ireland",INDEX(Locations!$B$3:$F$308,MATCH('Dept E Planning'!D51,Locations!$B$3:$B$308,0),5)="Yes"),E51="Car",INDEX(Locations!$B$3:$E$308,MATCH('Dept E Planning'!C51,Locations!$B$3:$B$308,0),4)="UK"),(J51)*(0.15*Transport!$C$14+0.85*Transport!$C$9)*'Dept E Planning'!F51,IF(AND(OR(C51="Ireland",INDEX(Locations!$B$3:$F$308,MATCH('Dept E Planning'!C51,Locations!$B$3:$B$308,0),5)="Yes"),E51="Hybrid Car",INDEX(Locations!$B$3:$E$308,MATCH('Dept E Planning'!D51,Locations!$B$3:$B$308,0),4)="UK"),(J51)*(0.15*Transport!$C$14+0.85*Transport!$C$9)*'Dept E Planning'!F51,IF(AND(OR(D51="Ireland",INDEX(Locations!$B$3:$F$308,MATCH('Dept E Planning'!D51,Locations!$B$3:$B$308,0),5)="Yes"),E51="Hybrid Car",INDEX(Locations!$B$3:$E$308,MATCH('Dept E Planning'!C51,Locations!$B$3:$B$308,0),4)="UK"),(J51)*(0.15*Transport!$C$14+0.85*Transport!$C$9)*'Dept E Planning'!F51,IF(AND(OR(C51="Ireland",INDEX(Locations!$B$3:$F$308,MATCH('Dept E Planning'!C51,Locations!$B$3:$B$308,0),5)="Yes"),E51="Electric Car",INDEX(Locations!$B$3:$E$308,MATCH('Dept E Planning'!D51,Locations!$B$3:$B$308,0),4)="UK"),(J51)*(0.15*Transport!$C$14+0.85*Transport!$C$8)*'Dept E Planning'!F51,IF(AND(OR(D51="Ireland",INDEX(Locations!$B$3:$F$308,MATCH('Dept E Planning'!D51,Locations!$B$3:$B$308,0),5)="Yes"),E51="Electric Car",INDEX(Locations!$B$3:$E$308,MATCH('Dept E Planning'!C51,Locations!$B$3:$B$308,0),4)="UK"),(J51)*(0.15*Transport!$C$14+0.85*Transport!$C$8)*'Dept E Planning'!F51,IF(AND(OR(C51="Ireland",INDEX(Locations!$B$3:$F$308,MATCH('Dept E Planning'!C51,Locations!$B$3:$B$308,0),5)="Yes"),E51="Bus/Coach",INDEX(Locations!$B$3:$E$308,MATCH('Dept E Planning'!D51,Locations!$B$3:$B$308,0),4)="UK"),(J51)*(0.15*Transport!$C$13+0.85*Transport!$C$5)*'Dept E Planning'!F51,IF(AND(OR(D51="Ireland",INDEX(Locations!$B$3:$F$308,MATCH('Dept E Planning'!D51,Locations!$B$3:$B$308,0),5)="Yes"),E51="Bus/Coach",INDEX(Locations!$B$3:$E$308,MATCH('Dept E Planning'!C51,Locations!$B$3:$B$308,0),4)="UK"),(J51)*(0.15*Transport!$C$13+0.85*Transport!$C$5)*'Dept E Planning'!F51,IF(AND(OR(C51="Ireland",INDEX(Locations!$B$3:$F$308,MATCH('Dept E Planning'!C51,Locations!$B$3:$B$308,0),5)="Yes"),E51="Train",INDEX(Locations!$B$3:$E$308,MATCH('Dept E Planning'!D51,Locations!$B$3:$B$308,0),4)="UK"),(J51)*(0.15*Transport!$C$13+0.85*Transport!$C$3)*'Dept E Planning'!F51,IF(AND(OR(D51="Ireland",INDEX(Locations!$B$3:$F$308,MATCH('Dept E Planning'!D51,Locations!$B$3:$B$308,0),5)="Yes"),E51="Train",INDEX(Locations!$B$3:$E$308,MATCH('Dept E Planning'!C51,Locations!$B$3:$B$308,0),4)="UK"),(J51)*(0.15*Transport!$C$13+0.85*Transport!$C$3),J51*(INDEX(Transport!$B$3:$E$14,MATCH('Dept E Planning'!E51,Transport!$B$3:$B$14,0),IF(INDEX(Locations!$B$3:$G$308,MATCH('Dept E Planning'!C51,Locations!$B$3:$B$308,0),4)="UK",2,IF(INDEX(Locations!$B$3:$G$308,MATCH('Dept E Planning'!C51,Locations!$B$3:$B$308,0),4)="Europe",3,4)))))*F51*G51*H51))))))))))))))))))),1)),"")</f>
        <v/>
      </c>
      <c r="L51" s="90"/>
    </row>
    <row r="52" spans="1:12" ht="17.399999999999999" customHeight="1" x14ac:dyDescent="0.25">
      <c r="A52" s="90"/>
      <c r="B52" s="91"/>
      <c r="C52" s="91"/>
      <c r="D52" s="91"/>
      <c r="E52" s="91"/>
      <c r="F52" s="90"/>
      <c r="G52" s="90">
        <v>1</v>
      </c>
      <c r="H52" s="101">
        <v>1</v>
      </c>
      <c r="I52" s="91"/>
      <c r="J52" s="100" t="str">
        <f>(IFERROR(IF(I52="Yes",(ROUND(6371 * ACOS(SIN((VLOOKUP(C52,Locations!B:D,2,FALSE))*PI()/180)*SIN((VLOOKUP(D52,Locations!B:D,2,FALSE))*PI()/180) + COS((VLOOKUP(C52,Locations!B:D,2,FALSE))*PI()/180) * COS((VLOOKUP(D52,Locations!B:D,2,FALSE))*PI()/180)*COS((VLOOKUP(D52,Locations!B:D,3,FALSE))* PI()/180-(VLOOKUP(C52,Locations!B:D,3,FALSE))*PI()/180))/1.609,0))*2,(ROUND(6371 * ACOS(SIN((VLOOKUP(C52,Locations!B:D,2,FALSE))*PI()/180)*SIN((VLOOKUP(D52,Locations!B:D,2,FALSE))*PI()/180) + COS((VLOOKUP(C52,Locations!B:D,2,FALSE))*PI()/180) * COS((VLOOKUP(D52,Locations!B:D,2,FALSE))*PI()/180)*COS((VLOOKUP(D52,Locations!B:D,3,FALSE))* PI()/180-(VLOOKUP(C52,Locations!B:D,3,FALSE))*PI()/180))/1.609,0))),""))</f>
        <v/>
      </c>
      <c r="K52" s="100" t="str" cm="1">
        <f t="array" ref="K52">IFERROR((ROUND(IF(AND(E52="Train",INDEX(Locations!$B$3:$E$308,MATCH('Dept E Planning'!C52,Locations!$B$3:$B$308,0),4)="Europe",INDEX(Locations!$B$3:$E$308,MATCH('Dept E Planning'!D52,Locations!$B$3:$B$308,0),4)="UK"),(((INDEX(Dover!$B$3:$G$124,MATCH('Dept E Planning'!C52,Dover!$B$3:$B$124,0),6))*Transport!$D$3)+(INDEX(Dover!$B$3:$G$124,MATCH('Dept E Planning'!D52,Dover!$B$3:$B$124,0),6)*Transport!$C$3))*'Dept E Planning'!F52*IF(I52="Yes",2,1),IF(AND(E52="Train",INDEX(Locations!$B$3:$E$308,MATCH('Dept E Planning'!D52,Locations!$B$3:$B$308,0),4)="Europe",INDEX(Locations!$B$3:$E$308,MATCH('Dept E Planning'!C52,Locations!$B$3:$B$308,0),4)="UK"),(((INDEX(Dover!$B$3:$G$124,MATCH('Dept E Planning'!D52,Dover!$B$3:$B$124,0),6))*Transport!$D$3)+(INDEX(Dover!$B$3:$G$124,MATCH('Dept E Planning'!C52,Dover!$B$3:$B$124,0),6)*Transport!$C$3))*'Dept E Planning'!F52*IF(I52="Yes",2,1),IF(AND(E52="Bus/Coach",INDEX(Locations!$B$3:$E$308,MATCH('Dept E Planning'!C52,Locations!$B$3:$B$308,0),4)="Europe",INDEX(Locations!$B$3:$E$308,MATCH('Dept E Planning'!D52,Locations!$B$3:$B$308,0),4)="UK"),((((J52)-42.4)*Transport!$D$5)+(42.4*Transport!$D$13))*'Dept E Planning'!F52,IF(AND(E52="Bus/Coach",INDEX(Locations!$B$3:$E$308,MATCH('Dept E Planning'!D52,Locations!$B$3:$B$308,0),4)="Europe",INDEX(Locations!$B$3:$E$308,MATCH('Dept E Planning'!C52,Locations!$B$3:$B$308,0),4)="UK"),((((J52)-42.4)*Transport!$D$5)+(42.4*Transport!$D$13))*'Dept E Planning'!F52,IF(AND(E52="Car",INDEX(Locations!$B$3:$E$308,MATCH('Dept E Planning'!C52,Locations!$B$3:$B$308,0),4)="Europe",INDEX(Locations!$B$3:$E$308,MATCH('Dept E Planning'!D52,Locations!$B$3:$B$308,0),4)="UK"),(((((J52)-42.4)*Transport!$D$9)+(42.4*Transport!$D$14))*'Dept E Planning'!F52),IF(AND(E52="Car",INDEX(Locations!$B$3:$E$308,MATCH('Dept E Planning'!D52,Locations!$B$3:$B$308,0),4)="Europe",INDEX(Locations!$B$3:$E$308,MATCH('Dept E Planning'!C52,Locations!$B$3:$B$308,0),4)="UK"),(((((J52)-42.4)*Transport!$D$9)+(42.4*Transport!$D$14))*'Dept E Planning'!F52),IF(AND(E52="Hybrid car",INDEX(Locations!$B$3:$E$308,MATCH('Dept E Planning'!C52,Locations!$B$3:$B$308,0),4)="Europe",INDEX(Locations!$B$3:$E$308,MATCH('Dept E Planning'!D52,Locations!$B$3:$B$308,0),4)="UK"),(((((J52)-42.4)*Transport!$D$9)+(42.4*Transport!$D$14))*'Dept E Planning'!F52),IF(AND(E52="Hybrid car",INDEX(Locations!$B$3:$E$308,MATCH('Dept E Planning'!D52,Locations!$B$3:$B$308,0),4)="Europe",INDEX(Locations!$B$3:$E$308,MATCH('Dept E Planning'!C52,Locations!$B$3:$B$308,0),4)="UK"),(((((J52)-42.4)*Transport!$D$9)+(42.4*Transport!$D$14))*'Dept E Planning'!F52),IF(AND(E52="Electric car",INDEX(Locations!$B$3:$E$308,MATCH('Dept E Planning'!C52,Locations!$B$3:$B$308,0),4)="Europe",INDEX(Locations!$B$3:$E$308,MATCH('Dept E Planning'!D52,Locations!$B$3:$B$308,0),4)="UK"),(((((J52)-42.4)*Transport!$D$8)+(42.4*Transport!$D$14))*'Dept E Planning'!F52),IF(AND(E52="Electric car",INDEX(Locations!$B$3:$E$308,MATCH('Dept E Planning'!D52,Locations!$B$3:$B$308,0),4)="Europe",INDEX(Locations!$B$3:$E$308,MATCH('Dept E Planning'!C52,Locations!$B$3:$B$308,0),4)="UK"),(((((J52)-42.4)*Transport!$D$8)+(42.4*Transport!$D$14))*'Dept E Planning'!F52),IF(AND(OR(C52="Ireland",INDEX(Locations!$B$3:$F$308,MATCH('Dept E Planning'!C52,Locations!$B$3:$B$308,0),5)="Yes"),E52="Car",INDEX(Locations!$B$3:$E$308,MATCH('Dept E Planning'!D52,Locations!$B$3:$B$308,0),4)="UK"),(J52)*(0.15*Transport!$C$14+0.85*Transport!$C$9)*'Dept E Planning'!F52,IF(AND(OR(D52="Ireland",INDEX(Locations!$B$3:$F$308,MATCH('Dept E Planning'!D52,Locations!$B$3:$B$308,0),5)="Yes"),E52="Car",INDEX(Locations!$B$3:$E$308,MATCH('Dept E Planning'!C52,Locations!$B$3:$B$308,0),4)="UK"),(J52)*(0.15*Transport!$C$14+0.85*Transport!$C$9)*'Dept E Planning'!F52,IF(AND(OR(C52="Ireland",INDEX(Locations!$B$3:$F$308,MATCH('Dept E Planning'!C52,Locations!$B$3:$B$308,0),5)="Yes"),E52="Hybrid Car",INDEX(Locations!$B$3:$E$308,MATCH('Dept E Planning'!D52,Locations!$B$3:$B$308,0),4)="UK"),(J52)*(0.15*Transport!$C$14+0.85*Transport!$C$9)*'Dept E Planning'!F52,IF(AND(OR(D52="Ireland",INDEX(Locations!$B$3:$F$308,MATCH('Dept E Planning'!D52,Locations!$B$3:$B$308,0),5)="Yes"),E52="Hybrid Car",INDEX(Locations!$B$3:$E$308,MATCH('Dept E Planning'!C52,Locations!$B$3:$B$308,0),4)="UK"),(J52)*(0.15*Transport!$C$14+0.85*Transport!$C$9)*'Dept E Planning'!F52,IF(AND(OR(C52="Ireland",INDEX(Locations!$B$3:$F$308,MATCH('Dept E Planning'!C52,Locations!$B$3:$B$308,0),5)="Yes"),E52="Electric Car",INDEX(Locations!$B$3:$E$308,MATCH('Dept E Planning'!D52,Locations!$B$3:$B$308,0),4)="UK"),(J52)*(0.15*Transport!$C$14+0.85*Transport!$C$8)*'Dept E Planning'!F52,IF(AND(OR(D52="Ireland",INDEX(Locations!$B$3:$F$308,MATCH('Dept E Planning'!D52,Locations!$B$3:$B$308,0),5)="Yes"),E52="Electric Car",INDEX(Locations!$B$3:$E$308,MATCH('Dept E Planning'!C52,Locations!$B$3:$B$308,0),4)="UK"),(J52)*(0.15*Transport!$C$14+0.85*Transport!$C$8)*'Dept E Planning'!F52,IF(AND(OR(C52="Ireland",INDEX(Locations!$B$3:$F$308,MATCH('Dept E Planning'!C52,Locations!$B$3:$B$308,0),5)="Yes"),E52="Bus/Coach",INDEX(Locations!$B$3:$E$308,MATCH('Dept E Planning'!D52,Locations!$B$3:$B$308,0),4)="UK"),(J52)*(0.15*Transport!$C$13+0.85*Transport!$C$5)*'Dept E Planning'!F52,IF(AND(OR(D52="Ireland",INDEX(Locations!$B$3:$F$308,MATCH('Dept E Planning'!D52,Locations!$B$3:$B$308,0),5)="Yes"),E52="Bus/Coach",INDEX(Locations!$B$3:$E$308,MATCH('Dept E Planning'!C52,Locations!$B$3:$B$308,0),4)="UK"),(J52)*(0.15*Transport!$C$13+0.85*Transport!$C$5)*'Dept E Planning'!F52,IF(AND(OR(C52="Ireland",INDEX(Locations!$B$3:$F$308,MATCH('Dept E Planning'!C52,Locations!$B$3:$B$308,0),5)="Yes"),E52="Train",INDEX(Locations!$B$3:$E$308,MATCH('Dept E Planning'!D52,Locations!$B$3:$B$308,0),4)="UK"),(J52)*(0.15*Transport!$C$13+0.85*Transport!$C$3)*'Dept E Planning'!F52,IF(AND(OR(D52="Ireland",INDEX(Locations!$B$3:$F$308,MATCH('Dept E Planning'!D52,Locations!$B$3:$B$308,0),5)="Yes"),E52="Train",INDEX(Locations!$B$3:$E$308,MATCH('Dept E Planning'!C52,Locations!$B$3:$B$308,0),4)="UK"),(J52)*(0.15*Transport!$C$13+0.85*Transport!$C$3),J52*(INDEX(Transport!$B$3:$E$14,MATCH('Dept E Planning'!E52,Transport!$B$3:$B$14,0),IF(INDEX(Locations!$B$3:$G$308,MATCH('Dept E Planning'!C52,Locations!$B$3:$B$308,0),4)="UK",2,IF(INDEX(Locations!$B$3:$G$308,MATCH('Dept E Planning'!C52,Locations!$B$3:$B$308,0),4)="Europe",3,4)))))*F52*G52*H52))))))))))))))))))),1)),"")</f>
        <v/>
      </c>
      <c r="L52" s="90"/>
    </row>
    <row r="53" spans="1:12" ht="17.399999999999999" customHeight="1" x14ac:dyDescent="0.25">
      <c r="A53" s="90"/>
      <c r="B53" s="91"/>
      <c r="C53" s="91"/>
      <c r="D53" s="91"/>
      <c r="E53" s="91"/>
      <c r="F53" s="90"/>
      <c r="G53" s="90">
        <v>1</v>
      </c>
      <c r="H53" s="101">
        <v>1</v>
      </c>
      <c r="I53" s="91"/>
      <c r="J53" s="100" t="str">
        <f>(IFERROR(IF(I53="Yes",(ROUND(6371 * ACOS(SIN((VLOOKUP(C53,Locations!B:D,2,FALSE))*PI()/180)*SIN((VLOOKUP(D53,Locations!B:D,2,FALSE))*PI()/180) + COS((VLOOKUP(C53,Locations!B:D,2,FALSE))*PI()/180) * COS((VLOOKUP(D53,Locations!B:D,2,FALSE))*PI()/180)*COS((VLOOKUP(D53,Locations!B:D,3,FALSE))* PI()/180-(VLOOKUP(C53,Locations!B:D,3,FALSE))*PI()/180))/1.609,0))*2,(ROUND(6371 * ACOS(SIN((VLOOKUP(C53,Locations!B:D,2,FALSE))*PI()/180)*SIN((VLOOKUP(D53,Locations!B:D,2,FALSE))*PI()/180) + COS((VLOOKUP(C53,Locations!B:D,2,FALSE))*PI()/180) * COS((VLOOKUP(D53,Locations!B:D,2,FALSE))*PI()/180)*COS((VLOOKUP(D53,Locations!B:D,3,FALSE))* PI()/180-(VLOOKUP(C53,Locations!B:D,3,FALSE))*PI()/180))/1.609,0))),""))</f>
        <v/>
      </c>
      <c r="K53" s="100" t="str" cm="1">
        <f t="array" ref="K53">IFERROR((ROUND(IF(AND(E53="Train",INDEX(Locations!$B$3:$E$308,MATCH('Dept E Planning'!C53,Locations!$B$3:$B$308,0),4)="Europe",INDEX(Locations!$B$3:$E$308,MATCH('Dept E Planning'!D53,Locations!$B$3:$B$308,0),4)="UK"),(((INDEX(Dover!$B$3:$G$124,MATCH('Dept E Planning'!C53,Dover!$B$3:$B$124,0),6))*Transport!$D$3)+(INDEX(Dover!$B$3:$G$124,MATCH('Dept E Planning'!D53,Dover!$B$3:$B$124,0),6)*Transport!$C$3))*'Dept E Planning'!F53*IF(I53="Yes",2,1),IF(AND(E53="Train",INDEX(Locations!$B$3:$E$308,MATCH('Dept E Planning'!D53,Locations!$B$3:$B$308,0),4)="Europe",INDEX(Locations!$B$3:$E$308,MATCH('Dept E Planning'!C53,Locations!$B$3:$B$308,0),4)="UK"),(((INDEX(Dover!$B$3:$G$124,MATCH('Dept E Planning'!D53,Dover!$B$3:$B$124,0),6))*Transport!$D$3)+(INDEX(Dover!$B$3:$G$124,MATCH('Dept E Planning'!C53,Dover!$B$3:$B$124,0),6)*Transport!$C$3))*'Dept E Planning'!F53*IF(I53="Yes",2,1),IF(AND(E53="Bus/Coach",INDEX(Locations!$B$3:$E$308,MATCH('Dept E Planning'!C53,Locations!$B$3:$B$308,0),4)="Europe",INDEX(Locations!$B$3:$E$308,MATCH('Dept E Planning'!D53,Locations!$B$3:$B$308,0),4)="UK"),((((J53)-42.4)*Transport!$D$5)+(42.4*Transport!$D$13))*'Dept E Planning'!F53,IF(AND(E53="Bus/Coach",INDEX(Locations!$B$3:$E$308,MATCH('Dept E Planning'!D53,Locations!$B$3:$B$308,0),4)="Europe",INDEX(Locations!$B$3:$E$308,MATCH('Dept E Planning'!C53,Locations!$B$3:$B$308,0),4)="UK"),((((J53)-42.4)*Transport!$D$5)+(42.4*Transport!$D$13))*'Dept E Planning'!F53,IF(AND(E53="Car",INDEX(Locations!$B$3:$E$308,MATCH('Dept E Planning'!C53,Locations!$B$3:$B$308,0),4)="Europe",INDEX(Locations!$B$3:$E$308,MATCH('Dept E Planning'!D53,Locations!$B$3:$B$308,0),4)="UK"),(((((J53)-42.4)*Transport!$D$9)+(42.4*Transport!$D$14))*'Dept E Planning'!F53),IF(AND(E53="Car",INDEX(Locations!$B$3:$E$308,MATCH('Dept E Planning'!D53,Locations!$B$3:$B$308,0),4)="Europe",INDEX(Locations!$B$3:$E$308,MATCH('Dept E Planning'!C53,Locations!$B$3:$B$308,0),4)="UK"),(((((J53)-42.4)*Transport!$D$9)+(42.4*Transport!$D$14))*'Dept E Planning'!F53),IF(AND(E53="Hybrid car",INDEX(Locations!$B$3:$E$308,MATCH('Dept E Planning'!C53,Locations!$B$3:$B$308,0),4)="Europe",INDEX(Locations!$B$3:$E$308,MATCH('Dept E Planning'!D53,Locations!$B$3:$B$308,0),4)="UK"),(((((J53)-42.4)*Transport!$D$9)+(42.4*Transport!$D$14))*'Dept E Planning'!F53),IF(AND(E53="Hybrid car",INDEX(Locations!$B$3:$E$308,MATCH('Dept E Planning'!D53,Locations!$B$3:$B$308,0),4)="Europe",INDEX(Locations!$B$3:$E$308,MATCH('Dept E Planning'!C53,Locations!$B$3:$B$308,0),4)="UK"),(((((J53)-42.4)*Transport!$D$9)+(42.4*Transport!$D$14))*'Dept E Planning'!F53),IF(AND(E53="Electric car",INDEX(Locations!$B$3:$E$308,MATCH('Dept E Planning'!C53,Locations!$B$3:$B$308,0),4)="Europe",INDEX(Locations!$B$3:$E$308,MATCH('Dept E Planning'!D53,Locations!$B$3:$B$308,0),4)="UK"),(((((J53)-42.4)*Transport!$D$8)+(42.4*Transport!$D$14))*'Dept E Planning'!F53),IF(AND(E53="Electric car",INDEX(Locations!$B$3:$E$308,MATCH('Dept E Planning'!D53,Locations!$B$3:$B$308,0),4)="Europe",INDEX(Locations!$B$3:$E$308,MATCH('Dept E Planning'!C53,Locations!$B$3:$B$308,0),4)="UK"),(((((J53)-42.4)*Transport!$D$8)+(42.4*Transport!$D$14))*'Dept E Planning'!F53),IF(AND(OR(C53="Ireland",INDEX(Locations!$B$3:$F$308,MATCH('Dept E Planning'!C53,Locations!$B$3:$B$308,0),5)="Yes"),E53="Car",INDEX(Locations!$B$3:$E$308,MATCH('Dept E Planning'!D53,Locations!$B$3:$B$308,0),4)="UK"),(J53)*(0.15*Transport!$C$14+0.85*Transport!$C$9)*'Dept E Planning'!F53,IF(AND(OR(D53="Ireland",INDEX(Locations!$B$3:$F$308,MATCH('Dept E Planning'!D53,Locations!$B$3:$B$308,0),5)="Yes"),E53="Car",INDEX(Locations!$B$3:$E$308,MATCH('Dept E Planning'!C53,Locations!$B$3:$B$308,0),4)="UK"),(J53)*(0.15*Transport!$C$14+0.85*Transport!$C$9)*'Dept E Planning'!F53,IF(AND(OR(C53="Ireland",INDEX(Locations!$B$3:$F$308,MATCH('Dept E Planning'!C53,Locations!$B$3:$B$308,0),5)="Yes"),E53="Hybrid Car",INDEX(Locations!$B$3:$E$308,MATCH('Dept E Planning'!D53,Locations!$B$3:$B$308,0),4)="UK"),(J53)*(0.15*Transport!$C$14+0.85*Transport!$C$9)*'Dept E Planning'!F53,IF(AND(OR(D53="Ireland",INDEX(Locations!$B$3:$F$308,MATCH('Dept E Planning'!D53,Locations!$B$3:$B$308,0),5)="Yes"),E53="Hybrid Car",INDEX(Locations!$B$3:$E$308,MATCH('Dept E Planning'!C53,Locations!$B$3:$B$308,0),4)="UK"),(J53)*(0.15*Transport!$C$14+0.85*Transport!$C$9)*'Dept E Planning'!F53,IF(AND(OR(C53="Ireland",INDEX(Locations!$B$3:$F$308,MATCH('Dept E Planning'!C53,Locations!$B$3:$B$308,0),5)="Yes"),E53="Electric Car",INDEX(Locations!$B$3:$E$308,MATCH('Dept E Planning'!D53,Locations!$B$3:$B$308,0),4)="UK"),(J53)*(0.15*Transport!$C$14+0.85*Transport!$C$8)*'Dept E Planning'!F53,IF(AND(OR(D53="Ireland",INDEX(Locations!$B$3:$F$308,MATCH('Dept E Planning'!D53,Locations!$B$3:$B$308,0),5)="Yes"),E53="Electric Car",INDEX(Locations!$B$3:$E$308,MATCH('Dept E Planning'!C53,Locations!$B$3:$B$308,0),4)="UK"),(J53)*(0.15*Transport!$C$14+0.85*Transport!$C$8)*'Dept E Planning'!F53,IF(AND(OR(C53="Ireland",INDEX(Locations!$B$3:$F$308,MATCH('Dept E Planning'!C53,Locations!$B$3:$B$308,0),5)="Yes"),E53="Bus/Coach",INDEX(Locations!$B$3:$E$308,MATCH('Dept E Planning'!D53,Locations!$B$3:$B$308,0),4)="UK"),(J53)*(0.15*Transport!$C$13+0.85*Transport!$C$5)*'Dept E Planning'!F53,IF(AND(OR(D53="Ireland",INDEX(Locations!$B$3:$F$308,MATCH('Dept E Planning'!D53,Locations!$B$3:$B$308,0),5)="Yes"),E53="Bus/Coach",INDEX(Locations!$B$3:$E$308,MATCH('Dept E Planning'!C53,Locations!$B$3:$B$308,0),4)="UK"),(J53)*(0.15*Transport!$C$13+0.85*Transport!$C$5)*'Dept E Planning'!F53,IF(AND(OR(C53="Ireland",INDEX(Locations!$B$3:$F$308,MATCH('Dept E Planning'!C53,Locations!$B$3:$B$308,0),5)="Yes"),E53="Train",INDEX(Locations!$B$3:$E$308,MATCH('Dept E Planning'!D53,Locations!$B$3:$B$308,0),4)="UK"),(J53)*(0.15*Transport!$C$13+0.85*Transport!$C$3)*'Dept E Planning'!F53,IF(AND(OR(D53="Ireland",INDEX(Locations!$B$3:$F$308,MATCH('Dept E Planning'!D53,Locations!$B$3:$B$308,0),5)="Yes"),E53="Train",INDEX(Locations!$B$3:$E$308,MATCH('Dept E Planning'!C53,Locations!$B$3:$B$308,0),4)="UK"),(J53)*(0.15*Transport!$C$13+0.85*Transport!$C$3),J53*(INDEX(Transport!$B$3:$E$14,MATCH('Dept E Planning'!E53,Transport!$B$3:$B$14,0),IF(INDEX(Locations!$B$3:$G$308,MATCH('Dept E Planning'!C53,Locations!$B$3:$B$308,0),4)="UK",2,IF(INDEX(Locations!$B$3:$G$308,MATCH('Dept E Planning'!C53,Locations!$B$3:$B$308,0),4)="Europe",3,4)))))*F53*G53*H53))))))))))))))))))),1)),"")</f>
        <v/>
      </c>
      <c r="L53" s="90"/>
    </row>
    <row r="54" spans="1:12" ht="17.399999999999999" customHeight="1" x14ac:dyDescent="0.25">
      <c r="A54" s="90"/>
      <c r="B54" s="91"/>
      <c r="C54" s="91"/>
      <c r="D54" s="91"/>
      <c r="E54" s="91"/>
      <c r="F54" s="90"/>
      <c r="G54" s="90">
        <v>1</v>
      </c>
      <c r="H54" s="101">
        <v>1</v>
      </c>
      <c r="I54" s="91"/>
      <c r="J54" s="100" t="str">
        <f>(IFERROR(IF(I54="Yes",(ROUND(6371 * ACOS(SIN((VLOOKUP(C54,Locations!B:D,2,FALSE))*PI()/180)*SIN((VLOOKUP(D54,Locations!B:D,2,FALSE))*PI()/180) + COS((VLOOKUP(C54,Locations!B:D,2,FALSE))*PI()/180) * COS((VLOOKUP(D54,Locations!B:D,2,FALSE))*PI()/180)*COS((VLOOKUP(D54,Locations!B:D,3,FALSE))* PI()/180-(VLOOKUP(C54,Locations!B:D,3,FALSE))*PI()/180))/1.609,0))*2,(ROUND(6371 * ACOS(SIN((VLOOKUP(C54,Locations!B:D,2,FALSE))*PI()/180)*SIN((VLOOKUP(D54,Locations!B:D,2,FALSE))*PI()/180) + COS((VLOOKUP(C54,Locations!B:D,2,FALSE))*PI()/180) * COS((VLOOKUP(D54,Locations!B:D,2,FALSE))*PI()/180)*COS((VLOOKUP(D54,Locations!B:D,3,FALSE))* PI()/180-(VLOOKUP(C54,Locations!B:D,3,FALSE))*PI()/180))/1.609,0))),""))</f>
        <v/>
      </c>
      <c r="K54" s="100" t="str" cm="1">
        <f t="array" ref="K54">IFERROR((ROUND(IF(AND(E54="Train",INDEX(Locations!$B$3:$E$308,MATCH('Dept E Planning'!C54,Locations!$B$3:$B$308,0),4)="Europe",INDEX(Locations!$B$3:$E$308,MATCH('Dept E Planning'!D54,Locations!$B$3:$B$308,0),4)="UK"),(((INDEX(Dover!$B$3:$G$124,MATCH('Dept E Planning'!C54,Dover!$B$3:$B$124,0),6))*Transport!$D$3)+(INDEX(Dover!$B$3:$G$124,MATCH('Dept E Planning'!D54,Dover!$B$3:$B$124,0),6)*Transport!$C$3))*'Dept E Planning'!F54*IF(I54="Yes",2,1),IF(AND(E54="Train",INDEX(Locations!$B$3:$E$308,MATCH('Dept E Planning'!D54,Locations!$B$3:$B$308,0),4)="Europe",INDEX(Locations!$B$3:$E$308,MATCH('Dept E Planning'!C54,Locations!$B$3:$B$308,0),4)="UK"),(((INDEX(Dover!$B$3:$G$124,MATCH('Dept E Planning'!D54,Dover!$B$3:$B$124,0),6))*Transport!$D$3)+(INDEX(Dover!$B$3:$G$124,MATCH('Dept E Planning'!C54,Dover!$B$3:$B$124,0),6)*Transport!$C$3))*'Dept E Planning'!F54*IF(I54="Yes",2,1),IF(AND(E54="Bus/Coach",INDEX(Locations!$B$3:$E$308,MATCH('Dept E Planning'!C54,Locations!$B$3:$B$308,0),4)="Europe",INDEX(Locations!$B$3:$E$308,MATCH('Dept E Planning'!D54,Locations!$B$3:$B$308,0),4)="UK"),((((J54)-42.4)*Transport!$D$5)+(42.4*Transport!$D$13))*'Dept E Planning'!F54,IF(AND(E54="Bus/Coach",INDEX(Locations!$B$3:$E$308,MATCH('Dept E Planning'!D54,Locations!$B$3:$B$308,0),4)="Europe",INDEX(Locations!$B$3:$E$308,MATCH('Dept E Planning'!C54,Locations!$B$3:$B$308,0),4)="UK"),((((J54)-42.4)*Transport!$D$5)+(42.4*Transport!$D$13))*'Dept E Planning'!F54,IF(AND(E54="Car",INDEX(Locations!$B$3:$E$308,MATCH('Dept E Planning'!C54,Locations!$B$3:$B$308,0),4)="Europe",INDEX(Locations!$B$3:$E$308,MATCH('Dept E Planning'!D54,Locations!$B$3:$B$308,0),4)="UK"),(((((J54)-42.4)*Transport!$D$9)+(42.4*Transport!$D$14))*'Dept E Planning'!F54),IF(AND(E54="Car",INDEX(Locations!$B$3:$E$308,MATCH('Dept E Planning'!D54,Locations!$B$3:$B$308,0),4)="Europe",INDEX(Locations!$B$3:$E$308,MATCH('Dept E Planning'!C54,Locations!$B$3:$B$308,0),4)="UK"),(((((J54)-42.4)*Transport!$D$9)+(42.4*Transport!$D$14))*'Dept E Planning'!F54),IF(AND(E54="Hybrid car",INDEX(Locations!$B$3:$E$308,MATCH('Dept E Planning'!C54,Locations!$B$3:$B$308,0),4)="Europe",INDEX(Locations!$B$3:$E$308,MATCH('Dept E Planning'!D54,Locations!$B$3:$B$308,0),4)="UK"),(((((J54)-42.4)*Transport!$D$9)+(42.4*Transport!$D$14))*'Dept E Planning'!F54),IF(AND(E54="Hybrid car",INDEX(Locations!$B$3:$E$308,MATCH('Dept E Planning'!D54,Locations!$B$3:$B$308,0),4)="Europe",INDEX(Locations!$B$3:$E$308,MATCH('Dept E Planning'!C54,Locations!$B$3:$B$308,0),4)="UK"),(((((J54)-42.4)*Transport!$D$9)+(42.4*Transport!$D$14))*'Dept E Planning'!F54),IF(AND(E54="Electric car",INDEX(Locations!$B$3:$E$308,MATCH('Dept E Planning'!C54,Locations!$B$3:$B$308,0),4)="Europe",INDEX(Locations!$B$3:$E$308,MATCH('Dept E Planning'!D54,Locations!$B$3:$B$308,0),4)="UK"),(((((J54)-42.4)*Transport!$D$8)+(42.4*Transport!$D$14))*'Dept E Planning'!F54),IF(AND(E54="Electric car",INDEX(Locations!$B$3:$E$308,MATCH('Dept E Planning'!D54,Locations!$B$3:$B$308,0),4)="Europe",INDEX(Locations!$B$3:$E$308,MATCH('Dept E Planning'!C54,Locations!$B$3:$B$308,0),4)="UK"),(((((J54)-42.4)*Transport!$D$8)+(42.4*Transport!$D$14))*'Dept E Planning'!F54),IF(AND(OR(C54="Ireland",INDEX(Locations!$B$3:$F$308,MATCH('Dept E Planning'!C54,Locations!$B$3:$B$308,0),5)="Yes"),E54="Car",INDEX(Locations!$B$3:$E$308,MATCH('Dept E Planning'!D54,Locations!$B$3:$B$308,0),4)="UK"),(J54)*(0.15*Transport!$C$14+0.85*Transport!$C$9)*'Dept E Planning'!F54,IF(AND(OR(D54="Ireland",INDEX(Locations!$B$3:$F$308,MATCH('Dept E Planning'!D54,Locations!$B$3:$B$308,0),5)="Yes"),E54="Car",INDEX(Locations!$B$3:$E$308,MATCH('Dept E Planning'!C54,Locations!$B$3:$B$308,0),4)="UK"),(J54)*(0.15*Transport!$C$14+0.85*Transport!$C$9)*'Dept E Planning'!F54,IF(AND(OR(C54="Ireland",INDEX(Locations!$B$3:$F$308,MATCH('Dept E Planning'!C54,Locations!$B$3:$B$308,0),5)="Yes"),E54="Hybrid Car",INDEX(Locations!$B$3:$E$308,MATCH('Dept E Planning'!D54,Locations!$B$3:$B$308,0),4)="UK"),(J54)*(0.15*Transport!$C$14+0.85*Transport!$C$9)*'Dept E Planning'!F54,IF(AND(OR(D54="Ireland",INDEX(Locations!$B$3:$F$308,MATCH('Dept E Planning'!D54,Locations!$B$3:$B$308,0),5)="Yes"),E54="Hybrid Car",INDEX(Locations!$B$3:$E$308,MATCH('Dept E Planning'!C54,Locations!$B$3:$B$308,0),4)="UK"),(J54)*(0.15*Transport!$C$14+0.85*Transport!$C$9)*'Dept E Planning'!F54,IF(AND(OR(C54="Ireland",INDEX(Locations!$B$3:$F$308,MATCH('Dept E Planning'!C54,Locations!$B$3:$B$308,0),5)="Yes"),E54="Electric Car",INDEX(Locations!$B$3:$E$308,MATCH('Dept E Planning'!D54,Locations!$B$3:$B$308,0),4)="UK"),(J54)*(0.15*Transport!$C$14+0.85*Transport!$C$8)*'Dept E Planning'!F54,IF(AND(OR(D54="Ireland",INDEX(Locations!$B$3:$F$308,MATCH('Dept E Planning'!D54,Locations!$B$3:$B$308,0),5)="Yes"),E54="Electric Car",INDEX(Locations!$B$3:$E$308,MATCH('Dept E Planning'!C54,Locations!$B$3:$B$308,0),4)="UK"),(J54)*(0.15*Transport!$C$14+0.85*Transport!$C$8)*'Dept E Planning'!F54,IF(AND(OR(C54="Ireland",INDEX(Locations!$B$3:$F$308,MATCH('Dept E Planning'!C54,Locations!$B$3:$B$308,0),5)="Yes"),E54="Bus/Coach",INDEX(Locations!$B$3:$E$308,MATCH('Dept E Planning'!D54,Locations!$B$3:$B$308,0),4)="UK"),(J54)*(0.15*Transport!$C$13+0.85*Transport!$C$5)*'Dept E Planning'!F54,IF(AND(OR(D54="Ireland",INDEX(Locations!$B$3:$F$308,MATCH('Dept E Planning'!D54,Locations!$B$3:$B$308,0),5)="Yes"),E54="Bus/Coach",INDEX(Locations!$B$3:$E$308,MATCH('Dept E Planning'!C54,Locations!$B$3:$B$308,0),4)="UK"),(J54)*(0.15*Transport!$C$13+0.85*Transport!$C$5)*'Dept E Planning'!F54,IF(AND(OR(C54="Ireland",INDEX(Locations!$B$3:$F$308,MATCH('Dept E Planning'!C54,Locations!$B$3:$B$308,0),5)="Yes"),E54="Train",INDEX(Locations!$B$3:$E$308,MATCH('Dept E Planning'!D54,Locations!$B$3:$B$308,0),4)="UK"),(J54)*(0.15*Transport!$C$13+0.85*Transport!$C$3)*'Dept E Planning'!F54,IF(AND(OR(D54="Ireland",INDEX(Locations!$B$3:$F$308,MATCH('Dept E Planning'!D54,Locations!$B$3:$B$308,0),5)="Yes"),E54="Train",INDEX(Locations!$B$3:$E$308,MATCH('Dept E Planning'!C54,Locations!$B$3:$B$308,0),4)="UK"),(J54)*(0.15*Transport!$C$13+0.85*Transport!$C$3),J54*(INDEX(Transport!$B$3:$E$14,MATCH('Dept E Planning'!E54,Transport!$B$3:$B$14,0),IF(INDEX(Locations!$B$3:$G$308,MATCH('Dept E Planning'!C54,Locations!$B$3:$B$308,0),4)="UK",2,IF(INDEX(Locations!$B$3:$G$308,MATCH('Dept E Planning'!C54,Locations!$B$3:$B$308,0),4)="Europe",3,4)))))*F54*G54*H54))))))))))))))))))),1)),"")</f>
        <v/>
      </c>
      <c r="L54" s="90"/>
    </row>
    <row r="55" spans="1:12" ht="17.399999999999999" customHeight="1" x14ac:dyDescent="0.25">
      <c r="A55" s="90"/>
      <c r="B55" s="91"/>
      <c r="C55" s="91"/>
      <c r="D55" s="91"/>
      <c r="E55" s="91"/>
      <c r="F55" s="90"/>
      <c r="G55" s="90">
        <v>1</v>
      </c>
      <c r="H55" s="101">
        <v>1</v>
      </c>
      <c r="I55" s="91"/>
      <c r="J55" s="100" t="str">
        <f>(IFERROR(IF(I55="Yes",(ROUND(6371 * ACOS(SIN((VLOOKUP(C55,Locations!B:D,2,FALSE))*PI()/180)*SIN((VLOOKUP(D55,Locations!B:D,2,FALSE))*PI()/180) + COS((VLOOKUP(C55,Locations!B:D,2,FALSE))*PI()/180) * COS((VLOOKUP(D55,Locations!B:D,2,FALSE))*PI()/180)*COS((VLOOKUP(D55,Locations!B:D,3,FALSE))* PI()/180-(VLOOKUP(C55,Locations!B:D,3,FALSE))*PI()/180))/1.609,0))*2,(ROUND(6371 * ACOS(SIN((VLOOKUP(C55,Locations!B:D,2,FALSE))*PI()/180)*SIN((VLOOKUP(D55,Locations!B:D,2,FALSE))*PI()/180) + COS((VLOOKUP(C55,Locations!B:D,2,FALSE))*PI()/180) * COS((VLOOKUP(D55,Locations!B:D,2,FALSE))*PI()/180)*COS((VLOOKUP(D55,Locations!B:D,3,FALSE))* PI()/180-(VLOOKUP(C55,Locations!B:D,3,FALSE))*PI()/180))/1.609,0))),""))</f>
        <v/>
      </c>
      <c r="K55" s="100" t="str" cm="1">
        <f t="array" ref="K55">IFERROR((ROUND(IF(AND(E55="Train",INDEX(Locations!$B$3:$E$308,MATCH('Dept E Planning'!C55,Locations!$B$3:$B$308,0),4)="Europe",INDEX(Locations!$B$3:$E$308,MATCH('Dept E Planning'!D55,Locations!$B$3:$B$308,0),4)="UK"),(((INDEX(Dover!$B$3:$G$124,MATCH('Dept E Planning'!C55,Dover!$B$3:$B$124,0),6))*Transport!$D$3)+(INDEX(Dover!$B$3:$G$124,MATCH('Dept E Planning'!D55,Dover!$B$3:$B$124,0),6)*Transport!$C$3))*'Dept E Planning'!F55*IF(I55="Yes",2,1),IF(AND(E55="Train",INDEX(Locations!$B$3:$E$308,MATCH('Dept E Planning'!D55,Locations!$B$3:$B$308,0),4)="Europe",INDEX(Locations!$B$3:$E$308,MATCH('Dept E Planning'!C55,Locations!$B$3:$B$308,0),4)="UK"),(((INDEX(Dover!$B$3:$G$124,MATCH('Dept E Planning'!D55,Dover!$B$3:$B$124,0),6))*Transport!$D$3)+(INDEX(Dover!$B$3:$G$124,MATCH('Dept E Planning'!C55,Dover!$B$3:$B$124,0),6)*Transport!$C$3))*'Dept E Planning'!F55*IF(I55="Yes",2,1),IF(AND(E55="Bus/Coach",INDEX(Locations!$B$3:$E$308,MATCH('Dept E Planning'!C55,Locations!$B$3:$B$308,0),4)="Europe",INDEX(Locations!$B$3:$E$308,MATCH('Dept E Planning'!D55,Locations!$B$3:$B$308,0),4)="UK"),((((J55)-42.4)*Transport!$D$5)+(42.4*Transport!$D$13))*'Dept E Planning'!F55,IF(AND(E55="Bus/Coach",INDEX(Locations!$B$3:$E$308,MATCH('Dept E Planning'!D55,Locations!$B$3:$B$308,0),4)="Europe",INDEX(Locations!$B$3:$E$308,MATCH('Dept E Planning'!C55,Locations!$B$3:$B$308,0),4)="UK"),((((J55)-42.4)*Transport!$D$5)+(42.4*Transport!$D$13))*'Dept E Planning'!F55,IF(AND(E55="Car",INDEX(Locations!$B$3:$E$308,MATCH('Dept E Planning'!C55,Locations!$B$3:$B$308,0),4)="Europe",INDEX(Locations!$B$3:$E$308,MATCH('Dept E Planning'!D55,Locations!$B$3:$B$308,0),4)="UK"),(((((J55)-42.4)*Transport!$D$9)+(42.4*Transport!$D$14))*'Dept E Planning'!F55),IF(AND(E55="Car",INDEX(Locations!$B$3:$E$308,MATCH('Dept E Planning'!D55,Locations!$B$3:$B$308,0),4)="Europe",INDEX(Locations!$B$3:$E$308,MATCH('Dept E Planning'!C55,Locations!$B$3:$B$308,0),4)="UK"),(((((J55)-42.4)*Transport!$D$9)+(42.4*Transport!$D$14))*'Dept E Planning'!F55),IF(AND(E55="Hybrid car",INDEX(Locations!$B$3:$E$308,MATCH('Dept E Planning'!C55,Locations!$B$3:$B$308,0),4)="Europe",INDEX(Locations!$B$3:$E$308,MATCH('Dept E Planning'!D55,Locations!$B$3:$B$308,0),4)="UK"),(((((J55)-42.4)*Transport!$D$9)+(42.4*Transport!$D$14))*'Dept E Planning'!F55),IF(AND(E55="Hybrid car",INDEX(Locations!$B$3:$E$308,MATCH('Dept E Planning'!D55,Locations!$B$3:$B$308,0),4)="Europe",INDEX(Locations!$B$3:$E$308,MATCH('Dept E Planning'!C55,Locations!$B$3:$B$308,0),4)="UK"),(((((J55)-42.4)*Transport!$D$9)+(42.4*Transport!$D$14))*'Dept E Planning'!F55),IF(AND(E55="Electric car",INDEX(Locations!$B$3:$E$308,MATCH('Dept E Planning'!C55,Locations!$B$3:$B$308,0),4)="Europe",INDEX(Locations!$B$3:$E$308,MATCH('Dept E Planning'!D55,Locations!$B$3:$B$308,0),4)="UK"),(((((J55)-42.4)*Transport!$D$8)+(42.4*Transport!$D$14))*'Dept E Planning'!F55),IF(AND(E55="Electric car",INDEX(Locations!$B$3:$E$308,MATCH('Dept E Planning'!D55,Locations!$B$3:$B$308,0),4)="Europe",INDEX(Locations!$B$3:$E$308,MATCH('Dept E Planning'!C55,Locations!$B$3:$B$308,0),4)="UK"),(((((J55)-42.4)*Transport!$D$8)+(42.4*Transport!$D$14))*'Dept E Planning'!F55),IF(AND(OR(C55="Ireland",INDEX(Locations!$B$3:$F$308,MATCH('Dept E Planning'!C55,Locations!$B$3:$B$308,0),5)="Yes"),E55="Car",INDEX(Locations!$B$3:$E$308,MATCH('Dept E Planning'!D55,Locations!$B$3:$B$308,0),4)="UK"),(J55)*(0.15*Transport!$C$14+0.85*Transport!$C$9)*'Dept E Planning'!F55,IF(AND(OR(D55="Ireland",INDEX(Locations!$B$3:$F$308,MATCH('Dept E Planning'!D55,Locations!$B$3:$B$308,0),5)="Yes"),E55="Car",INDEX(Locations!$B$3:$E$308,MATCH('Dept E Planning'!C55,Locations!$B$3:$B$308,0),4)="UK"),(J55)*(0.15*Transport!$C$14+0.85*Transport!$C$9)*'Dept E Planning'!F55,IF(AND(OR(C55="Ireland",INDEX(Locations!$B$3:$F$308,MATCH('Dept E Planning'!C55,Locations!$B$3:$B$308,0),5)="Yes"),E55="Hybrid Car",INDEX(Locations!$B$3:$E$308,MATCH('Dept E Planning'!D55,Locations!$B$3:$B$308,0),4)="UK"),(J55)*(0.15*Transport!$C$14+0.85*Transport!$C$9)*'Dept E Planning'!F55,IF(AND(OR(D55="Ireland",INDEX(Locations!$B$3:$F$308,MATCH('Dept E Planning'!D55,Locations!$B$3:$B$308,0),5)="Yes"),E55="Hybrid Car",INDEX(Locations!$B$3:$E$308,MATCH('Dept E Planning'!C55,Locations!$B$3:$B$308,0),4)="UK"),(J55)*(0.15*Transport!$C$14+0.85*Transport!$C$9)*'Dept E Planning'!F55,IF(AND(OR(C55="Ireland",INDEX(Locations!$B$3:$F$308,MATCH('Dept E Planning'!C55,Locations!$B$3:$B$308,0),5)="Yes"),E55="Electric Car",INDEX(Locations!$B$3:$E$308,MATCH('Dept E Planning'!D55,Locations!$B$3:$B$308,0),4)="UK"),(J55)*(0.15*Transport!$C$14+0.85*Transport!$C$8)*'Dept E Planning'!F55,IF(AND(OR(D55="Ireland",INDEX(Locations!$B$3:$F$308,MATCH('Dept E Planning'!D55,Locations!$B$3:$B$308,0),5)="Yes"),E55="Electric Car",INDEX(Locations!$B$3:$E$308,MATCH('Dept E Planning'!C55,Locations!$B$3:$B$308,0),4)="UK"),(J55)*(0.15*Transport!$C$14+0.85*Transport!$C$8)*'Dept E Planning'!F55,IF(AND(OR(C55="Ireland",INDEX(Locations!$B$3:$F$308,MATCH('Dept E Planning'!C55,Locations!$B$3:$B$308,0),5)="Yes"),E55="Bus/Coach",INDEX(Locations!$B$3:$E$308,MATCH('Dept E Planning'!D55,Locations!$B$3:$B$308,0),4)="UK"),(J55)*(0.15*Transport!$C$13+0.85*Transport!$C$5)*'Dept E Planning'!F55,IF(AND(OR(D55="Ireland",INDEX(Locations!$B$3:$F$308,MATCH('Dept E Planning'!D55,Locations!$B$3:$B$308,0),5)="Yes"),E55="Bus/Coach",INDEX(Locations!$B$3:$E$308,MATCH('Dept E Planning'!C55,Locations!$B$3:$B$308,0),4)="UK"),(J55)*(0.15*Transport!$C$13+0.85*Transport!$C$5)*'Dept E Planning'!F55,IF(AND(OR(C55="Ireland",INDEX(Locations!$B$3:$F$308,MATCH('Dept E Planning'!C55,Locations!$B$3:$B$308,0),5)="Yes"),E55="Train",INDEX(Locations!$B$3:$E$308,MATCH('Dept E Planning'!D55,Locations!$B$3:$B$308,0),4)="UK"),(J55)*(0.15*Transport!$C$13+0.85*Transport!$C$3)*'Dept E Planning'!F55,IF(AND(OR(D55="Ireland",INDEX(Locations!$B$3:$F$308,MATCH('Dept E Planning'!D55,Locations!$B$3:$B$308,0),5)="Yes"),E55="Train",INDEX(Locations!$B$3:$E$308,MATCH('Dept E Planning'!C55,Locations!$B$3:$B$308,0),4)="UK"),(J55)*(0.15*Transport!$C$13+0.85*Transport!$C$3),J55*(INDEX(Transport!$B$3:$E$14,MATCH('Dept E Planning'!E55,Transport!$B$3:$B$14,0),IF(INDEX(Locations!$B$3:$G$308,MATCH('Dept E Planning'!C55,Locations!$B$3:$B$308,0),4)="UK",2,IF(INDEX(Locations!$B$3:$G$308,MATCH('Dept E Planning'!C55,Locations!$B$3:$B$308,0),4)="Europe",3,4)))))*F55*G55*H55))))))))))))))))))),1)),"")</f>
        <v/>
      </c>
      <c r="L55" s="90"/>
    </row>
    <row r="56" spans="1:12" ht="17.399999999999999" customHeight="1" x14ac:dyDescent="0.25">
      <c r="A56" s="90"/>
      <c r="B56" s="91"/>
      <c r="C56" s="91"/>
      <c r="D56" s="91"/>
      <c r="E56" s="91"/>
      <c r="F56" s="90"/>
      <c r="G56" s="90">
        <v>1</v>
      </c>
      <c r="H56" s="101">
        <v>1</v>
      </c>
      <c r="I56" s="91"/>
      <c r="J56" s="100" t="str">
        <f>(IFERROR(IF(I56="Yes",(ROUND(6371 * ACOS(SIN((VLOOKUP(C56,Locations!B:D,2,FALSE))*PI()/180)*SIN((VLOOKUP(D56,Locations!B:D,2,FALSE))*PI()/180) + COS((VLOOKUP(C56,Locations!B:D,2,FALSE))*PI()/180) * COS((VLOOKUP(D56,Locations!B:D,2,FALSE))*PI()/180)*COS((VLOOKUP(D56,Locations!B:D,3,FALSE))* PI()/180-(VLOOKUP(C56,Locations!B:D,3,FALSE))*PI()/180))/1.609,0))*2,(ROUND(6371 * ACOS(SIN((VLOOKUP(C56,Locations!B:D,2,FALSE))*PI()/180)*SIN((VLOOKUP(D56,Locations!B:D,2,FALSE))*PI()/180) + COS((VLOOKUP(C56,Locations!B:D,2,FALSE))*PI()/180) * COS((VLOOKUP(D56,Locations!B:D,2,FALSE))*PI()/180)*COS((VLOOKUP(D56,Locations!B:D,3,FALSE))* PI()/180-(VLOOKUP(C56,Locations!B:D,3,FALSE))*PI()/180))/1.609,0))),""))</f>
        <v/>
      </c>
      <c r="K56" s="100" t="str" cm="1">
        <f t="array" ref="K56">IFERROR((ROUND(IF(AND(E56="Train",INDEX(Locations!$B$3:$E$308,MATCH('Dept E Planning'!C56,Locations!$B$3:$B$308,0),4)="Europe",INDEX(Locations!$B$3:$E$308,MATCH('Dept E Planning'!D56,Locations!$B$3:$B$308,0),4)="UK"),(((INDEX(Dover!$B$3:$G$124,MATCH('Dept E Planning'!C56,Dover!$B$3:$B$124,0),6))*Transport!$D$3)+(INDEX(Dover!$B$3:$G$124,MATCH('Dept E Planning'!D56,Dover!$B$3:$B$124,0),6)*Transport!$C$3))*'Dept E Planning'!F56*IF(I56="Yes",2,1),IF(AND(E56="Train",INDEX(Locations!$B$3:$E$308,MATCH('Dept E Planning'!D56,Locations!$B$3:$B$308,0),4)="Europe",INDEX(Locations!$B$3:$E$308,MATCH('Dept E Planning'!C56,Locations!$B$3:$B$308,0),4)="UK"),(((INDEX(Dover!$B$3:$G$124,MATCH('Dept E Planning'!D56,Dover!$B$3:$B$124,0),6))*Transport!$D$3)+(INDEX(Dover!$B$3:$G$124,MATCH('Dept E Planning'!C56,Dover!$B$3:$B$124,0),6)*Transport!$C$3))*'Dept E Planning'!F56*IF(I56="Yes",2,1),IF(AND(E56="Bus/Coach",INDEX(Locations!$B$3:$E$308,MATCH('Dept E Planning'!C56,Locations!$B$3:$B$308,0),4)="Europe",INDEX(Locations!$B$3:$E$308,MATCH('Dept E Planning'!D56,Locations!$B$3:$B$308,0),4)="UK"),((((J56)-42.4)*Transport!$D$5)+(42.4*Transport!$D$13))*'Dept E Planning'!F56,IF(AND(E56="Bus/Coach",INDEX(Locations!$B$3:$E$308,MATCH('Dept E Planning'!D56,Locations!$B$3:$B$308,0),4)="Europe",INDEX(Locations!$B$3:$E$308,MATCH('Dept E Planning'!C56,Locations!$B$3:$B$308,0),4)="UK"),((((J56)-42.4)*Transport!$D$5)+(42.4*Transport!$D$13))*'Dept E Planning'!F56,IF(AND(E56="Car",INDEX(Locations!$B$3:$E$308,MATCH('Dept E Planning'!C56,Locations!$B$3:$B$308,0),4)="Europe",INDEX(Locations!$B$3:$E$308,MATCH('Dept E Planning'!D56,Locations!$B$3:$B$308,0),4)="UK"),(((((J56)-42.4)*Transport!$D$9)+(42.4*Transport!$D$14))*'Dept E Planning'!F56),IF(AND(E56="Car",INDEX(Locations!$B$3:$E$308,MATCH('Dept E Planning'!D56,Locations!$B$3:$B$308,0),4)="Europe",INDEX(Locations!$B$3:$E$308,MATCH('Dept E Planning'!C56,Locations!$B$3:$B$308,0),4)="UK"),(((((J56)-42.4)*Transport!$D$9)+(42.4*Transport!$D$14))*'Dept E Planning'!F56),IF(AND(E56="Hybrid car",INDEX(Locations!$B$3:$E$308,MATCH('Dept E Planning'!C56,Locations!$B$3:$B$308,0),4)="Europe",INDEX(Locations!$B$3:$E$308,MATCH('Dept E Planning'!D56,Locations!$B$3:$B$308,0),4)="UK"),(((((J56)-42.4)*Transport!$D$9)+(42.4*Transport!$D$14))*'Dept E Planning'!F56),IF(AND(E56="Hybrid car",INDEX(Locations!$B$3:$E$308,MATCH('Dept E Planning'!D56,Locations!$B$3:$B$308,0),4)="Europe",INDEX(Locations!$B$3:$E$308,MATCH('Dept E Planning'!C56,Locations!$B$3:$B$308,0),4)="UK"),(((((J56)-42.4)*Transport!$D$9)+(42.4*Transport!$D$14))*'Dept E Planning'!F56),IF(AND(E56="Electric car",INDEX(Locations!$B$3:$E$308,MATCH('Dept E Planning'!C56,Locations!$B$3:$B$308,0),4)="Europe",INDEX(Locations!$B$3:$E$308,MATCH('Dept E Planning'!D56,Locations!$B$3:$B$308,0),4)="UK"),(((((J56)-42.4)*Transport!$D$8)+(42.4*Transport!$D$14))*'Dept E Planning'!F56),IF(AND(E56="Electric car",INDEX(Locations!$B$3:$E$308,MATCH('Dept E Planning'!D56,Locations!$B$3:$B$308,0),4)="Europe",INDEX(Locations!$B$3:$E$308,MATCH('Dept E Planning'!C56,Locations!$B$3:$B$308,0),4)="UK"),(((((J56)-42.4)*Transport!$D$8)+(42.4*Transport!$D$14))*'Dept E Planning'!F56),IF(AND(OR(C56="Ireland",INDEX(Locations!$B$3:$F$308,MATCH('Dept E Planning'!C56,Locations!$B$3:$B$308,0),5)="Yes"),E56="Car",INDEX(Locations!$B$3:$E$308,MATCH('Dept E Planning'!D56,Locations!$B$3:$B$308,0),4)="UK"),(J56)*(0.15*Transport!$C$14+0.85*Transport!$C$9)*'Dept E Planning'!F56,IF(AND(OR(D56="Ireland",INDEX(Locations!$B$3:$F$308,MATCH('Dept E Planning'!D56,Locations!$B$3:$B$308,0),5)="Yes"),E56="Car",INDEX(Locations!$B$3:$E$308,MATCH('Dept E Planning'!C56,Locations!$B$3:$B$308,0),4)="UK"),(J56)*(0.15*Transport!$C$14+0.85*Transport!$C$9)*'Dept E Planning'!F56,IF(AND(OR(C56="Ireland",INDEX(Locations!$B$3:$F$308,MATCH('Dept E Planning'!C56,Locations!$B$3:$B$308,0),5)="Yes"),E56="Hybrid Car",INDEX(Locations!$B$3:$E$308,MATCH('Dept E Planning'!D56,Locations!$B$3:$B$308,0),4)="UK"),(J56)*(0.15*Transport!$C$14+0.85*Transport!$C$9)*'Dept E Planning'!F56,IF(AND(OR(D56="Ireland",INDEX(Locations!$B$3:$F$308,MATCH('Dept E Planning'!D56,Locations!$B$3:$B$308,0),5)="Yes"),E56="Hybrid Car",INDEX(Locations!$B$3:$E$308,MATCH('Dept E Planning'!C56,Locations!$B$3:$B$308,0),4)="UK"),(J56)*(0.15*Transport!$C$14+0.85*Transport!$C$9)*'Dept E Planning'!F56,IF(AND(OR(C56="Ireland",INDEX(Locations!$B$3:$F$308,MATCH('Dept E Planning'!C56,Locations!$B$3:$B$308,0),5)="Yes"),E56="Electric Car",INDEX(Locations!$B$3:$E$308,MATCH('Dept E Planning'!D56,Locations!$B$3:$B$308,0),4)="UK"),(J56)*(0.15*Transport!$C$14+0.85*Transport!$C$8)*'Dept E Planning'!F56,IF(AND(OR(D56="Ireland",INDEX(Locations!$B$3:$F$308,MATCH('Dept E Planning'!D56,Locations!$B$3:$B$308,0),5)="Yes"),E56="Electric Car",INDEX(Locations!$B$3:$E$308,MATCH('Dept E Planning'!C56,Locations!$B$3:$B$308,0),4)="UK"),(J56)*(0.15*Transport!$C$14+0.85*Transport!$C$8)*'Dept E Planning'!F56,IF(AND(OR(C56="Ireland",INDEX(Locations!$B$3:$F$308,MATCH('Dept E Planning'!C56,Locations!$B$3:$B$308,0),5)="Yes"),E56="Bus/Coach",INDEX(Locations!$B$3:$E$308,MATCH('Dept E Planning'!D56,Locations!$B$3:$B$308,0),4)="UK"),(J56)*(0.15*Transport!$C$13+0.85*Transport!$C$5)*'Dept E Planning'!F56,IF(AND(OR(D56="Ireland",INDEX(Locations!$B$3:$F$308,MATCH('Dept E Planning'!D56,Locations!$B$3:$B$308,0),5)="Yes"),E56="Bus/Coach",INDEX(Locations!$B$3:$E$308,MATCH('Dept E Planning'!C56,Locations!$B$3:$B$308,0),4)="UK"),(J56)*(0.15*Transport!$C$13+0.85*Transport!$C$5)*'Dept E Planning'!F56,IF(AND(OR(C56="Ireland",INDEX(Locations!$B$3:$F$308,MATCH('Dept E Planning'!C56,Locations!$B$3:$B$308,0),5)="Yes"),E56="Train",INDEX(Locations!$B$3:$E$308,MATCH('Dept E Planning'!D56,Locations!$B$3:$B$308,0),4)="UK"),(J56)*(0.15*Transport!$C$13+0.85*Transport!$C$3)*'Dept E Planning'!F56,IF(AND(OR(D56="Ireland",INDEX(Locations!$B$3:$F$308,MATCH('Dept E Planning'!D56,Locations!$B$3:$B$308,0),5)="Yes"),E56="Train",INDEX(Locations!$B$3:$E$308,MATCH('Dept E Planning'!C56,Locations!$B$3:$B$308,0),4)="UK"),(J56)*(0.15*Transport!$C$13+0.85*Transport!$C$3),J56*(INDEX(Transport!$B$3:$E$14,MATCH('Dept E Planning'!E56,Transport!$B$3:$B$14,0),IF(INDEX(Locations!$B$3:$G$308,MATCH('Dept E Planning'!C56,Locations!$B$3:$B$308,0),4)="UK",2,IF(INDEX(Locations!$B$3:$G$308,MATCH('Dept E Planning'!C56,Locations!$B$3:$B$308,0),4)="Europe",3,4)))))*F56*G56*H56))))))))))))))))))),1)),"")</f>
        <v/>
      </c>
      <c r="L56" s="90"/>
    </row>
    <row r="57" spans="1:12" ht="17.399999999999999" customHeight="1" x14ac:dyDescent="0.25">
      <c r="A57" s="90"/>
      <c r="B57" s="91"/>
      <c r="C57" s="91"/>
      <c r="D57" s="91"/>
      <c r="E57" s="91"/>
      <c r="F57" s="90"/>
      <c r="G57" s="90">
        <v>1</v>
      </c>
      <c r="H57" s="101">
        <v>1</v>
      </c>
      <c r="I57" s="91"/>
      <c r="J57" s="100" t="str">
        <f>(IFERROR(IF(I57="Yes",(ROUND(6371 * ACOS(SIN((VLOOKUP(C57,Locations!B:D,2,FALSE))*PI()/180)*SIN((VLOOKUP(D57,Locations!B:D,2,FALSE))*PI()/180) + COS((VLOOKUP(C57,Locations!B:D,2,FALSE))*PI()/180) * COS((VLOOKUP(D57,Locations!B:D,2,FALSE))*PI()/180)*COS((VLOOKUP(D57,Locations!B:D,3,FALSE))* PI()/180-(VLOOKUP(C57,Locations!B:D,3,FALSE))*PI()/180))/1.609,0))*2,(ROUND(6371 * ACOS(SIN((VLOOKUP(C57,Locations!B:D,2,FALSE))*PI()/180)*SIN((VLOOKUP(D57,Locations!B:D,2,FALSE))*PI()/180) + COS((VLOOKUP(C57,Locations!B:D,2,FALSE))*PI()/180) * COS((VLOOKUP(D57,Locations!B:D,2,FALSE))*PI()/180)*COS((VLOOKUP(D57,Locations!B:D,3,FALSE))* PI()/180-(VLOOKUP(C57,Locations!B:D,3,FALSE))*PI()/180))/1.609,0))),""))</f>
        <v/>
      </c>
      <c r="K57" s="100" t="str" cm="1">
        <f t="array" ref="K57">IFERROR((ROUND(IF(AND(E57="Train",INDEX(Locations!$B$3:$E$308,MATCH('Dept E Planning'!C57,Locations!$B$3:$B$308,0),4)="Europe",INDEX(Locations!$B$3:$E$308,MATCH('Dept E Planning'!D57,Locations!$B$3:$B$308,0),4)="UK"),(((INDEX(Dover!$B$3:$G$124,MATCH('Dept E Planning'!C57,Dover!$B$3:$B$124,0),6))*Transport!$D$3)+(INDEX(Dover!$B$3:$G$124,MATCH('Dept E Planning'!D57,Dover!$B$3:$B$124,0),6)*Transport!$C$3))*'Dept E Planning'!F57*IF(I57="Yes",2,1),IF(AND(E57="Train",INDEX(Locations!$B$3:$E$308,MATCH('Dept E Planning'!D57,Locations!$B$3:$B$308,0),4)="Europe",INDEX(Locations!$B$3:$E$308,MATCH('Dept E Planning'!C57,Locations!$B$3:$B$308,0),4)="UK"),(((INDEX(Dover!$B$3:$G$124,MATCH('Dept E Planning'!D57,Dover!$B$3:$B$124,0),6))*Transport!$D$3)+(INDEX(Dover!$B$3:$G$124,MATCH('Dept E Planning'!C57,Dover!$B$3:$B$124,0),6)*Transport!$C$3))*'Dept E Planning'!F57*IF(I57="Yes",2,1),IF(AND(E57="Bus/Coach",INDEX(Locations!$B$3:$E$308,MATCH('Dept E Planning'!C57,Locations!$B$3:$B$308,0),4)="Europe",INDEX(Locations!$B$3:$E$308,MATCH('Dept E Planning'!D57,Locations!$B$3:$B$308,0),4)="UK"),((((J57)-42.4)*Transport!$D$5)+(42.4*Transport!$D$13))*'Dept E Planning'!F57,IF(AND(E57="Bus/Coach",INDEX(Locations!$B$3:$E$308,MATCH('Dept E Planning'!D57,Locations!$B$3:$B$308,0),4)="Europe",INDEX(Locations!$B$3:$E$308,MATCH('Dept E Planning'!C57,Locations!$B$3:$B$308,0),4)="UK"),((((J57)-42.4)*Transport!$D$5)+(42.4*Transport!$D$13))*'Dept E Planning'!F57,IF(AND(E57="Car",INDEX(Locations!$B$3:$E$308,MATCH('Dept E Planning'!C57,Locations!$B$3:$B$308,0),4)="Europe",INDEX(Locations!$B$3:$E$308,MATCH('Dept E Planning'!D57,Locations!$B$3:$B$308,0),4)="UK"),(((((J57)-42.4)*Transport!$D$9)+(42.4*Transport!$D$14))*'Dept E Planning'!F57),IF(AND(E57="Car",INDEX(Locations!$B$3:$E$308,MATCH('Dept E Planning'!D57,Locations!$B$3:$B$308,0),4)="Europe",INDEX(Locations!$B$3:$E$308,MATCH('Dept E Planning'!C57,Locations!$B$3:$B$308,0),4)="UK"),(((((J57)-42.4)*Transport!$D$9)+(42.4*Transport!$D$14))*'Dept E Planning'!F57),IF(AND(E57="Hybrid car",INDEX(Locations!$B$3:$E$308,MATCH('Dept E Planning'!C57,Locations!$B$3:$B$308,0),4)="Europe",INDEX(Locations!$B$3:$E$308,MATCH('Dept E Planning'!D57,Locations!$B$3:$B$308,0),4)="UK"),(((((J57)-42.4)*Transport!$D$9)+(42.4*Transport!$D$14))*'Dept E Planning'!F57),IF(AND(E57="Hybrid car",INDEX(Locations!$B$3:$E$308,MATCH('Dept E Planning'!D57,Locations!$B$3:$B$308,0),4)="Europe",INDEX(Locations!$B$3:$E$308,MATCH('Dept E Planning'!C57,Locations!$B$3:$B$308,0),4)="UK"),(((((J57)-42.4)*Transport!$D$9)+(42.4*Transport!$D$14))*'Dept E Planning'!F57),IF(AND(E57="Electric car",INDEX(Locations!$B$3:$E$308,MATCH('Dept E Planning'!C57,Locations!$B$3:$B$308,0),4)="Europe",INDEX(Locations!$B$3:$E$308,MATCH('Dept E Planning'!D57,Locations!$B$3:$B$308,0),4)="UK"),(((((J57)-42.4)*Transport!$D$8)+(42.4*Transport!$D$14))*'Dept E Planning'!F57),IF(AND(E57="Electric car",INDEX(Locations!$B$3:$E$308,MATCH('Dept E Planning'!D57,Locations!$B$3:$B$308,0),4)="Europe",INDEX(Locations!$B$3:$E$308,MATCH('Dept E Planning'!C57,Locations!$B$3:$B$308,0),4)="UK"),(((((J57)-42.4)*Transport!$D$8)+(42.4*Transport!$D$14))*'Dept E Planning'!F57),IF(AND(OR(C57="Ireland",INDEX(Locations!$B$3:$F$308,MATCH('Dept E Planning'!C57,Locations!$B$3:$B$308,0),5)="Yes"),E57="Car",INDEX(Locations!$B$3:$E$308,MATCH('Dept E Planning'!D57,Locations!$B$3:$B$308,0),4)="UK"),(J57)*(0.15*Transport!$C$14+0.85*Transport!$C$9)*'Dept E Planning'!F57,IF(AND(OR(D57="Ireland",INDEX(Locations!$B$3:$F$308,MATCH('Dept E Planning'!D57,Locations!$B$3:$B$308,0),5)="Yes"),E57="Car",INDEX(Locations!$B$3:$E$308,MATCH('Dept E Planning'!C57,Locations!$B$3:$B$308,0),4)="UK"),(J57)*(0.15*Transport!$C$14+0.85*Transport!$C$9)*'Dept E Planning'!F57,IF(AND(OR(C57="Ireland",INDEX(Locations!$B$3:$F$308,MATCH('Dept E Planning'!C57,Locations!$B$3:$B$308,0),5)="Yes"),E57="Hybrid Car",INDEX(Locations!$B$3:$E$308,MATCH('Dept E Planning'!D57,Locations!$B$3:$B$308,0),4)="UK"),(J57)*(0.15*Transport!$C$14+0.85*Transport!$C$9)*'Dept E Planning'!F57,IF(AND(OR(D57="Ireland",INDEX(Locations!$B$3:$F$308,MATCH('Dept E Planning'!D57,Locations!$B$3:$B$308,0),5)="Yes"),E57="Hybrid Car",INDEX(Locations!$B$3:$E$308,MATCH('Dept E Planning'!C57,Locations!$B$3:$B$308,0),4)="UK"),(J57)*(0.15*Transport!$C$14+0.85*Transport!$C$9)*'Dept E Planning'!F57,IF(AND(OR(C57="Ireland",INDEX(Locations!$B$3:$F$308,MATCH('Dept E Planning'!C57,Locations!$B$3:$B$308,0),5)="Yes"),E57="Electric Car",INDEX(Locations!$B$3:$E$308,MATCH('Dept E Planning'!D57,Locations!$B$3:$B$308,0),4)="UK"),(J57)*(0.15*Transport!$C$14+0.85*Transport!$C$8)*'Dept E Planning'!F57,IF(AND(OR(D57="Ireland",INDEX(Locations!$B$3:$F$308,MATCH('Dept E Planning'!D57,Locations!$B$3:$B$308,0),5)="Yes"),E57="Electric Car",INDEX(Locations!$B$3:$E$308,MATCH('Dept E Planning'!C57,Locations!$B$3:$B$308,0),4)="UK"),(J57)*(0.15*Transport!$C$14+0.85*Transport!$C$8)*'Dept E Planning'!F57,IF(AND(OR(C57="Ireland",INDEX(Locations!$B$3:$F$308,MATCH('Dept E Planning'!C57,Locations!$B$3:$B$308,0),5)="Yes"),E57="Bus/Coach",INDEX(Locations!$B$3:$E$308,MATCH('Dept E Planning'!D57,Locations!$B$3:$B$308,0),4)="UK"),(J57)*(0.15*Transport!$C$13+0.85*Transport!$C$5)*'Dept E Planning'!F57,IF(AND(OR(D57="Ireland",INDEX(Locations!$B$3:$F$308,MATCH('Dept E Planning'!D57,Locations!$B$3:$B$308,0),5)="Yes"),E57="Bus/Coach",INDEX(Locations!$B$3:$E$308,MATCH('Dept E Planning'!C57,Locations!$B$3:$B$308,0),4)="UK"),(J57)*(0.15*Transport!$C$13+0.85*Transport!$C$5)*'Dept E Planning'!F57,IF(AND(OR(C57="Ireland",INDEX(Locations!$B$3:$F$308,MATCH('Dept E Planning'!C57,Locations!$B$3:$B$308,0),5)="Yes"),E57="Train",INDEX(Locations!$B$3:$E$308,MATCH('Dept E Planning'!D57,Locations!$B$3:$B$308,0),4)="UK"),(J57)*(0.15*Transport!$C$13+0.85*Transport!$C$3)*'Dept E Planning'!F57,IF(AND(OR(D57="Ireland",INDEX(Locations!$B$3:$F$308,MATCH('Dept E Planning'!D57,Locations!$B$3:$B$308,0),5)="Yes"),E57="Train",INDEX(Locations!$B$3:$E$308,MATCH('Dept E Planning'!C57,Locations!$B$3:$B$308,0),4)="UK"),(J57)*(0.15*Transport!$C$13+0.85*Transport!$C$3),J57*(INDEX(Transport!$B$3:$E$14,MATCH('Dept E Planning'!E57,Transport!$B$3:$B$14,0),IF(INDEX(Locations!$B$3:$G$308,MATCH('Dept E Planning'!C57,Locations!$B$3:$B$308,0),4)="UK",2,IF(INDEX(Locations!$B$3:$G$308,MATCH('Dept E Planning'!C57,Locations!$B$3:$B$308,0),4)="Europe",3,4)))))*F57*G57*H57))))))))))))))))))),1)),"")</f>
        <v/>
      </c>
      <c r="L57" s="90"/>
    </row>
    <row r="60" spans="1:12" ht="17.399999999999999" customHeight="1" x14ac:dyDescent="0.4">
      <c r="A60" s="94" t="s">
        <v>250</v>
      </c>
    </row>
    <row r="61" spans="1:12" ht="17.399999999999999" customHeight="1" thickBot="1" x14ac:dyDescent="0.45">
      <c r="A61" s="94"/>
    </row>
    <row r="62" spans="1:12" ht="35.1" customHeight="1" thickBot="1" x14ac:dyDescent="0.3">
      <c r="A62" s="217" t="s">
        <v>251</v>
      </c>
      <c r="B62" s="218"/>
      <c r="C62" s="218"/>
      <c r="D62" s="219"/>
    </row>
    <row r="63" spans="1:12" ht="39.6" customHeight="1" x14ac:dyDescent="0.25">
      <c r="A63" s="80" t="s">
        <v>227</v>
      </c>
      <c r="B63" s="80" t="s">
        <v>241</v>
      </c>
      <c r="C63" s="80" t="s">
        <v>242</v>
      </c>
      <c r="D63" s="80" t="s">
        <v>243</v>
      </c>
      <c r="E63" s="80" t="s">
        <v>252</v>
      </c>
      <c r="F63" s="80" t="s">
        <v>245</v>
      </c>
      <c r="G63" s="80" t="s">
        <v>246</v>
      </c>
      <c r="H63" s="80" t="s">
        <v>247</v>
      </c>
      <c r="I63" s="80" t="s">
        <v>248</v>
      </c>
      <c r="J63" s="80" t="s">
        <v>230</v>
      </c>
      <c r="K63" s="80" t="s">
        <v>231</v>
      </c>
    </row>
    <row r="64" spans="1:12" ht="17.399999999999999" customHeight="1" x14ac:dyDescent="0.25">
      <c r="A64" s="90"/>
      <c r="B64" s="91"/>
      <c r="C64" s="91"/>
      <c r="D64" s="91"/>
      <c r="E64" s="90"/>
      <c r="F64" s="90">
        <v>1</v>
      </c>
      <c r="G64" s="101">
        <v>1</v>
      </c>
      <c r="H64" s="91"/>
      <c r="I64" s="100" t="str">
        <f>(IFERROR(IF(H64="Yes",(ROUND(6371 * ACOS(SIN((VLOOKUP(B64,Locations!B:D,2,FALSE))*PI()/180)*SIN((VLOOKUP(C64,Locations!B:D,2,FALSE))*PI()/180) + COS((VLOOKUP(B64,Locations!B:D,2,FALSE))*PI()/180) * COS((VLOOKUP(C64,Locations!B:D,2,FALSE))*PI()/180)*COS((VLOOKUP(C64,Locations!B:D,3,FALSE))* PI()/180-(VLOOKUP(B64,Locations!B:D,3,FALSE))*PI()/180))/1.609,0))*2,(ROUND(6371 * ACOS(SIN((VLOOKUP(B64,Locations!B:D,2,FALSE))*PI()/180)*SIN((VLOOKUP(C64,Locations!B:D,2,FALSE))*PI()/180) + COS((VLOOKUP(B64,Locations!B:D,2,FALSE))*PI()/180) * COS((VLOOKUP(C64,Locations!B:D,2,FALSE))*PI()/180)*COS((VLOOKUP(C64,Locations!B:D,3,FALSE))* PI()/180-(VLOOKUP(B64,Locations!B:D,3,FALSE))*PI()/180))/1.609,0))),""))</f>
        <v/>
      </c>
      <c r="J64" s="100" t="str">
        <f>IFERROR(ROUND(IF(OR(E64="",D64="HGV - Rigid - 0% laden (miles)",D64="HGV - Articulated - 0% laden (miles)"),VLOOKUP(D64,Transport!C:D,2,FALSE)*I64*F64*G64,VLOOKUP(D64,Transport!O:P,2,FALSE)*E64*I64*F64*G64),1),"")</f>
        <v/>
      </c>
      <c r="K64" s="90"/>
    </row>
    <row r="65" spans="1:11" ht="17.399999999999999" customHeight="1" x14ac:dyDescent="0.25">
      <c r="A65" s="90"/>
      <c r="B65" s="91"/>
      <c r="C65" s="91"/>
      <c r="D65" s="91"/>
      <c r="E65" s="90"/>
      <c r="F65" s="90">
        <v>1</v>
      </c>
      <c r="G65" s="101">
        <v>1</v>
      </c>
      <c r="H65" s="91"/>
      <c r="I65" s="100" t="str">
        <f>(IFERROR(IF(H65="Yes",(ROUND(6371 * ACOS(SIN((VLOOKUP(B65,Locations!B:D,2,FALSE))*PI()/180)*SIN((VLOOKUP(C65,Locations!B:D,2,FALSE))*PI()/180) + COS((VLOOKUP(B65,Locations!B:D,2,FALSE))*PI()/180) * COS((VLOOKUP(C65,Locations!B:D,2,FALSE))*PI()/180)*COS((VLOOKUP(C65,Locations!B:D,3,FALSE))* PI()/180-(VLOOKUP(B65,Locations!B:D,3,FALSE))*PI()/180))/1.609,0))*2,(ROUND(6371 * ACOS(SIN((VLOOKUP(B65,Locations!B:D,2,FALSE))*PI()/180)*SIN((VLOOKUP(C65,Locations!B:D,2,FALSE))*PI()/180) + COS((VLOOKUP(B65,Locations!B:D,2,FALSE))*PI()/180) * COS((VLOOKUP(C65,Locations!B:D,2,FALSE))*PI()/180)*COS((VLOOKUP(C65,Locations!B:D,3,FALSE))* PI()/180-(VLOOKUP(B65,Locations!B:D,3,FALSE))*PI()/180))/1.609,0))),""))</f>
        <v/>
      </c>
      <c r="J65" s="100" t="str">
        <f>IFERROR(ROUND(IF(OR(E65="",D65="HGV - Rigid - 0% laden (miles)",D65="HGV - Articulated - 0% laden (miles)"),VLOOKUP(D65,Transport!C:D,2,FALSE)*I65*F65*G65,VLOOKUP(D65,Transport!O:P,2,FALSE)*E65*I65*F65*G65),1),"")</f>
        <v/>
      </c>
      <c r="K65" s="90"/>
    </row>
    <row r="66" spans="1:11" ht="17.399999999999999" customHeight="1" x14ac:dyDescent="0.25">
      <c r="A66" s="90"/>
      <c r="B66" s="91"/>
      <c r="C66" s="91"/>
      <c r="D66" s="91"/>
      <c r="E66" s="90"/>
      <c r="F66" s="90">
        <v>1</v>
      </c>
      <c r="G66" s="101">
        <v>1</v>
      </c>
      <c r="H66" s="91"/>
      <c r="I66" s="100" t="str">
        <f>(IFERROR(IF(H66="Yes",(ROUND(6371 * ACOS(SIN((VLOOKUP(B66,Locations!B:D,2,FALSE))*PI()/180)*SIN((VLOOKUP(C66,Locations!B:D,2,FALSE))*PI()/180) + COS((VLOOKUP(B66,Locations!B:D,2,FALSE))*PI()/180) * COS((VLOOKUP(C66,Locations!B:D,2,FALSE))*PI()/180)*COS((VLOOKUP(C66,Locations!B:D,3,FALSE))* PI()/180-(VLOOKUP(B66,Locations!B:D,3,FALSE))*PI()/180))/1.609,0))*2,(ROUND(6371 * ACOS(SIN((VLOOKUP(B66,Locations!B:D,2,FALSE))*PI()/180)*SIN((VLOOKUP(C66,Locations!B:D,2,FALSE))*PI()/180) + COS((VLOOKUP(B66,Locations!B:D,2,FALSE))*PI()/180) * COS((VLOOKUP(C66,Locations!B:D,2,FALSE))*PI()/180)*COS((VLOOKUP(C66,Locations!B:D,3,FALSE))* PI()/180-(VLOOKUP(B66,Locations!B:D,3,FALSE))*PI()/180))/1.609,0))),""))</f>
        <v/>
      </c>
      <c r="J66" s="100" t="str">
        <f>IFERROR(ROUND(IF(OR(E66="",D66="HGV - Rigid - 0% laden (miles)",D66="HGV - Articulated - 0% laden (miles)"),VLOOKUP(D66,Transport!C:D,2,FALSE)*I66*F66*G66,VLOOKUP(D66,Transport!O:P,2,FALSE)*E66*I66*F66*G66),1),"")</f>
        <v/>
      </c>
      <c r="K66" s="90"/>
    </row>
    <row r="67" spans="1:11" ht="17.399999999999999" customHeight="1" x14ac:dyDescent="0.25">
      <c r="A67" s="90"/>
      <c r="B67" s="91"/>
      <c r="C67" s="91"/>
      <c r="D67" s="91"/>
      <c r="E67" s="90"/>
      <c r="F67" s="90">
        <v>1</v>
      </c>
      <c r="G67" s="101">
        <v>1</v>
      </c>
      <c r="H67" s="91"/>
      <c r="I67" s="100" t="str">
        <f>(IFERROR(IF(H67="Yes",(ROUND(6371 * ACOS(SIN((VLOOKUP(B67,Locations!B:D,2,FALSE))*PI()/180)*SIN((VLOOKUP(C67,Locations!B:D,2,FALSE))*PI()/180) + COS((VLOOKUP(B67,Locations!B:D,2,FALSE))*PI()/180) * COS((VLOOKUP(C67,Locations!B:D,2,FALSE))*PI()/180)*COS((VLOOKUP(C67,Locations!B:D,3,FALSE))* PI()/180-(VLOOKUP(B67,Locations!B:D,3,FALSE))*PI()/180))/1.609,0))*2,(ROUND(6371 * ACOS(SIN((VLOOKUP(B67,Locations!B:D,2,FALSE))*PI()/180)*SIN((VLOOKUP(C67,Locations!B:D,2,FALSE))*PI()/180) + COS((VLOOKUP(B67,Locations!B:D,2,FALSE))*PI()/180) * COS((VLOOKUP(C67,Locations!B:D,2,FALSE))*PI()/180)*COS((VLOOKUP(C67,Locations!B:D,3,FALSE))* PI()/180-(VLOOKUP(B67,Locations!B:D,3,FALSE))*PI()/180))/1.609,0))),""))</f>
        <v/>
      </c>
      <c r="J67" s="100" t="str">
        <f>IFERROR(ROUND(IF(OR(E67="",D67="HGV - Rigid - 0% laden (miles)",D67="HGV - Articulated - 0% laden (miles)"),VLOOKUP(D67,Transport!C:D,2,FALSE)*I67*F67*G67,VLOOKUP(D67,Transport!O:P,2,FALSE)*E67*I67*F67*G67),1),"")</f>
        <v/>
      </c>
      <c r="K67" s="90"/>
    </row>
    <row r="68" spans="1:11" ht="17.399999999999999" customHeight="1" x14ac:dyDescent="0.25">
      <c r="A68" s="90"/>
      <c r="B68" s="91"/>
      <c r="C68" s="91"/>
      <c r="D68" s="91"/>
      <c r="E68" s="90"/>
      <c r="F68" s="90">
        <v>1</v>
      </c>
      <c r="G68" s="101">
        <v>1</v>
      </c>
      <c r="H68" s="91"/>
      <c r="I68" s="100" t="str">
        <f>(IFERROR(IF(H68="Yes",(ROUND(6371 * ACOS(SIN((VLOOKUP(B68,Locations!B:D,2,FALSE))*PI()/180)*SIN((VLOOKUP(C68,Locations!B:D,2,FALSE))*PI()/180) + COS((VLOOKUP(B68,Locations!B:D,2,FALSE))*PI()/180) * COS((VLOOKUP(C68,Locations!B:D,2,FALSE))*PI()/180)*COS((VLOOKUP(C68,Locations!B:D,3,FALSE))* PI()/180-(VLOOKUP(B68,Locations!B:D,3,FALSE))*PI()/180))/1.609,0))*2,(ROUND(6371 * ACOS(SIN((VLOOKUP(B68,Locations!B:D,2,FALSE))*PI()/180)*SIN((VLOOKUP(C68,Locations!B:D,2,FALSE))*PI()/180) + COS((VLOOKUP(B68,Locations!B:D,2,FALSE))*PI()/180) * COS((VLOOKUP(C68,Locations!B:D,2,FALSE))*PI()/180)*COS((VLOOKUP(C68,Locations!B:D,3,FALSE))* PI()/180-(VLOOKUP(B68,Locations!B:D,3,FALSE))*PI()/180))/1.609,0))),""))</f>
        <v/>
      </c>
      <c r="J68" s="100" t="str">
        <f>IFERROR(ROUND(IF(OR(E68="",D68="HGV - Rigid - 0% laden (miles)",D68="HGV - Articulated - 0% laden (miles)"),VLOOKUP(D68,Transport!C:D,2,FALSE)*I68*F68*G68,VLOOKUP(D68,Transport!O:P,2,FALSE)*E68*I68*F68*G68),1),"")</f>
        <v/>
      </c>
      <c r="K68" s="90"/>
    </row>
    <row r="69" spans="1:11" ht="17.399999999999999" customHeight="1" x14ac:dyDescent="0.25">
      <c r="A69" s="90"/>
      <c r="B69" s="91"/>
      <c r="C69" s="91"/>
      <c r="D69" s="91"/>
      <c r="E69" s="90"/>
      <c r="F69" s="90">
        <v>1</v>
      </c>
      <c r="G69" s="101">
        <v>1</v>
      </c>
      <c r="H69" s="91"/>
      <c r="I69" s="100" t="str">
        <f>(IFERROR(IF(H69="Yes",(ROUND(6371 * ACOS(SIN((VLOOKUP(B69,Locations!B:D,2,FALSE))*PI()/180)*SIN((VLOOKUP(C69,Locations!B:D,2,FALSE))*PI()/180) + COS((VLOOKUP(B69,Locations!B:D,2,FALSE))*PI()/180) * COS((VLOOKUP(C69,Locations!B:D,2,FALSE))*PI()/180)*COS((VLOOKUP(C69,Locations!B:D,3,FALSE))* PI()/180-(VLOOKUP(B69,Locations!B:D,3,FALSE))*PI()/180))/1.609,0))*2,(ROUND(6371 * ACOS(SIN((VLOOKUP(B69,Locations!B:D,2,FALSE))*PI()/180)*SIN((VLOOKUP(C69,Locations!B:D,2,FALSE))*PI()/180) + COS((VLOOKUP(B69,Locations!B:D,2,FALSE))*PI()/180) * COS((VLOOKUP(C69,Locations!B:D,2,FALSE))*PI()/180)*COS((VLOOKUP(C69,Locations!B:D,3,FALSE))* PI()/180-(VLOOKUP(B69,Locations!B:D,3,FALSE))*PI()/180))/1.609,0))),""))</f>
        <v/>
      </c>
      <c r="J69" s="100" t="str">
        <f>IFERROR(ROUND(IF(OR(E69="",D69="HGV - Rigid - 0% laden (miles)",D69="HGV - Articulated - 0% laden (miles)"),VLOOKUP(D69,Transport!C:D,2,FALSE)*I69*F69*G69,VLOOKUP(D69,Transport!O:P,2,FALSE)*E69*I69*F69*G69),1),"")</f>
        <v/>
      </c>
      <c r="K69" s="90"/>
    </row>
    <row r="70" spans="1:11" ht="17.399999999999999" customHeight="1" x14ac:dyDescent="0.25">
      <c r="A70" s="90"/>
      <c r="B70" s="91"/>
      <c r="C70" s="91"/>
      <c r="D70" s="91"/>
      <c r="E70" s="90"/>
      <c r="F70" s="90">
        <v>1</v>
      </c>
      <c r="G70" s="101">
        <v>1</v>
      </c>
      <c r="H70" s="91"/>
      <c r="I70" s="100" t="str">
        <f>(IFERROR(IF(H70="Yes",(ROUND(6371 * ACOS(SIN((VLOOKUP(B70,Locations!B:D,2,FALSE))*PI()/180)*SIN((VLOOKUP(C70,Locations!B:D,2,FALSE))*PI()/180) + COS((VLOOKUP(B70,Locations!B:D,2,FALSE))*PI()/180) * COS((VLOOKUP(C70,Locations!B:D,2,FALSE))*PI()/180)*COS((VLOOKUP(C70,Locations!B:D,3,FALSE))* PI()/180-(VLOOKUP(B70,Locations!B:D,3,FALSE))*PI()/180))/1.609,0))*2,(ROUND(6371 * ACOS(SIN((VLOOKUP(B70,Locations!B:D,2,FALSE))*PI()/180)*SIN((VLOOKUP(C70,Locations!B:D,2,FALSE))*PI()/180) + COS((VLOOKUP(B70,Locations!B:D,2,FALSE))*PI()/180) * COS((VLOOKUP(C70,Locations!B:D,2,FALSE))*PI()/180)*COS((VLOOKUP(C70,Locations!B:D,3,FALSE))* PI()/180-(VLOOKUP(B70,Locations!B:D,3,FALSE))*PI()/180))/1.609,0))),""))</f>
        <v/>
      </c>
      <c r="J70" s="100" t="str">
        <f>IFERROR(ROUND(IF(OR(E70="",D70="HGV - Rigid - 0% laden (miles)",D70="HGV - Articulated - 0% laden (miles)"),VLOOKUP(D70,Transport!C:D,2,FALSE)*I70*F70*G70,VLOOKUP(D70,Transport!O:P,2,FALSE)*E70*I70*F70*G70),1),"")</f>
        <v/>
      </c>
      <c r="K70" s="90"/>
    </row>
    <row r="71" spans="1:11" ht="17.399999999999999" customHeight="1" x14ac:dyDescent="0.25">
      <c r="A71" s="90"/>
      <c r="B71" s="91"/>
      <c r="C71" s="91"/>
      <c r="D71" s="91"/>
      <c r="E71" s="90"/>
      <c r="F71" s="90">
        <v>1</v>
      </c>
      <c r="G71" s="101">
        <v>1</v>
      </c>
      <c r="H71" s="91"/>
      <c r="I71" s="100" t="str">
        <f>(IFERROR(IF(H71="Yes",(ROUND(6371 * ACOS(SIN((VLOOKUP(B71,Locations!B:D,2,FALSE))*PI()/180)*SIN((VLOOKUP(C71,Locations!B:D,2,FALSE))*PI()/180) + COS((VLOOKUP(B71,Locations!B:D,2,FALSE))*PI()/180) * COS((VLOOKUP(C71,Locations!B:D,2,FALSE))*PI()/180)*COS((VLOOKUP(C71,Locations!B:D,3,FALSE))* PI()/180-(VLOOKUP(B71,Locations!B:D,3,FALSE))*PI()/180))/1.609,0))*2,(ROUND(6371 * ACOS(SIN((VLOOKUP(B71,Locations!B:D,2,FALSE))*PI()/180)*SIN((VLOOKUP(C71,Locations!B:D,2,FALSE))*PI()/180) + COS((VLOOKUP(B71,Locations!B:D,2,FALSE))*PI()/180) * COS((VLOOKUP(C71,Locations!B:D,2,FALSE))*PI()/180)*COS((VLOOKUP(C71,Locations!B:D,3,FALSE))* PI()/180-(VLOOKUP(B71,Locations!B:D,3,FALSE))*PI()/180))/1.609,0))),""))</f>
        <v/>
      </c>
      <c r="J71" s="100" t="str">
        <f>IFERROR(ROUND(IF(OR(E71="",D71="HGV - Rigid - 0% laden (miles)",D71="HGV - Articulated - 0% laden (miles)"),VLOOKUP(D71,Transport!C:D,2,FALSE)*I71*F71*G71,VLOOKUP(D71,Transport!O:P,2,FALSE)*E71*I71*F71*G71),1),"")</f>
        <v/>
      </c>
      <c r="K71" s="90"/>
    </row>
    <row r="72" spans="1:11" ht="17.399999999999999" customHeight="1" x14ac:dyDescent="0.25">
      <c r="A72" s="90"/>
      <c r="B72" s="91"/>
      <c r="C72" s="91"/>
      <c r="D72" s="91"/>
      <c r="E72" s="90"/>
      <c r="F72" s="90">
        <v>1</v>
      </c>
      <c r="G72" s="101">
        <v>1</v>
      </c>
      <c r="H72" s="91"/>
      <c r="I72" s="100" t="str">
        <f>(IFERROR(IF(H72="Yes",(ROUND(6371 * ACOS(SIN((VLOOKUP(B72,Locations!B:D,2,FALSE))*PI()/180)*SIN((VLOOKUP(C72,Locations!B:D,2,FALSE))*PI()/180) + COS((VLOOKUP(B72,Locations!B:D,2,FALSE))*PI()/180) * COS((VLOOKUP(C72,Locations!B:D,2,FALSE))*PI()/180)*COS((VLOOKUP(C72,Locations!B:D,3,FALSE))* PI()/180-(VLOOKUP(B72,Locations!B:D,3,FALSE))*PI()/180))/1.609,0))*2,(ROUND(6371 * ACOS(SIN((VLOOKUP(B72,Locations!B:D,2,FALSE))*PI()/180)*SIN((VLOOKUP(C72,Locations!B:D,2,FALSE))*PI()/180) + COS((VLOOKUP(B72,Locations!B:D,2,FALSE))*PI()/180) * COS((VLOOKUP(C72,Locations!B:D,2,FALSE))*PI()/180)*COS((VLOOKUP(C72,Locations!B:D,3,FALSE))* PI()/180-(VLOOKUP(B72,Locations!B:D,3,FALSE))*PI()/180))/1.609,0))),""))</f>
        <v/>
      </c>
      <c r="J72" s="100" t="str">
        <f>IFERROR(ROUND(IF(OR(E72="",D72="HGV - Rigid - 0% laden (miles)",D72="HGV - Articulated - 0% laden (miles)"),VLOOKUP(D72,Transport!C:D,2,FALSE)*I72*F72*G72,VLOOKUP(D72,Transport!O:P,2,FALSE)*E72*I72*F72*G72),1),"")</f>
        <v/>
      </c>
      <c r="K72" s="90"/>
    </row>
    <row r="73" spans="1:11" ht="17.399999999999999" customHeight="1" x14ac:dyDescent="0.25">
      <c r="A73" s="90"/>
      <c r="B73" s="91"/>
      <c r="C73" s="91"/>
      <c r="D73" s="91"/>
      <c r="E73" s="90"/>
      <c r="F73" s="90">
        <v>1</v>
      </c>
      <c r="G73" s="101">
        <v>1</v>
      </c>
      <c r="H73" s="91"/>
      <c r="I73" s="100" t="str">
        <f>(IFERROR(IF(H73="Yes",(ROUND(6371 * ACOS(SIN((VLOOKUP(B73,Locations!B:D,2,FALSE))*PI()/180)*SIN((VLOOKUP(C73,Locations!B:D,2,FALSE))*PI()/180) + COS((VLOOKUP(B73,Locations!B:D,2,FALSE))*PI()/180) * COS((VLOOKUP(C73,Locations!B:D,2,FALSE))*PI()/180)*COS((VLOOKUP(C73,Locations!B:D,3,FALSE))* PI()/180-(VLOOKUP(B73,Locations!B:D,3,FALSE))*PI()/180))/1.609,0))*2,(ROUND(6371 * ACOS(SIN((VLOOKUP(B73,Locations!B:D,2,FALSE))*PI()/180)*SIN((VLOOKUP(C73,Locations!B:D,2,FALSE))*PI()/180) + COS((VLOOKUP(B73,Locations!B:D,2,FALSE))*PI()/180) * COS((VLOOKUP(C73,Locations!B:D,2,FALSE))*PI()/180)*COS((VLOOKUP(C73,Locations!B:D,3,FALSE))* PI()/180-(VLOOKUP(B73,Locations!B:D,3,FALSE))*PI()/180))/1.609,0))),""))</f>
        <v/>
      </c>
      <c r="J73" s="100" t="str">
        <f>IFERROR(ROUND(IF(OR(E73="",D73="HGV - Rigid - 0% laden (miles)",D73="HGV - Articulated - 0% laden (miles)"),VLOOKUP(D73,Transport!C:D,2,FALSE)*I73*F73*G73,VLOOKUP(D73,Transport!O:P,2,FALSE)*E73*I73*F73*G73),1),"")</f>
        <v/>
      </c>
      <c r="K73" s="90"/>
    </row>
    <row r="74" spans="1:11" ht="17.399999999999999" customHeight="1" x14ac:dyDescent="0.25">
      <c r="A74" s="90"/>
      <c r="B74" s="91"/>
      <c r="C74" s="91"/>
      <c r="D74" s="91"/>
      <c r="E74" s="90"/>
      <c r="F74" s="90">
        <v>1</v>
      </c>
      <c r="G74" s="101">
        <v>1</v>
      </c>
      <c r="H74" s="91"/>
      <c r="I74" s="100" t="str">
        <f>(IFERROR(IF(H74="Yes",(ROUND(6371 * ACOS(SIN((VLOOKUP(B74,Locations!B:D,2,FALSE))*PI()/180)*SIN((VLOOKUP(C74,Locations!B:D,2,FALSE))*PI()/180) + COS((VLOOKUP(B74,Locations!B:D,2,FALSE))*PI()/180) * COS((VLOOKUP(C74,Locations!B:D,2,FALSE))*PI()/180)*COS((VLOOKUP(C74,Locations!B:D,3,FALSE))* PI()/180-(VLOOKUP(B74,Locations!B:D,3,FALSE))*PI()/180))/1.609,0))*2,(ROUND(6371 * ACOS(SIN((VLOOKUP(B74,Locations!B:D,2,FALSE))*PI()/180)*SIN((VLOOKUP(C74,Locations!B:D,2,FALSE))*PI()/180) + COS((VLOOKUP(B74,Locations!B:D,2,FALSE))*PI()/180) * COS((VLOOKUP(C74,Locations!B:D,2,FALSE))*PI()/180)*COS((VLOOKUP(C74,Locations!B:D,3,FALSE))* PI()/180-(VLOOKUP(B74,Locations!B:D,3,FALSE))*PI()/180))/1.609,0))),""))</f>
        <v/>
      </c>
      <c r="J74" s="100" t="str">
        <f>IFERROR(ROUND(IF(OR(E74="",D74="HGV - Rigid - 0% laden (miles)",D74="HGV - Articulated - 0% laden (miles)"),VLOOKUP(D74,Transport!C:D,2,FALSE)*I74*F74*G74,VLOOKUP(D74,Transport!O:P,2,FALSE)*E74*I74*F74*G74),1),"")</f>
        <v/>
      </c>
      <c r="K74" s="90"/>
    </row>
    <row r="75" spans="1:11" ht="17.399999999999999" customHeight="1" x14ac:dyDescent="0.25">
      <c r="A75" s="90"/>
      <c r="B75" s="91"/>
      <c r="C75" s="91"/>
      <c r="D75" s="91"/>
      <c r="E75" s="90"/>
      <c r="F75" s="90">
        <v>1</v>
      </c>
      <c r="G75" s="101">
        <v>1</v>
      </c>
      <c r="H75" s="91"/>
      <c r="I75" s="100" t="str">
        <f>(IFERROR(IF(H75="Yes",(ROUND(6371 * ACOS(SIN((VLOOKUP(B75,Locations!B:D,2,FALSE))*PI()/180)*SIN((VLOOKUP(C75,Locations!B:D,2,FALSE))*PI()/180) + COS((VLOOKUP(B75,Locations!B:D,2,FALSE))*PI()/180) * COS((VLOOKUP(C75,Locations!B:D,2,FALSE))*PI()/180)*COS((VLOOKUP(C75,Locations!B:D,3,FALSE))* PI()/180-(VLOOKUP(B75,Locations!B:D,3,FALSE))*PI()/180))/1.609,0))*2,(ROUND(6371 * ACOS(SIN((VLOOKUP(B75,Locations!B:D,2,FALSE))*PI()/180)*SIN((VLOOKUP(C75,Locations!B:D,2,FALSE))*PI()/180) + COS((VLOOKUP(B75,Locations!B:D,2,FALSE))*PI()/180) * COS((VLOOKUP(C75,Locations!B:D,2,FALSE))*PI()/180)*COS((VLOOKUP(C75,Locations!B:D,3,FALSE))* PI()/180-(VLOOKUP(B75,Locations!B:D,3,FALSE))*PI()/180))/1.609,0))),""))</f>
        <v/>
      </c>
      <c r="J75" s="100" t="str">
        <f>IFERROR(ROUND(IF(OR(E75="",D75="HGV - Rigid - 0% laden (miles)",D75="HGV - Articulated - 0% laden (miles)"),VLOOKUP(D75,Transport!C:D,2,FALSE)*I75*F75*G75,VLOOKUP(D75,Transport!O:P,2,FALSE)*E75*I75*F75*G75),1),"")</f>
        <v/>
      </c>
      <c r="K75" s="90"/>
    </row>
    <row r="76" spans="1:11" ht="17.399999999999999" customHeight="1" x14ac:dyDescent="0.25">
      <c r="A76" s="90"/>
      <c r="B76" s="91"/>
      <c r="C76" s="91"/>
      <c r="D76" s="91"/>
      <c r="E76" s="90"/>
      <c r="F76" s="90">
        <v>1</v>
      </c>
      <c r="G76" s="101">
        <v>1</v>
      </c>
      <c r="H76" s="91"/>
      <c r="I76" s="100" t="str">
        <f>(IFERROR(IF(H76="Yes",(ROUND(6371 * ACOS(SIN((VLOOKUP(B76,Locations!B:D,2,FALSE))*PI()/180)*SIN((VLOOKUP(C76,Locations!B:D,2,FALSE))*PI()/180) + COS((VLOOKUP(B76,Locations!B:D,2,FALSE))*PI()/180) * COS((VLOOKUP(C76,Locations!B:D,2,FALSE))*PI()/180)*COS((VLOOKUP(C76,Locations!B:D,3,FALSE))* PI()/180-(VLOOKUP(B76,Locations!B:D,3,FALSE))*PI()/180))/1.609,0))*2,(ROUND(6371 * ACOS(SIN((VLOOKUP(B76,Locations!B:D,2,FALSE))*PI()/180)*SIN((VLOOKUP(C76,Locations!B:D,2,FALSE))*PI()/180) + COS((VLOOKUP(B76,Locations!B:D,2,FALSE))*PI()/180) * COS((VLOOKUP(C76,Locations!B:D,2,FALSE))*PI()/180)*COS((VLOOKUP(C76,Locations!B:D,3,FALSE))* PI()/180-(VLOOKUP(B76,Locations!B:D,3,FALSE))*PI()/180))/1.609,0))),""))</f>
        <v/>
      </c>
      <c r="J76" s="100" t="str">
        <f>IFERROR(ROUND(IF(OR(E76="",D76="HGV - Rigid - 0% laden (miles)",D76="HGV - Articulated - 0% laden (miles)"),VLOOKUP(D76,Transport!C:D,2,FALSE)*I76*F76*G76,VLOOKUP(D76,Transport!O:P,2,FALSE)*E76*I76*F76*G76),1),"")</f>
        <v/>
      </c>
      <c r="K76" s="90"/>
    </row>
    <row r="77" spans="1:11" ht="17.399999999999999" customHeight="1" x14ac:dyDescent="0.25">
      <c r="A77" s="90"/>
      <c r="B77" s="91"/>
      <c r="C77" s="91"/>
      <c r="D77" s="91"/>
      <c r="E77" s="90"/>
      <c r="F77" s="90">
        <v>1</v>
      </c>
      <c r="G77" s="101">
        <v>1</v>
      </c>
      <c r="H77" s="91"/>
      <c r="I77" s="100" t="str">
        <f>(IFERROR(IF(H77="Yes",(ROUND(6371 * ACOS(SIN((VLOOKUP(B77,Locations!B:D,2,FALSE))*PI()/180)*SIN((VLOOKUP(C77,Locations!B:D,2,FALSE))*PI()/180) + COS((VLOOKUP(B77,Locations!B:D,2,FALSE))*PI()/180) * COS((VLOOKUP(C77,Locations!B:D,2,FALSE))*PI()/180)*COS((VLOOKUP(C77,Locations!B:D,3,FALSE))* PI()/180-(VLOOKUP(B77,Locations!B:D,3,FALSE))*PI()/180))/1.609,0))*2,(ROUND(6371 * ACOS(SIN((VLOOKUP(B77,Locations!B:D,2,FALSE))*PI()/180)*SIN((VLOOKUP(C77,Locations!B:D,2,FALSE))*PI()/180) + COS((VLOOKUP(B77,Locations!B:D,2,FALSE))*PI()/180) * COS((VLOOKUP(C77,Locations!B:D,2,FALSE))*PI()/180)*COS((VLOOKUP(C77,Locations!B:D,3,FALSE))* PI()/180-(VLOOKUP(B77,Locations!B:D,3,FALSE))*PI()/180))/1.609,0))),""))</f>
        <v/>
      </c>
      <c r="J77" s="100" t="str">
        <f>IFERROR(ROUND(IF(OR(E77="",D77="HGV - Rigid - 0% laden (miles)",D77="HGV - Articulated - 0% laden (miles)"),VLOOKUP(D77,Transport!C:D,2,FALSE)*I77*F77*G77,VLOOKUP(D77,Transport!O:P,2,FALSE)*E77*I77*F77*G77),1),"")</f>
        <v/>
      </c>
      <c r="K77" s="90"/>
    </row>
    <row r="78" spans="1:11" ht="17.399999999999999" customHeight="1" x14ac:dyDescent="0.25">
      <c r="A78" s="90"/>
      <c r="B78" s="91"/>
      <c r="C78" s="91"/>
      <c r="D78" s="91"/>
      <c r="E78" s="90"/>
      <c r="F78" s="90">
        <v>1</v>
      </c>
      <c r="G78" s="101">
        <v>1</v>
      </c>
      <c r="H78" s="91"/>
      <c r="I78" s="100" t="str">
        <f>(IFERROR(IF(H78="Yes",(ROUND(6371 * ACOS(SIN((VLOOKUP(B78,Locations!B:D,2,FALSE))*PI()/180)*SIN((VLOOKUP(C78,Locations!B:D,2,FALSE))*PI()/180) + COS((VLOOKUP(B78,Locations!B:D,2,FALSE))*PI()/180) * COS((VLOOKUP(C78,Locations!B:D,2,FALSE))*PI()/180)*COS((VLOOKUP(C78,Locations!B:D,3,FALSE))* PI()/180-(VLOOKUP(B78,Locations!B:D,3,FALSE))*PI()/180))/1.609,0))*2,(ROUND(6371 * ACOS(SIN((VLOOKUP(B78,Locations!B:D,2,FALSE))*PI()/180)*SIN((VLOOKUP(C78,Locations!B:D,2,FALSE))*PI()/180) + COS((VLOOKUP(B78,Locations!B:D,2,FALSE))*PI()/180) * COS((VLOOKUP(C78,Locations!B:D,2,FALSE))*PI()/180)*COS((VLOOKUP(C78,Locations!B:D,3,FALSE))* PI()/180-(VLOOKUP(B78,Locations!B:D,3,FALSE))*PI()/180))/1.609,0))),""))</f>
        <v/>
      </c>
      <c r="J78" s="100" t="str">
        <f>IFERROR(ROUND(IF(OR(E78="",D78="HGV - Rigid - 0% laden (miles)",D78="HGV - Articulated - 0% laden (miles)"),VLOOKUP(D78,Transport!C:D,2,FALSE)*I78*F78*G78,VLOOKUP(D78,Transport!O:P,2,FALSE)*E78*I78*F78*G78),1),"")</f>
        <v/>
      </c>
      <c r="K78" s="90"/>
    </row>
    <row r="79" spans="1:11" ht="17.399999999999999" customHeight="1" x14ac:dyDescent="0.25">
      <c r="A79" s="90"/>
      <c r="B79" s="91"/>
      <c r="C79" s="91"/>
      <c r="D79" s="91"/>
      <c r="E79" s="90"/>
      <c r="F79" s="90">
        <v>1</v>
      </c>
      <c r="G79" s="101">
        <v>1</v>
      </c>
      <c r="H79" s="91"/>
      <c r="I79" s="100" t="str">
        <f>(IFERROR(IF(H79="Yes",(ROUND(6371 * ACOS(SIN((VLOOKUP(B79,Locations!B:D,2,FALSE))*PI()/180)*SIN((VLOOKUP(C79,Locations!B:D,2,FALSE))*PI()/180) + COS((VLOOKUP(B79,Locations!B:D,2,FALSE))*PI()/180) * COS((VLOOKUP(C79,Locations!B:D,2,FALSE))*PI()/180)*COS((VLOOKUP(C79,Locations!B:D,3,FALSE))* PI()/180-(VLOOKUP(B79,Locations!B:D,3,FALSE))*PI()/180))/1.609,0))*2,(ROUND(6371 * ACOS(SIN((VLOOKUP(B79,Locations!B:D,2,FALSE))*PI()/180)*SIN((VLOOKUP(C79,Locations!B:D,2,FALSE))*PI()/180) + COS((VLOOKUP(B79,Locations!B:D,2,FALSE))*PI()/180) * COS((VLOOKUP(C79,Locations!B:D,2,FALSE))*PI()/180)*COS((VLOOKUP(C79,Locations!B:D,3,FALSE))* PI()/180-(VLOOKUP(B79,Locations!B:D,3,FALSE))*PI()/180))/1.609,0))),""))</f>
        <v/>
      </c>
      <c r="J79" s="100" t="str">
        <f>IFERROR(ROUND(IF(OR(E79="",D79="HGV - Rigid - 0% laden (miles)",D79="HGV - Articulated - 0% laden (miles)"),VLOOKUP(D79,Transport!C:D,2,FALSE)*I79*F79*G79,VLOOKUP(D79,Transport!O:P,2,FALSE)*E79*I79*F79*G79),1),"")</f>
        <v/>
      </c>
      <c r="K79" s="90"/>
    </row>
    <row r="80" spans="1:11" ht="17.399999999999999" customHeight="1" x14ac:dyDescent="0.25">
      <c r="A80" s="90"/>
      <c r="B80" s="91"/>
      <c r="C80" s="91"/>
      <c r="D80" s="91"/>
      <c r="E80" s="90"/>
      <c r="F80" s="90">
        <v>1</v>
      </c>
      <c r="G80" s="101">
        <v>1</v>
      </c>
      <c r="H80" s="91"/>
      <c r="I80" s="100" t="str">
        <f>(IFERROR(IF(H80="Yes",(ROUND(6371 * ACOS(SIN((VLOOKUP(B80,Locations!B:D,2,FALSE))*PI()/180)*SIN((VLOOKUP(C80,Locations!B:D,2,FALSE))*PI()/180) + COS((VLOOKUP(B80,Locations!B:D,2,FALSE))*PI()/180) * COS((VLOOKUP(C80,Locations!B:D,2,FALSE))*PI()/180)*COS((VLOOKUP(C80,Locations!B:D,3,FALSE))* PI()/180-(VLOOKUP(B80,Locations!B:D,3,FALSE))*PI()/180))/1.609,0))*2,(ROUND(6371 * ACOS(SIN((VLOOKUP(B80,Locations!B:D,2,FALSE))*PI()/180)*SIN((VLOOKUP(C80,Locations!B:D,2,FALSE))*PI()/180) + COS((VLOOKUP(B80,Locations!B:D,2,FALSE))*PI()/180) * COS((VLOOKUP(C80,Locations!B:D,2,FALSE))*PI()/180)*COS((VLOOKUP(C80,Locations!B:D,3,FALSE))* PI()/180-(VLOOKUP(B80,Locations!B:D,3,FALSE))*PI()/180))/1.609,0))),""))</f>
        <v/>
      </c>
      <c r="J80" s="100" t="str">
        <f>IFERROR(ROUND(IF(OR(E80="",D80="HGV - Rigid - 0% laden (miles)",D80="HGV - Articulated - 0% laden (miles)"),VLOOKUP(D80,Transport!C:D,2,FALSE)*I80*F80*G80,VLOOKUP(D80,Transport!O:P,2,FALSE)*E80*I80*F80*G80),1),"")</f>
        <v/>
      </c>
      <c r="K80" s="90"/>
    </row>
    <row r="81" spans="1:11" ht="17.399999999999999" customHeight="1" x14ac:dyDescent="0.25">
      <c r="A81" s="90"/>
      <c r="B81" s="91"/>
      <c r="C81" s="91"/>
      <c r="D81" s="91"/>
      <c r="E81" s="90"/>
      <c r="F81" s="90">
        <v>1</v>
      </c>
      <c r="G81" s="101">
        <v>1</v>
      </c>
      <c r="H81" s="91"/>
      <c r="I81" s="100" t="str">
        <f>(IFERROR(IF(H81="Yes",(ROUND(6371 * ACOS(SIN((VLOOKUP(B81,Locations!B:D,2,FALSE))*PI()/180)*SIN((VLOOKUP(C81,Locations!B:D,2,FALSE))*PI()/180) + COS((VLOOKUP(B81,Locations!B:D,2,FALSE))*PI()/180) * COS((VLOOKUP(C81,Locations!B:D,2,FALSE))*PI()/180)*COS((VLOOKUP(C81,Locations!B:D,3,FALSE))* PI()/180-(VLOOKUP(B81,Locations!B:D,3,FALSE))*PI()/180))/1.609,0))*2,(ROUND(6371 * ACOS(SIN((VLOOKUP(B81,Locations!B:D,2,FALSE))*PI()/180)*SIN((VLOOKUP(C81,Locations!B:D,2,FALSE))*PI()/180) + COS((VLOOKUP(B81,Locations!B:D,2,FALSE))*PI()/180) * COS((VLOOKUP(C81,Locations!B:D,2,FALSE))*PI()/180)*COS((VLOOKUP(C81,Locations!B:D,3,FALSE))* PI()/180-(VLOOKUP(B81,Locations!B:D,3,FALSE))*PI()/180))/1.609,0))),""))</f>
        <v/>
      </c>
      <c r="J81" s="100" t="str">
        <f>IFERROR(ROUND(IF(OR(E81="",D81="HGV - Rigid - 0% laden (miles)",D81="HGV - Articulated - 0% laden (miles)"),VLOOKUP(D81,Transport!C:D,2,FALSE)*I81*F81*G81,VLOOKUP(D81,Transport!O:P,2,FALSE)*E81*I81*F81*G81),1),"")</f>
        <v/>
      </c>
      <c r="K81" s="90"/>
    </row>
    <row r="82" spans="1:11" ht="17.399999999999999" customHeight="1" x14ac:dyDescent="0.25">
      <c r="A82" s="90"/>
      <c r="B82" s="91"/>
      <c r="C82" s="91"/>
      <c r="D82" s="91"/>
      <c r="E82" s="90"/>
      <c r="F82" s="90">
        <v>1</v>
      </c>
      <c r="G82" s="101">
        <v>1</v>
      </c>
      <c r="H82" s="91"/>
      <c r="I82" s="100" t="str">
        <f>(IFERROR(IF(H82="Yes",(ROUND(6371 * ACOS(SIN((VLOOKUP(B82,Locations!B:D,2,FALSE))*PI()/180)*SIN((VLOOKUP(C82,Locations!B:D,2,FALSE))*PI()/180) + COS((VLOOKUP(B82,Locations!B:D,2,FALSE))*PI()/180) * COS((VLOOKUP(C82,Locations!B:D,2,FALSE))*PI()/180)*COS((VLOOKUP(C82,Locations!B:D,3,FALSE))* PI()/180-(VLOOKUP(B82,Locations!B:D,3,FALSE))*PI()/180))/1.609,0))*2,(ROUND(6371 * ACOS(SIN((VLOOKUP(B82,Locations!B:D,2,FALSE))*PI()/180)*SIN((VLOOKUP(C82,Locations!B:D,2,FALSE))*PI()/180) + COS((VLOOKUP(B82,Locations!B:D,2,FALSE))*PI()/180) * COS((VLOOKUP(C82,Locations!B:D,2,FALSE))*PI()/180)*COS((VLOOKUP(C82,Locations!B:D,3,FALSE))* PI()/180-(VLOOKUP(B82,Locations!B:D,3,FALSE))*PI()/180))/1.609,0))),""))</f>
        <v/>
      </c>
      <c r="J82" s="100" t="str">
        <f>IFERROR(ROUND(IF(OR(E82="",D82="HGV - Rigid - 0% laden (miles)",D82="HGV - Articulated - 0% laden (miles)"),VLOOKUP(D82,Transport!C:D,2,FALSE)*I82*F82*G82,VLOOKUP(D82,Transport!O:P,2,FALSE)*E82*I82*F82*G82),1),"")</f>
        <v/>
      </c>
      <c r="K82" s="90"/>
    </row>
    <row r="83" spans="1:11" ht="17.399999999999999" customHeight="1" x14ac:dyDescent="0.25">
      <c r="A83" s="90"/>
      <c r="B83" s="91"/>
      <c r="C83" s="91"/>
      <c r="D83" s="91"/>
      <c r="E83" s="90"/>
      <c r="F83" s="90">
        <v>1</v>
      </c>
      <c r="G83" s="101">
        <v>1</v>
      </c>
      <c r="H83" s="91"/>
      <c r="I83" s="100" t="str">
        <f>(IFERROR(IF(H83="Yes",(ROUND(6371 * ACOS(SIN((VLOOKUP(B83,Locations!B:D,2,FALSE))*PI()/180)*SIN((VLOOKUP(C83,Locations!B:D,2,FALSE))*PI()/180) + COS((VLOOKUP(B83,Locations!B:D,2,FALSE))*PI()/180) * COS((VLOOKUP(C83,Locations!B:D,2,FALSE))*PI()/180)*COS((VLOOKUP(C83,Locations!B:D,3,FALSE))* PI()/180-(VLOOKUP(B83,Locations!B:D,3,FALSE))*PI()/180))/1.609,0))*2,(ROUND(6371 * ACOS(SIN((VLOOKUP(B83,Locations!B:D,2,FALSE))*PI()/180)*SIN((VLOOKUP(C83,Locations!B:D,2,FALSE))*PI()/180) + COS((VLOOKUP(B83,Locations!B:D,2,FALSE))*PI()/180) * COS((VLOOKUP(C83,Locations!B:D,2,FALSE))*PI()/180)*COS((VLOOKUP(C83,Locations!B:D,3,FALSE))* PI()/180-(VLOOKUP(B83,Locations!B:D,3,FALSE))*PI()/180))/1.609,0))),""))</f>
        <v/>
      </c>
      <c r="J83" s="100" t="str">
        <f>IFERROR(ROUND(IF(OR(E83="",D83="HGV - Rigid - 0% laden (miles)",D83="HGV - Articulated - 0% laden (miles)"),VLOOKUP(D83,Transport!C:D,2,FALSE)*I83*F83*G83,VLOOKUP(D83,Transport!O:P,2,FALSE)*E83*I83*F83*G83),1),"")</f>
        <v/>
      </c>
      <c r="K83" s="90"/>
    </row>
    <row r="84" spans="1:11" ht="17.399999999999999" customHeight="1" x14ac:dyDescent="0.25">
      <c r="A84" s="90"/>
      <c r="B84" s="91"/>
      <c r="C84" s="91"/>
      <c r="D84" s="91"/>
      <c r="E84" s="90"/>
      <c r="F84" s="90">
        <v>1</v>
      </c>
      <c r="G84" s="101">
        <v>1</v>
      </c>
      <c r="H84" s="91"/>
      <c r="I84" s="100" t="str">
        <f>(IFERROR(IF(H84="Yes",(ROUND(6371 * ACOS(SIN((VLOOKUP(B84,Locations!B:D,2,FALSE))*PI()/180)*SIN((VLOOKUP(C84,Locations!B:D,2,FALSE))*PI()/180) + COS((VLOOKUP(B84,Locations!B:D,2,FALSE))*PI()/180) * COS((VLOOKUP(C84,Locations!B:D,2,FALSE))*PI()/180)*COS((VLOOKUP(C84,Locations!B:D,3,FALSE))* PI()/180-(VLOOKUP(B84,Locations!B:D,3,FALSE))*PI()/180))/1.609,0))*2,(ROUND(6371 * ACOS(SIN((VLOOKUP(B84,Locations!B:D,2,FALSE))*PI()/180)*SIN((VLOOKUP(C84,Locations!B:D,2,FALSE))*PI()/180) + COS((VLOOKUP(B84,Locations!B:D,2,FALSE))*PI()/180) * COS((VLOOKUP(C84,Locations!B:D,2,FALSE))*PI()/180)*COS((VLOOKUP(C84,Locations!B:D,3,FALSE))* PI()/180-(VLOOKUP(B84,Locations!B:D,3,FALSE))*PI()/180))/1.609,0))),""))</f>
        <v/>
      </c>
      <c r="J84" s="100" t="str">
        <f>IFERROR(ROUND(IF(OR(E84="",D84="HGV - Rigid - 0% laden (miles)",D84="HGV - Articulated - 0% laden (miles)"),VLOOKUP(D84,Transport!C:D,2,FALSE)*I84*F84*G84,VLOOKUP(D84,Transport!O:P,2,FALSE)*E84*I84*F84*G84),1),"")</f>
        <v/>
      </c>
      <c r="K84" s="90"/>
    </row>
    <row r="85" spans="1:11" ht="17.399999999999999" customHeight="1" x14ac:dyDescent="0.25">
      <c r="A85" s="90"/>
      <c r="B85" s="91"/>
      <c r="C85" s="91"/>
      <c r="D85" s="91"/>
      <c r="E85" s="90"/>
      <c r="F85" s="90">
        <v>1</v>
      </c>
      <c r="G85" s="101">
        <v>1</v>
      </c>
      <c r="H85" s="91"/>
      <c r="I85" s="100" t="str">
        <f>(IFERROR(IF(H85="Yes",(ROUND(6371 * ACOS(SIN((VLOOKUP(B85,Locations!B:D,2,FALSE))*PI()/180)*SIN((VLOOKUP(C85,Locations!B:D,2,FALSE))*PI()/180) + COS((VLOOKUP(B85,Locations!B:D,2,FALSE))*PI()/180) * COS((VLOOKUP(C85,Locations!B:D,2,FALSE))*PI()/180)*COS((VLOOKUP(C85,Locations!B:D,3,FALSE))* PI()/180-(VLOOKUP(B85,Locations!B:D,3,FALSE))*PI()/180))/1.609,0))*2,(ROUND(6371 * ACOS(SIN((VLOOKUP(B85,Locations!B:D,2,FALSE))*PI()/180)*SIN((VLOOKUP(C85,Locations!B:D,2,FALSE))*PI()/180) + COS((VLOOKUP(B85,Locations!B:D,2,FALSE))*PI()/180) * COS((VLOOKUP(C85,Locations!B:D,2,FALSE))*PI()/180)*COS((VLOOKUP(C85,Locations!B:D,3,FALSE))* PI()/180-(VLOOKUP(B85,Locations!B:D,3,FALSE))*PI()/180))/1.609,0))),""))</f>
        <v/>
      </c>
      <c r="J85" s="100" t="str">
        <f>IFERROR(ROUND(IF(OR(E85="",D85="HGV - Rigid - 0% laden (miles)",D85="HGV - Articulated - 0% laden (miles)"),VLOOKUP(D85,Transport!C:D,2,FALSE)*I85*F85*G85,VLOOKUP(D85,Transport!O:P,2,FALSE)*E85*I85*F85*G85),1),"")</f>
        <v/>
      </c>
      <c r="K85" s="90"/>
    </row>
    <row r="86" spans="1:11" ht="17.399999999999999" customHeight="1" x14ac:dyDescent="0.25">
      <c r="A86" s="90"/>
      <c r="B86" s="91"/>
      <c r="C86" s="91"/>
      <c r="D86" s="91"/>
      <c r="E86" s="90"/>
      <c r="F86" s="90">
        <v>1</v>
      </c>
      <c r="G86" s="101">
        <v>1</v>
      </c>
      <c r="H86" s="91"/>
      <c r="I86" s="100" t="str">
        <f>(IFERROR(IF(H86="Yes",(ROUND(6371 * ACOS(SIN((VLOOKUP(B86,Locations!B:D,2,FALSE))*PI()/180)*SIN((VLOOKUP(C86,Locations!B:D,2,FALSE))*PI()/180) + COS((VLOOKUP(B86,Locations!B:D,2,FALSE))*PI()/180) * COS((VLOOKUP(C86,Locations!B:D,2,FALSE))*PI()/180)*COS((VLOOKUP(C86,Locations!B:D,3,FALSE))* PI()/180-(VLOOKUP(B86,Locations!B:D,3,FALSE))*PI()/180))/1.609,0))*2,(ROUND(6371 * ACOS(SIN((VLOOKUP(B86,Locations!B:D,2,FALSE))*PI()/180)*SIN((VLOOKUP(C86,Locations!B:D,2,FALSE))*PI()/180) + COS((VLOOKUP(B86,Locations!B:D,2,FALSE))*PI()/180) * COS((VLOOKUP(C86,Locations!B:D,2,FALSE))*PI()/180)*COS((VLOOKUP(C86,Locations!B:D,3,FALSE))* PI()/180-(VLOOKUP(B86,Locations!B:D,3,FALSE))*PI()/180))/1.609,0))),""))</f>
        <v/>
      </c>
      <c r="J86" s="100" t="str">
        <f>IFERROR(ROUND(IF(OR(E86="",D86="HGV - Rigid - 0% laden (miles)",D86="HGV - Articulated - 0% laden (miles)"),VLOOKUP(D86,Transport!C:D,2,FALSE)*I86*F86*G86,VLOOKUP(D86,Transport!O:P,2,FALSE)*E86*I86*F86*G86),1),"")</f>
        <v/>
      </c>
      <c r="K86" s="90"/>
    </row>
    <row r="87" spans="1:11" ht="17.399999999999999" customHeight="1" x14ac:dyDescent="0.25">
      <c r="A87" s="90"/>
      <c r="B87" s="91"/>
      <c r="C87" s="91"/>
      <c r="D87" s="91"/>
      <c r="E87" s="90"/>
      <c r="F87" s="90">
        <v>1</v>
      </c>
      <c r="G87" s="101">
        <v>1</v>
      </c>
      <c r="H87" s="91"/>
      <c r="I87" s="100" t="str">
        <f>(IFERROR(IF(H87="Yes",(ROUND(6371 * ACOS(SIN((VLOOKUP(B87,Locations!B:D,2,FALSE))*PI()/180)*SIN((VLOOKUP(C87,Locations!B:D,2,FALSE))*PI()/180) + COS((VLOOKUP(B87,Locations!B:D,2,FALSE))*PI()/180) * COS((VLOOKUP(C87,Locations!B:D,2,FALSE))*PI()/180)*COS((VLOOKUP(C87,Locations!B:D,3,FALSE))* PI()/180-(VLOOKUP(B87,Locations!B:D,3,FALSE))*PI()/180))/1.609,0))*2,(ROUND(6371 * ACOS(SIN((VLOOKUP(B87,Locations!B:D,2,FALSE))*PI()/180)*SIN((VLOOKUP(C87,Locations!B:D,2,FALSE))*PI()/180) + COS((VLOOKUP(B87,Locations!B:D,2,FALSE))*PI()/180) * COS((VLOOKUP(C87,Locations!B:D,2,FALSE))*PI()/180)*COS((VLOOKUP(C87,Locations!B:D,3,FALSE))* PI()/180-(VLOOKUP(B87,Locations!B:D,3,FALSE))*PI()/180))/1.609,0))),""))</f>
        <v/>
      </c>
      <c r="J87" s="100" t="str">
        <f>IFERROR(ROUND(IF(OR(E87="",D87="HGV - Rigid - 0% laden (miles)",D87="HGV - Articulated - 0% laden (miles)"),VLOOKUP(D87,Transport!C:D,2,FALSE)*I87*F87*G87,VLOOKUP(D87,Transport!O:P,2,FALSE)*E87*I87*F87*G87),1),"")</f>
        <v/>
      </c>
      <c r="K87" s="90"/>
    </row>
    <row r="88" spans="1:11" ht="17.399999999999999" customHeight="1" x14ac:dyDescent="0.25">
      <c r="A88" s="90"/>
      <c r="B88" s="91"/>
      <c r="C88" s="91"/>
      <c r="D88" s="91"/>
      <c r="E88" s="90"/>
      <c r="F88" s="90">
        <v>1</v>
      </c>
      <c r="G88" s="101">
        <v>1</v>
      </c>
      <c r="H88" s="91"/>
      <c r="I88" s="100" t="str">
        <f>(IFERROR(IF(H88="Yes",(ROUND(6371 * ACOS(SIN((VLOOKUP(B88,Locations!B:D,2,FALSE))*PI()/180)*SIN((VLOOKUP(C88,Locations!B:D,2,FALSE))*PI()/180) + COS((VLOOKUP(B88,Locations!B:D,2,FALSE))*PI()/180) * COS((VLOOKUP(C88,Locations!B:D,2,FALSE))*PI()/180)*COS((VLOOKUP(C88,Locations!B:D,3,FALSE))* PI()/180-(VLOOKUP(B88,Locations!B:D,3,FALSE))*PI()/180))/1.609,0))*2,(ROUND(6371 * ACOS(SIN((VLOOKUP(B88,Locations!B:D,2,FALSE))*PI()/180)*SIN((VLOOKUP(C88,Locations!B:D,2,FALSE))*PI()/180) + COS((VLOOKUP(B88,Locations!B:D,2,FALSE))*PI()/180) * COS((VLOOKUP(C88,Locations!B:D,2,FALSE))*PI()/180)*COS((VLOOKUP(C88,Locations!B:D,3,FALSE))* PI()/180-(VLOOKUP(B88,Locations!B:D,3,FALSE))*PI()/180))/1.609,0))),""))</f>
        <v/>
      </c>
      <c r="J88" s="100" t="str">
        <f>IFERROR(ROUND(IF(OR(E88="",D88="HGV - Rigid - 0% laden (miles)",D88="HGV - Articulated - 0% laden (miles)"),VLOOKUP(D88,Transport!C:D,2,FALSE)*I88*F88*G88,VLOOKUP(D88,Transport!O:P,2,FALSE)*E88*I88*F88*G88),1),"")</f>
        <v/>
      </c>
      <c r="K88" s="90"/>
    </row>
    <row r="89" spans="1:11" ht="17.399999999999999" customHeight="1" x14ac:dyDescent="0.25">
      <c r="A89" s="90"/>
      <c r="B89" s="91"/>
      <c r="C89" s="91"/>
      <c r="D89" s="91"/>
      <c r="E89" s="90"/>
      <c r="F89" s="90">
        <v>1</v>
      </c>
      <c r="G89" s="101">
        <v>1</v>
      </c>
      <c r="H89" s="91"/>
      <c r="I89" s="100" t="str">
        <f>(IFERROR(IF(H89="Yes",(ROUND(6371 * ACOS(SIN((VLOOKUP(B89,Locations!B:D,2,FALSE))*PI()/180)*SIN((VLOOKUP(C89,Locations!B:D,2,FALSE))*PI()/180) + COS((VLOOKUP(B89,Locations!B:D,2,FALSE))*PI()/180) * COS((VLOOKUP(C89,Locations!B:D,2,FALSE))*PI()/180)*COS((VLOOKUP(C89,Locations!B:D,3,FALSE))* PI()/180-(VLOOKUP(B89,Locations!B:D,3,FALSE))*PI()/180))/1.609,0))*2,(ROUND(6371 * ACOS(SIN((VLOOKUP(B89,Locations!B:D,2,FALSE))*PI()/180)*SIN((VLOOKUP(C89,Locations!B:D,2,FALSE))*PI()/180) + COS((VLOOKUP(B89,Locations!B:D,2,FALSE))*PI()/180) * COS((VLOOKUP(C89,Locations!B:D,2,FALSE))*PI()/180)*COS((VLOOKUP(C89,Locations!B:D,3,FALSE))* PI()/180-(VLOOKUP(B89,Locations!B:D,3,FALSE))*PI()/180))/1.609,0))),""))</f>
        <v/>
      </c>
      <c r="J89" s="100" t="str">
        <f>IFERROR(ROUND(IF(OR(E89="",D89="HGV - Rigid - 0% laden (miles)",D89="HGV - Articulated - 0% laden (miles)"),VLOOKUP(D89,Transport!C:D,2,FALSE)*I89*F89*G89,VLOOKUP(D89,Transport!O:P,2,FALSE)*E89*I89*F89*G89),1),"")</f>
        <v/>
      </c>
      <c r="K89" s="90"/>
    </row>
    <row r="90" spans="1:11" ht="17.399999999999999" customHeight="1" x14ac:dyDescent="0.25">
      <c r="A90" s="90"/>
      <c r="B90" s="91"/>
      <c r="C90" s="91"/>
      <c r="D90" s="91"/>
      <c r="E90" s="90"/>
      <c r="F90" s="90">
        <v>1</v>
      </c>
      <c r="G90" s="101">
        <v>1</v>
      </c>
      <c r="H90" s="91"/>
      <c r="I90" s="100" t="str">
        <f>(IFERROR(IF(H90="Yes",(ROUND(6371 * ACOS(SIN((VLOOKUP(B90,Locations!B:D,2,FALSE))*PI()/180)*SIN((VLOOKUP(C90,Locations!B:D,2,FALSE))*PI()/180) + COS((VLOOKUP(B90,Locations!B:D,2,FALSE))*PI()/180) * COS((VLOOKUP(C90,Locations!B:D,2,FALSE))*PI()/180)*COS((VLOOKUP(C90,Locations!B:D,3,FALSE))* PI()/180-(VLOOKUP(B90,Locations!B:D,3,FALSE))*PI()/180))/1.609,0))*2,(ROUND(6371 * ACOS(SIN((VLOOKUP(B90,Locations!B:D,2,FALSE))*PI()/180)*SIN((VLOOKUP(C90,Locations!B:D,2,FALSE))*PI()/180) + COS((VLOOKUP(B90,Locations!B:D,2,FALSE))*PI()/180) * COS((VLOOKUP(C90,Locations!B:D,2,FALSE))*PI()/180)*COS((VLOOKUP(C90,Locations!B:D,3,FALSE))* PI()/180-(VLOOKUP(B90,Locations!B:D,3,FALSE))*PI()/180))/1.609,0))),""))</f>
        <v/>
      </c>
      <c r="J90" s="100" t="str">
        <f>IFERROR(ROUND(IF(OR(E90="",D90="HGV - Rigid - 0% laden (miles)",D90="HGV - Articulated - 0% laden (miles)"),VLOOKUP(D90,Transport!C:D,2,FALSE)*I90*F90*G90,VLOOKUP(D90,Transport!O:P,2,FALSE)*E90*I90*F90*G90),1),"")</f>
        <v/>
      </c>
      <c r="K90" s="90"/>
    </row>
    <row r="91" spans="1:11" ht="17.399999999999999" customHeight="1" x14ac:dyDescent="0.25">
      <c r="A91" s="90"/>
      <c r="B91" s="91"/>
      <c r="C91" s="91"/>
      <c r="D91" s="91"/>
      <c r="E91" s="90"/>
      <c r="F91" s="90">
        <v>1</v>
      </c>
      <c r="G91" s="101">
        <v>1</v>
      </c>
      <c r="H91" s="91"/>
      <c r="I91" s="100" t="str">
        <f>(IFERROR(IF(H91="Yes",(ROUND(6371 * ACOS(SIN((VLOOKUP(B91,Locations!B:D,2,FALSE))*PI()/180)*SIN((VLOOKUP(C91,Locations!B:D,2,FALSE))*PI()/180) + COS((VLOOKUP(B91,Locations!B:D,2,FALSE))*PI()/180) * COS((VLOOKUP(C91,Locations!B:D,2,FALSE))*PI()/180)*COS((VLOOKUP(C91,Locations!B:D,3,FALSE))* PI()/180-(VLOOKUP(B91,Locations!B:D,3,FALSE))*PI()/180))/1.609,0))*2,(ROUND(6371 * ACOS(SIN((VLOOKUP(B91,Locations!B:D,2,FALSE))*PI()/180)*SIN((VLOOKUP(C91,Locations!B:D,2,FALSE))*PI()/180) + COS((VLOOKUP(B91,Locations!B:D,2,FALSE))*PI()/180) * COS((VLOOKUP(C91,Locations!B:D,2,FALSE))*PI()/180)*COS((VLOOKUP(C91,Locations!B:D,3,FALSE))* PI()/180-(VLOOKUP(B91,Locations!B:D,3,FALSE))*PI()/180))/1.609,0))),""))</f>
        <v/>
      </c>
      <c r="J91" s="100" t="str">
        <f>IFERROR(ROUND(IF(OR(E91="",D91="HGV - Rigid - 0% laden (miles)",D91="HGV - Articulated - 0% laden (miles)"),VLOOKUP(D91,Transport!C:D,2,FALSE)*I91*F91*G91,VLOOKUP(D91,Transport!O:P,2,FALSE)*E91*I91*F91*G91),1),"")</f>
        <v/>
      </c>
      <c r="K91" s="90"/>
    </row>
    <row r="94" spans="1:11" ht="22.8" x14ac:dyDescent="0.4">
      <c r="A94" s="94" t="s">
        <v>253</v>
      </c>
    </row>
    <row r="95" spans="1:11" ht="16.5" customHeight="1" thickBot="1" x14ac:dyDescent="0.45">
      <c r="A95" s="94"/>
    </row>
    <row r="96" spans="1:11" ht="32.4" customHeight="1" thickBot="1" x14ac:dyDescent="0.3">
      <c r="A96" s="217" t="s">
        <v>254</v>
      </c>
      <c r="B96" s="218"/>
      <c r="C96" s="218"/>
      <c r="D96" s="219"/>
    </row>
    <row r="97" spans="1:8" ht="42.6" customHeight="1" x14ac:dyDescent="0.25">
      <c r="A97" s="80" t="s">
        <v>227</v>
      </c>
      <c r="B97" s="80" t="s">
        <v>255</v>
      </c>
      <c r="C97" s="80" t="s">
        <v>256</v>
      </c>
      <c r="D97" s="80" t="s">
        <v>246</v>
      </c>
      <c r="E97" s="80" t="s">
        <v>230</v>
      </c>
      <c r="F97" s="102" t="s">
        <v>257</v>
      </c>
    </row>
    <row r="98" spans="1:8" ht="17.399999999999999" customHeight="1" x14ac:dyDescent="0.25">
      <c r="A98" s="90"/>
      <c r="B98" s="91"/>
      <c r="C98" s="92"/>
      <c r="D98" s="101">
        <v>1</v>
      </c>
      <c r="E98" s="19" t="str">
        <f>IFERROR(VLOOKUP(B98,Transport!$L$2:$M$28,2,FALSE)*C98*D98,"")</f>
        <v/>
      </c>
      <c r="F98" s="90"/>
    </row>
    <row r="99" spans="1:8" ht="17.399999999999999" customHeight="1" x14ac:dyDescent="0.25">
      <c r="A99" s="90"/>
      <c r="B99" s="91"/>
      <c r="C99" s="92"/>
      <c r="D99" s="101">
        <v>1</v>
      </c>
      <c r="E99" s="19" t="str">
        <f>IFERROR(VLOOKUP(B99,Transport!$L$2:$M$28,2,FALSE)*C99*D99,"")</f>
        <v/>
      </c>
      <c r="F99" s="90"/>
    </row>
    <row r="100" spans="1:8" ht="17.399999999999999" customHeight="1" x14ac:dyDescent="0.25">
      <c r="A100" s="90"/>
      <c r="B100" s="91"/>
      <c r="C100" s="92"/>
      <c r="D100" s="101">
        <v>1</v>
      </c>
      <c r="E100" s="19" t="str">
        <f>IFERROR(VLOOKUP(B100,Transport!$L$2:$M$28,2,FALSE)*C100*D100,"")</f>
        <v/>
      </c>
      <c r="F100" s="90"/>
    </row>
    <row r="101" spans="1:8" ht="17.399999999999999" customHeight="1" x14ac:dyDescent="0.25">
      <c r="A101" s="90"/>
      <c r="B101" s="91"/>
      <c r="C101" s="92"/>
      <c r="D101" s="101">
        <v>1</v>
      </c>
      <c r="E101" s="19" t="str">
        <f>IFERROR(VLOOKUP(B101,Transport!$L$2:$M$28,2,FALSE)*C101*D101,"")</f>
        <v/>
      </c>
      <c r="F101" s="90"/>
    </row>
    <row r="102" spans="1:8" ht="17.399999999999999" customHeight="1" x14ac:dyDescent="0.25">
      <c r="A102" s="90"/>
      <c r="B102" s="91"/>
      <c r="C102" s="92"/>
      <c r="D102" s="101">
        <v>1</v>
      </c>
      <c r="E102" s="19" t="str">
        <f>IFERROR(VLOOKUP(B102,Transport!$L$2:$M$28,2,FALSE)*C102*D102,"")</f>
        <v/>
      </c>
      <c r="F102" s="90"/>
    </row>
    <row r="103" spans="1:8" ht="17.399999999999999" customHeight="1" x14ac:dyDescent="0.25">
      <c r="A103" s="90"/>
      <c r="B103" s="91"/>
      <c r="C103" s="92"/>
      <c r="D103" s="101">
        <v>1</v>
      </c>
      <c r="E103" s="19" t="str">
        <f>IFERROR(VLOOKUP(B103,Transport!$L$2:$M$28,2,FALSE)*C103*D103,"")</f>
        <v/>
      </c>
      <c r="F103" s="90"/>
    </row>
    <row r="104" spans="1:8" ht="17.399999999999999" customHeight="1" x14ac:dyDescent="0.25">
      <c r="A104" s="90"/>
      <c r="B104" s="91"/>
      <c r="C104" s="92"/>
      <c r="D104" s="101">
        <v>1</v>
      </c>
      <c r="E104" s="19" t="str">
        <f>IFERROR(VLOOKUP(B104,Transport!$L$2:$M$28,2,FALSE)*C104*D104,"")</f>
        <v/>
      </c>
      <c r="F104" s="90"/>
    </row>
    <row r="105" spans="1:8" ht="17.399999999999999" customHeight="1" x14ac:dyDescent="0.25">
      <c r="A105" s="90"/>
      <c r="B105" s="91"/>
      <c r="C105" s="92"/>
      <c r="D105" s="101">
        <v>1</v>
      </c>
      <c r="E105" s="19" t="str">
        <f>IFERROR(VLOOKUP(B105,Transport!$L$2:$M$28,2,FALSE)*C105*D105,"")</f>
        <v/>
      </c>
      <c r="F105" s="90"/>
    </row>
    <row r="106" spans="1:8" ht="17.399999999999999" customHeight="1" x14ac:dyDescent="0.25">
      <c r="A106" s="90"/>
      <c r="B106" s="91"/>
      <c r="C106" s="92"/>
      <c r="D106" s="101">
        <v>1</v>
      </c>
      <c r="E106" s="19" t="str">
        <f>IFERROR(VLOOKUP(B106,Transport!$L$2:$M$28,2,FALSE)*C106*D106,"")</f>
        <v/>
      </c>
      <c r="F106" s="90"/>
    </row>
    <row r="107" spans="1:8" ht="17.399999999999999" customHeight="1" x14ac:dyDescent="0.25">
      <c r="E107" s="17" t="str">
        <f>IFERROR(VLOOKUP(C107,Transport!$L$2:$M$24,2,FALSE)*D107,"")</f>
        <v/>
      </c>
    </row>
    <row r="108" spans="1:8" ht="17.399999999999999" customHeight="1" x14ac:dyDescent="0.4">
      <c r="A108" s="94" t="s">
        <v>258</v>
      </c>
    </row>
    <row r="109" spans="1:8" ht="17.399999999999999" customHeight="1" thickBot="1" x14ac:dyDescent="0.45">
      <c r="A109" s="94"/>
    </row>
    <row r="110" spans="1:8" ht="32.4" customHeight="1" thickBot="1" x14ac:dyDescent="0.3">
      <c r="A110" s="217" t="s">
        <v>259</v>
      </c>
      <c r="B110" s="218"/>
      <c r="C110" s="218"/>
      <c r="D110" s="219"/>
    </row>
    <row r="111" spans="1:8" ht="38.4" customHeight="1" x14ac:dyDescent="0.25">
      <c r="A111" s="80" t="s">
        <v>227</v>
      </c>
      <c r="B111" s="80" t="s">
        <v>228</v>
      </c>
      <c r="C111" s="80" t="s">
        <v>248</v>
      </c>
      <c r="D111" s="80" t="s">
        <v>244</v>
      </c>
      <c r="E111" s="102" t="s">
        <v>245</v>
      </c>
      <c r="F111" s="80" t="s">
        <v>246</v>
      </c>
      <c r="G111" s="80" t="s">
        <v>230</v>
      </c>
      <c r="H111" s="102" t="s">
        <v>257</v>
      </c>
    </row>
    <row r="112" spans="1:8" ht="17.399999999999999" customHeight="1" x14ac:dyDescent="0.25">
      <c r="A112" s="90"/>
      <c r="B112" s="91"/>
      <c r="C112" s="92"/>
      <c r="D112" s="90"/>
      <c r="E112" s="90">
        <v>1</v>
      </c>
      <c r="F112" s="101">
        <v>1</v>
      </c>
      <c r="G112" s="19" t="str">
        <f>IFERROR(VLOOKUP(B112,Transport!L:M,2,FALSE)*'Dept E Planning'!C112*'Dept E Planning'!D112*'Dept E Planning'!E112*'Dept E Planning'!F112,"")</f>
        <v/>
      </c>
      <c r="H112" s="90"/>
    </row>
    <row r="113" spans="1:8" ht="17.399999999999999" customHeight="1" x14ac:dyDescent="0.25">
      <c r="A113" s="90"/>
      <c r="B113" s="91"/>
      <c r="C113" s="92"/>
      <c r="D113" s="90"/>
      <c r="E113" s="90">
        <v>1</v>
      </c>
      <c r="F113" s="101">
        <v>1</v>
      </c>
      <c r="G113" s="19" t="str">
        <f>IFERROR(VLOOKUP(B113,Transport!L:M,2,FALSE)*'Dept E Planning'!C113*'Dept E Planning'!D113*'Dept E Planning'!E113*'Dept E Planning'!F113,"")</f>
        <v/>
      </c>
      <c r="H113" s="90"/>
    </row>
    <row r="114" spans="1:8" ht="17.399999999999999" customHeight="1" x14ac:dyDescent="0.25">
      <c r="A114" s="90"/>
      <c r="B114" s="91"/>
      <c r="C114" s="92"/>
      <c r="D114" s="90"/>
      <c r="E114" s="90">
        <v>1</v>
      </c>
      <c r="F114" s="101">
        <v>1</v>
      </c>
      <c r="G114" s="19" t="str">
        <f>IFERROR(VLOOKUP(B114,Transport!L:M,2,FALSE)*'Dept E Planning'!C114*'Dept E Planning'!D114*'Dept E Planning'!E114*'Dept E Planning'!F114,"")</f>
        <v/>
      </c>
      <c r="H114" s="90"/>
    </row>
    <row r="115" spans="1:8" ht="17.399999999999999" customHeight="1" x14ac:dyDescent="0.25">
      <c r="A115" s="90"/>
      <c r="B115" s="91"/>
      <c r="C115" s="92"/>
      <c r="D115" s="90"/>
      <c r="E115" s="90">
        <v>1</v>
      </c>
      <c r="F115" s="101">
        <v>1</v>
      </c>
      <c r="G115" s="19" t="str">
        <f>IFERROR(VLOOKUP(B115,Transport!L:M,2,FALSE)*'Dept E Planning'!C115*'Dept E Planning'!D115*'Dept E Planning'!E115*'Dept E Planning'!F115,"")</f>
        <v/>
      </c>
      <c r="H115" s="90"/>
    </row>
    <row r="116" spans="1:8" ht="17.399999999999999" customHeight="1" x14ac:dyDescent="0.25">
      <c r="A116" s="90"/>
      <c r="B116" s="91"/>
      <c r="C116" s="92"/>
      <c r="D116" s="90"/>
      <c r="E116" s="90">
        <v>1</v>
      </c>
      <c r="F116" s="101">
        <v>1</v>
      </c>
      <c r="G116" s="19" t="str">
        <f>IFERROR(VLOOKUP(B116,Transport!L:M,2,FALSE)*'Dept E Planning'!C116*'Dept E Planning'!D116*'Dept E Planning'!E116*'Dept E Planning'!F116,"")</f>
        <v/>
      </c>
      <c r="H116" s="90"/>
    </row>
    <row r="117" spans="1:8" ht="17.399999999999999" customHeight="1" x14ac:dyDescent="0.25">
      <c r="A117" s="90"/>
      <c r="B117" s="91"/>
      <c r="C117" s="92"/>
      <c r="D117" s="90"/>
      <c r="E117" s="90">
        <v>1</v>
      </c>
      <c r="F117" s="101">
        <v>1</v>
      </c>
      <c r="G117" s="19" t="str">
        <f>IFERROR(VLOOKUP(B117,Transport!L:M,2,FALSE)*'Dept E Planning'!C117*'Dept E Planning'!D117*'Dept E Planning'!E117*'Dept E Planning'!F117,"")</f>
        <v/>
      </c>
      <c r="H117" s="90"/>
    </row>
    <row r="118" spans="1:8" ht="17.399999999999999" customHeight="1" x14ac:dyDescent="0.25">
      <c r="A118" s="90"/>
      <c r="B118" s="91"/>
      <c r="C118" s="92"/>
      <c r="D118" s="90"/>
      <c r="E118" s="90">
        <v>1</v>
      </c>
      <c r="F118" s="101">
        <v>1</v>
      </c>
      <c r="G118" s="19" t="str">
        <f>IFERROR(VLOOKUP(B118,Transport!L:M,2,FALSE)*'Dept E Planning'!C118*'Dept E Planning'!D118*'Dept E Planning'!E118*'Dept E Planning'!F118,"")</f>
        <v/>
      </c>
      <c r="H118" s="90"/>
    </row>
    <row r="119" spans="1:8" ht="17.399999999999999" customHeight="1" x14ac:dyDescent="0.25">
      <c r="A119" s="90"/>
      <c r="B119" s="91"/>
      <c r="C119" s="92"/>
      <c r="D119" s="90"/>
      <c r="E119" s="90">
        <v>1</v>
      </c>
      <c r="F119" s="101">
        <v>1</v>
      </c>
      <c r="G119" s="19" t="str">
        <f>IFERROR(VLOOKUP(B119,Transport!L:M,2,FALSE)*'Dept E Planning'!C119*'Dept E Planning'!D119*'Dept E Planning'!E119*'Dept E Planning'!F119,"")</f>
        <v/>
      </c>
      <c r="H119" s="90"/>
    </row>
    <row r="120" spans="1:8" ht="17.399999999999999" customHeight="1" x14ac:dyDescent="0.25">
      <c r="A120" s="90"/>
      <c r="B120" s="91"/>
      <c r="C120" s="92"/>
      <c r="D120" s="90"/>
      <c r="E120" s="90">
        <v>1</v>
      </c>
      <c r="F120" s="101">
        <v>1</v>
      </c>
      <c r="G120" s="19" t="str">
        <f>IFERROR(VLOOKUP(B120,Transport!L:M,2,FALSE)*'Dept E Planning'!C120*'Dept E Planning'!D120*'Dept E Planning'!E120*'Dept E Planning'!F120,"")</f>
        <v/>
      </c>
      <c r="H120" s="90"/>
    </row>
    <row r="121" spans="1:8" ht="17.399999999999999" customHeight="1" x14ac:dyDescent="0.25">
      <c r="A121" s="90"/>
      <c r="B121" s="91"/>
      <c r="C121" s="92"/>
      <c r="D121" s="90"/>
      <c r="E121" s="90">
        <v>1</v>
      </c>
      <c r="F121" s="101">
        <v>1</v>
      </c>
      <c r="G121" s="19" t="str">
        <f>IFERROR(VLOOKUP(B121,Transport!L:M,2,FALSE)*'Dept E Planning'!C121*'Dept E Planning'!D121*'Dept E Planning'!E121*'Dept E Planning'!F121,"")</f>
        <v/>
      </c>
      <c r="H121" s="90"/>
    </row>
    <row r="122" spans="1:8" ht="17.399999999999999" customHeight="1" x14ac:dyDescent="0.25">
      <c r="A122" s="90"/>
      <c r="B122" s="91"/>
      <c r="C122" s="92"/>
      <c r="D122" s="90"/>
      <c r="E122" s="90">
        <v>1</v>
      </c>
      <c r="F122" s="101">
        <v>1</v>
      </c>
      <c r="G122" s="19" t="str">
        <f>IFERROR(VLOOKUP(B122,Transport!L:M,2,FALSE)*'Dept E Planning'!C122*'Dept E Planning'!D122*'Dept E Planning'!E122*'Dept E Planning'!F122,"")</f>
        <v/>
      </c>
      <c r="H122" s="90"/>
    </row>
    <row r="123" spans="1:8" ht="17.399999999999999" customHeight="1" x14ac:dyDescent="0.25">
      <c r="A123" s="90"/>
      <c r="B123" s="91"/>
      <c r="C123" s="92"/>
      <c r="D123" s="90"/>
      <c r="E123" s="90">
        <v>1</v>
      </c>
      <c r="F123" s="101">
        <v>1</v>
      </c>
      <c r="G123" s="19" t="str">
        <f>IFERROR(VLOOKUP(B123,Transport!L:M,2,FALSE)*'Dept E Planning'!C123*'Dept E Planning'!D123*'Dept E Planning'!E123*'Dept E Planning'!F123,"")</f>
        <v/>
      </c>
      <c r="H123" s="90"/>
    </row>
    <row r="124" spans="1:8" ht="17.399999999999999" customHeight="1" x14ac:dyDescent="0.25">
      <c r="A124" s="90"/>
      <c r="B124" s="91"/>
      <c r="C124" s="92"/>
      <c r="D124" s="90"/>
      <c r="E124" s="90">
        <v>1</v>
      </c>
      <c r="F124" s="101">
        <v>1</v>
      </c>
      <c r="G124" s="19" t="str">
        <f>IFERROR(VLOOKUP(B124,Transport!L:M,2,FALSE)*'Dept E Planning'!C124*'Dept E Planning'!D124*'Dept E Planning'!E124*'Dept E Planning'!F124,"")</f>
        <v/>
      </c>
      <c r="H124" s="90"/>
    </row>
    <row r="125" spans="1:8" ht="17.399999999999999" customHeight="1" x14ac:dyDescent="0.25">
      <c r="A125" s="90"/>
      <c r="B125" s="91"/>
      <c r="C125" s="92"/>
      <c r="D125" s="90"/>
      <c r="E125" s="90">
        <v>1</v>
      </c>
      <c r="F125" s="101">
        <v>1</v>
      </c>
      <c r="G125" s="19" t="str">
        <f>IFERROR(VLOOKUP(B125,Transport!L:M,2,FALSE)*'Dept E Planning'!C125*'Dept E Planning'!D125*'Dept E Planning'!E125*'Dept E Planning'!F125,"")</f>
        <v/>
      </c>
      <c r="H125" s="90"/>
    </row>
    <row r="126" spans="1:8" ht="17.399999999999999" customHeight="1" x14ac:dyDescent="0.25">
      <c r="A126" s="90"/>
      <c r="B126" s="91"/>
      <c r="C126" s="92"/>
      <c r="D126" s="90"/>
      <c r="E126" s="90">
        <v>1</v>
      </c>
      <c r="F126" s="101">
        <v>1</v>
      </c>
      <c r="G126" s="19" t="str">
        <f>IFERROR(VLOOKUP(B126,Transport!L:M,2,FALSE)*'Dept E Planning'!C126*'Dept E Planning'!D126*'Dept E Planning'!E126*'Dept E Planning'!F126,"")</f>
        <v/>
      </c>
      <c r="H126" s="90"/>
    </row>
    <row r="127" spans="1:8" ht="17.399999999999999" customHeight="1" x14ac:dyDescent="0.25">
      <c r="A127" s="90"/>
      <c r="B127" s="91"/>
      <c r="C127" s="92"/>
      <c r="D127" s="90"/>
      <c r="E127" s="90">
        <v>1</v>
      </c>
      <c r="F127" s="101">
        <v>1</v>
      </c>
      <c r="G127" s="19" t="str">
        <f>IFERROR(VLOOKUP(B127,Transport!L:M,2,FALSE)*'Dept E Planning'!C127*'Dept E Planning'!D127*'Dept E Planning'!E127*'Dept E Planning'!F127,"")</f>
        <v/>
      </c>
      <c r="H127" s="90"/>
    </row>
    <row r="128" spans="1:8" ht="17.399999999999999" customHeight="1" x14ac:dyDescent="0.25">
      <c r="A128" s="90"/>
      <c r="B128" s="91"/>
      <c r="C128" s="92"/>
      <c r="D128" s="90"/>
      <c r="E128" s="90">
        <v>1</v>
      </c>
      <c r="F128" s="101">
        <v>1</v>
      </c>
      <c r="G128" s="19" t="str">
        <f>IFERROR(VLOOKUP(B128,Transport!L:M,2,FALSE)*'Dept E Planning'!C128*'Dept E Planning'!D128*'Dept E Planning'!E128*'Dept E Planning'!F128,"")</f>
        <v/>
      </c>
      <c r="H128" s="90"/>
    </row>
    <row r="129" spans="1:8" ht="17.399999999999999" customHeight="1" x14ac:dyDescent="0.25">
      <c r="A129" s="90"/>
      <c r="B129" s="91"/>
      <c r="C129" s="92"/>
      <c r="D129" s="90"/>
      <c r="E129" s="90">
        <v>1</v>
      </c>
      <c r="F129" s="101">
        <v>1</v>
      </c>
      <c r="G129" s="19" t="str">
        <f>IFERROR(VLOOKUP(B129,Transport!L:M,2,FALSE)*'Dept E Planning'!C129*'Dept E Planning'!D129*'Dept E Planning'!E129*'Dept E Planning'!F129,"")</f>
        <v/>
      </c>
      <c r="H129" s="90"/>
    </row>
    <row r="130" spans="1:8" ht="17.399999999999999" customHeight="1" x14ac:dyDescent="0.25">
      <c r="A130" s="90"/>
      <c r="B130" s="91"/>
      <c r="C130" s="92"/>
      <c r="D130" s="90"/>
      <c r="E130" s="90">
        <v>1</v>
      </c>
      <c r="F130" s="101">
        <v>1</v>
      </c>
      <c r="G130" s="19" t="str">
        <f>IFERROR(VLOOKUP(B130,Transport!L:M,2,FALSE)*'Dept E Planning'!C130*'Dept E Planning'!D130*'Dept E Planning'!E130*'Dept E Planning'!F130,"")</f>
        <v/>
      </c>
      <c r="H130" s="90"/>
    </row>
    <row r="131" spans="1:8" ht="17.399999999999999" customHeight="1" x14ac:dyDescent="0.25">
      <c r="A131" s="90"/>
      <c r="B131" s="91"/>
      <c r="C131" s="92"/>
      <c r="D131" s="90"/>
      <c r="E131" s="90">
        <v>1</v>
      </c>
      <c r="F131" s="101">
        <v>1</v>
      </c>
      <c r="G131" s="19" t="str">
        <f>IFERROR(VLOOKUP(B131,Transport!L:M,2,FALSE)*'Dept E Planning'!C131*'Dept E Planning'!D131*'Dept E Planning'!E131*'Dept E Planning'!F131,"")</f>
        <v/>
      </c>
      <c r="H131" s="90"/>
    </row>
    <row r="132" spans="1:8" ht="17.399999999999999" customHeight="1" x14ac:dyDescent="0.25">
      <c r="A132" s="90"/>
      <c r="B132" s="91"/>
      <c r="C132" s="92"/>
      <c r="D132" s="90"/>
      <c r="E132" s="90">
        <v>1</v>
      </c>
      <c r="F132" s="101">
        <v>1</v>
      </c>
      <c r="G132" s="19" t="str">
        <f>IFERROR(VLOOKUP(B132,Transport!L:M,2,FALSE)*'Dept E Planning'!C132*'Dept E Planning'!D132*'Dept E Planning'!E132*'Dept E Planning'!F132,"")</f>
        <v/>
      </c>
      <c r="H132" s="90"/>
    </row>
    <row r="133" spans="1:8" ht="17.399999999999999" customHeight="1" x14ac:dyDescent="0.25">
      <c r="A133" s="90"/>
      <c r="B133" s="91"/>
      <c r="C133" s="92"/>
      <c r="D133" s="90"/>
      <c r="E133" s="90">
        <v>1</v>
      </c>
      <c r="F133" s="101">
        <v>1</v>
      </c>
      <c r="G133" s="19" t="str">
        <f>IFERROR(VLOOKUP(B133,Transport!L:M,2,FALSE)*'Dept E Planning'!C133*'Dept E Planning'!D133*'Dept E Planning'!E133*'Dept E Planning'!F133,"")</f>
        <v/>
      </c>
      <c r="H133" s="90"/>
    </row>
    <row r="134" spans="1:8" ht="17.399999999999999" customHeight="1" x14ac:dyDescent="0.25">
      <c r="A134" s="90"/>
      <c r="B134" s="91"/>
      <c r="C134" s="92"/>
      <c r="D134" s="90"/>
      <c r="E134" s="90">
        <v>1</v>
      </c>
      <c r="F134" s="101">
        <v>1</v>
      </c>
      <c r="G134" s="19" t="str">
        <f>IFERROR(VLOOKUP(B134,Transport!L:M,2,FALSE)*'Dept E Planning'!C134*'Dept E Planning'!D134*'Dept E Planning'!E134*'Dept E Planning'!F134,"")</f>
        <v/>
      </c>
      <c r="H134" s="90"/>
    </row>
    <row r="135" spans="1:8" ht="17.399999999999999" customHeight="1" x14ac:dyDescent="0.25">
      <c r="A135" s="90"/>
      <c r="B135" s="91"/>
      <c r="C135" s="92"/>
      <c r="D135" s="90"/>
      <c r="E135" s="90">
        <v>1</v>
      </c>
      <c r="F135" s="101">
        <v>1</v>
      </c>
      <c r="G135" s="19" t="str">
        <f>IFERROR(VLOOKUP(B135,Transport!L:M,2,FALSE)*'Dept E Planning'!C135*'Dept E Planning'!D135*'Dept E Planning'!E135*'Dept E Planning'!F135,"")</f>
        <v/>
      </c>
      <c r="H135" s="90"/>
    </row>
    <row r="136" spans="1:8" ht="17.399999999999999" customHeight="1" x14ac:dyDescent="0.25">
      <c r="A136" s="90"/>
      <c r="B136" s="91"/>
      <c r="C136" s="92"/>
      <c r="D136" s="90"/>
      <c r="E136" s="90">
        <v>1</v>
      </c>
      <c r="F136" s="101">
        <v>1</v>
      </c>
      <c r="G136" s="19" t="str">
        <f>IFERROR(VLOOKUP(B136,Transport!L:M,2,FALSE)*'Dept E Planning'!C136*'Dept E Planning'!D136*'Dept E Planning'!E136*'Dept E Planning'!F136,"")</f>
        <v/>
      </c>
      <c r="H136" s="90"/>
    </row>
    <row r="137" spans="1:8" ht="17.399999999999999" customHeight="1" x14ac:dyDescent="0.25">
      <c r="A137" s="90"/>
      <c r="B137" s="91"/>
      <c r="C137" s="92"/>
      <c r="D137" s="90"/>
      <c r="E137" s="90">
        <v>1</v>
      </c>
      <c r="F137" s="101">
        <v>1</v>
      </c>
      <c r="G137" s="19" t="str">
        <f>IFERROR(VLOOKUP(B137,Transport!L:M,2,FALSE)*'Dept E Planning'!C137*'Dept E Planning'!D137*'Dept E Planning'!E137*'Dept E Planning'!F137,"")</f>
        <v/>
      </c>
      <c r="H137" s="90"/>
    </row>
    <row r="140" spans="1:8" ht="17.399999999999999" customHeight="1" x14ac:dyDescent="0.4">
      <c r="A140" s="94" t="s">
        <v>260</v>
      </c>
    </row>
    <row r="141" spans="1:8" ht="17.399999999999999" customHeight="1" thickBot="1" x14ac:dyDescent="0.45">
      <c r="A141" s="94"/>
    </row>
    <row r="142" spans="1:8" ht="27.9" customHeight="1" thickBot="1" x14ac:dyDescent="0.3">
      <c r="A142" s="217" t="s">
        <v>261</v>
      </c>
      <c r="B142" s="218"/>
      <c r="C142" s="218"/>
      <c r="D142" s="219"/>
    </row>
    <row r="143" spans="1:8" ht="40.5" customHeight="1" x14ac:dyDescent="0.25">
      <c r="A143" s="80" t="s">
        <v>227</v>
      </c>
      <c r="B143" s="80" t="s">
        <v>228</v>
      </c>
      <c r="C143" s="80" t="s">
        <v>248</v>
      </c>
      <c r="D143" s="80" t="s">
        <v>252</v>
      </c>
      <c r="E143" s="102" t="s">
        <v>245</v>
      </c>
      <c r="F143" s="80" t="s">
        <v>246</v>
      </c>
      <c r="G143" s="80" t="s">
        <v>230</v>
      </c>
      <c r="H143" s="102" t="s">
        <v>257</v>
      </c>
    </row>
    <row r="144" spans="1:8" ht="17.399999999999999" customHeight="1" x14ac:dyDescent="0.25">
      <c r="A144" s="90"/>
      <c r="B144" s="91"/>
      <c r="C144" s="92"/>
      <c r="D144" s="92"/>
      <c r="E144" s="90">
        <v>1</v>
      </c>
      <c r="F144" s="101">
        <v>1</v>
      </c>
      <c r="G144" s="19" t="str">
        <f>IFERROR(IF(OR(D144="",B144="HGV - Rigid - 0% laden (miles)",B144="HGV - Articulated - 0% laden (miles)"),VLOOKUP(B144,Transport!C:D,2,FALSE)*C144*E144*F144,VLOOKUP(B144,Transport!O:P,2,FALSE)*C144*E144*F144*D144),"")</f>
        <v/>
      </c>
      <c r="H144" s="90"/>
    </row>
    <row r="145" spans="1:8" ht="17.399999999999999" customHeight="1" x14ac:dyDescent="0.25">
      <c r="A145" s="90"/>
      <c r="B145" s="91"/>
      <c r="C145" s="92"/>
      <c r="D145" s="92"/>
      <c r="E145" s="90">
        <v>1</v>
      </c>
      <c r="F145" s="101">
        <v>1</v>
      </c>
      <c r="G145" s="19" t="str">
        <f>IFERROR(IF(OR(D145="",B145="HGV - Rigid - 0% laden (miles)",B145="HGV - Articulated - 0% laden (miles)"),VLOOKUP(B145,Transport!C:D,2,FALSE)*C145*E145*F145,VLOOKUP(B145,Transport!O:P,2,FALSE)*C145*E145*F145*D145),"")</f>
        <v/>
      </c>
      <c r="H145" s="90"/>
    </row>
    <row r="146" spans="1:8" ht="17.399999999999999" customHeight="1" x14ac:dyDescent="0.25">
      <c r="A146" s="90"/>
      <c r="B146" s="91"/>
      <c r="C146" s="92"/>
      <c r="D146" s="92"/>
      <c r="E146" s="90">
        <v>1</v>
      </c>
      <c r="F146" s="101">
        <v>1</v>
      </c>
      <c r="G146" s="19" t="str">
        <f>IFERROR(IF(OR(D146="",B146="HGV - Rigid - 0% laden (miles)",B146="HGV - Articulated - 0% laden (miles)"),VLOOKUP(B146,Transport!C:D,2,FALSE)*C146*E146*F146,VLOOKUP(B146,Transport!O:P,2,FALSE)*C146*E146*F146*D146),"")</f>
        <v/>
      </c>
      <c r="H146" s="90"/>
    </row>
    <row r="147" spans="1:8" ht="17.399999999999999" customHeight="1" x14ac:dyDescent="0.25">
      <c r="A147" s="90"/>
      <c r="B147" s="91"/>
      <c r="C147" s="92"/>
      <c r="D147" s="92"/>
      <c r="E147" s="90">
        <v>1</v>
      </c>
      <c r="F147" s="101">
        <v>1</v>
      </c>
      <c r="G147" s="19" t="str">
        <f>IFERROR(IF(OR(D147="",B147="HGV - Rigid - 0% laden (miles)",B147="HGV - Articulated - 0% laden (miles)"),VLOOKUP(B147,Transport!C:D,2,FALSE)*C147*E147*F147,VLOOKUP(B147,Transport!O:P,2,FALSE)*C147*E147*F147*D147),"")</f>
        <v/>
      </c>
      <c r="H147" s="90"/>
    </row>
    <row r="148" spans="1:8" ht="17.399999999999999" customHeight="1" x14ac:dyDescent="0.25">
      <c r="A148" s="90"/>
      <c r="B148" s="91"/>
      <c r="C148" s="92"/>
      <c r="D148" s="92"/>
      <c r="E148" s="90">
        <v>1</v>
      </c>
      <c r="F148" s="101">
        <v>1</v>
      </c>
      <c r="G148" s="19" t="str">
        <f>IFERROR(IF(OR(D148="",B148="HGV - Rigid - 0% laden (miles)",B148="HGV - Articulated - 0% laden (miles)"),VLOOKUP(B148,Transport!C:D,2,FALSE)*C148*E148*F148,VLOOKUP(B148,Transport!O:P,2,FALSE)*C148*E148*F148*D148),"")</f>
        <v/>
      </c>
      <c r="H148" s="90"/>
    </row>
    <row r="149" spans="1:8" ht="17.399999999999999" customHeight="1" x14ac:dyDescent="0.25">
      <c r="A149" s="90"/>
      <c r="B149" s="91"/>
      <c r="C149" s="92"/>
      <c r="D149" s="92"/>
      <c r="E149" s="90">
        <v>1</v>
      </c>
      <c r="F149" s="101">
        <v>1</v>
      </c>
      <c r="G149" s="19" t="str">
        <f>IFERROR(IF(OR(D149="",B149="HGV - Rigid - 0% laden (miles)",B149="HGV - Articulated - 0% laden (miles)"),VLOOKUP(B149,Transport!C:D,2,FALSE)*C149*E149*F149,VLOOKUP(B149,Transport!O:P,2,FALSE)*C149*E149*F149*D149),"")</f>
        <v/>
      </c>
      <c r="H149" s="90"/>
    </row>
    <row r="150" spans="1:8" ht="17.399999999999999" customHeight="1" x14ac:dyDescent="0.25">
      <c r="A150" s="90"/>
      <c r="B150" s="91"/>
      <c r="C150" s="92"/>
      <c r="D150" s="92"/>
      <c r="E150" s="90">
        <v>1</v>
      </c>
      <c r="F150" s="101">
        <v>1</v>
      </c>
      <c r="G150" s="19" t="str">
        <f>IFERROR(IF(OR(D150="",B150="HGV - Rigid - 0% laden (miles)",B150="HGV - Articulated - 0% laden (miles)"),VLOOKUP(B150,Transport!C:D,2,FALSE)*C150*E150*F150,VLOOKUP(B150,Transport!O:P,2,FALSE)*C150*E150*F150*D150),"")</f>
        <v/>
      </c>
      <c r="H150" s="90"/>
    </row>
    <row r="151" spans="1:8" ht="17.399999999999999" customHeight="1" x14ac:dyDescent="0.25">
      <c r="A151" s="90"/>
      <c r="B151" s="91"/>
      <c r="C151" s="92"/>
      <c r="D151" s="92"/>
      <c r="E151" s="90">
        <v>1</v>
      </c>
      <c r="F151" s="101">
        <v>1</v>
      </c>
      <c r="G151" s="19" t="str">
        <f>IFERROR(IF(OR(D151="",B151="HGV - Rigid - 0% laden (miles)",B151="HGV - Articulated - 0% laden (miles)"),VLOOKUP(B151,Transport!C:D,2,FALSE)*C151*E151*F151,VLOOKUP(B151,Transport!O:P,2,FALSE)*C151*E151*F151*D151),"")</f>
        <v/>
      </c>
      <c r="H151" s="90"/>
    </row>
    <row r="152" spans="1:8" ht="17.399999999999999" customHeight="1" x14ac:dyDescent="0.25">
      <c r="A152" s="90"/>
      <c r="B152" s="91"/>
      <c r="C152" s="92"/>
      <c r="D152" s="92"/>
      <c r="E152" s="90">
        <v>1</v>
      </c>
      <c r="F152" s="101">
        <v>1</v>
      </c>
      <c r="G152" s="19" t="str">
        <f>IFERROR(IF(OR(D152="",B152="HGV - Rigid - 0% laden (miles)",B152="HGV - Articulated - 0% laden (miles)"),VLOOKUP(B152,Transport!C:D,2,FALSE)*C152*E152*F152,VLOOKUP(B152,Transport!O:P,2,FALSE)*C152*E152*F152*D152),"")</f>
        <v/>
      </c>
      <c r="H152" s="90"/>
    </row>
    <row r="153" spans="1:8" ht="17.399999999999999" customHeight="1" x14ac:dyDescent="0.25">
      <c r="A153" s="90"/>
      <c r="B153" s="91"/>
      <c r="C153" s="92"/>
      <c r="D153" s="92"/>
      <c r="E153" s="90">
        <v>1</v>
      </c>
      <c r="F153" s="101">
        <v>1</v>
      </c>
      <c r="G153" s="19" t="str">
        <f>IFERROR(IF(OR(D153="",B153="HGV - Rigid - 0% laden (miles)",B153="HGV - Articulated - 0% laden (miles)"),VLOOKUP(B153,Transport!C:D,2,FALSE)*C153*E153*F153,VLOOKUP(B153,Transport!O:P,2,FALSE)*C153*E153*F153*D153),"")</f>
        <v/>
      </c>
      <c r="H153" s="90"/>
    </row>
    <row r="154" spans="1:8" ht="17.399999999999999" customHeight="1" x14ac:dyDescent="0.25">
      <c r="A154" s="90"/>
      <c r="B154" s="91"/>
      <c r="C154" s="92"/>
      <c r="D154" s="92"/>
      <c r="E154" s="90">
        <v>1</v>
      </c>
      <c r="F154" s="101">
        <v>1</v>
      </c>
      <c r="G154" s="19" t="str">
        <f>IFERROR(IF(OR(D154="",B154="HGV - Rigid - 0% laden (miles)",B154="HGV - Articulated - 0% laden (miles)"),VLOOKUP(B154,Transport!C:D,2,FALSE)*C154*E154*F154,VLOOKUP(B154,Transport!O:P,2,FALSE)*C154*E154*F154*D154),"")</f>
        <v/>
      </c>
      <c r="H154" s="90"/>
    </row>
    <row r="155" spans="1:8" ht="17.399999999999999" customHeight="1" x14ac:dyDescent="0.25">
      <c r="A155" s="90"/>
      <c r="B155" s="91"/>
      <c r="C155" s="92"/>
      <c r="D155" s="92"/>
      <c r="E155" s="90">
        <v>1</v>
      </c>
      <c r="F155" s="101">
        <v>1</v>
      </c>
      <c r="G155" s="19" t="str">
        <f>IFERROR(IF(OR(D155="",B155="HGV - Rigid - 0% laden (miles)",B155="HGV - Articulated - 0% laden (miles)"),VLOOKUP(B155,Transport!C:D,2,FALSE)*C155*E155*F155,VLOOKUP(B155,Transport!O:P,2,FALSE)*C155*E155*F155*D155),"")</f>
        <v/>
      </c>
      <c r="H155" s="90"/>
    </row>
    <row r="156" spans="1:8" ht="17.399999999999999" customHeight="1" x14ac:dyDescent="0.25">
      <c r="A156" s="90"/>
      <c r="B156" s="91"/>
      <c r="C156" s="92"/>
      <c r="D156" s="92"/>
      <c r="E156" s="90">
        <v>1</v>
      </c>
      <c r="F156" s="101">
        <v>1</v>
      </c>
      <c r="G156" s="19" t="str">
        <f>IFERROR(IF(OR(D156="",B156="HGV - Rigid - 0% laden (miles)",B156="HGV - Articulated - 0% laden (miles)"),VLOOKUP(B156,Transport!C:D,2,FALSE)*C156*E156*F156,VLOOKUP(B156,Transport!O:P,2,FALSE)*C156*E156*F156*D156),"")</f>
        <v/>
      </c>
      <c r="H156" s="90"/>
    </row>
    <row r="157" spans="1:8" ht="17.399999999999999" customHeight="1" x14ac:dyDescent="0.25">
      <c r="A157" s="90"/>
      <c r="B157" s="91"/>
      <c r="C157" s="92"/>
      <c r="D157" s="92"/>
      <c r="E157" s="90">
        <v>1</v>
      </c>
      <c r="F157" s="101">
        <v>1</v>
      </c>
      <c r="G157" s="19" t="str">
        <f>IFERROR(IF(OR(D157="",B157="HGV - Rigid - 0% laden (miles)",B157="HGV - Articulated - 0% laden (miles)"),VLOOKUP(B157,Transport!C:D,2,FALSE)*C157*E157*F157,VLOOKUP(B157,Transport!O:P,2,FALSE)*C157*E157*F157*D157),"")</f>
        <v/>
      </c>
      <c r="H157" s="90"/>
    </row>
    <row r="158" spans="1:8" ht="17.399999999999999" customHeight="1" x14ac:dyDescent="0.25">
      <c r="A158" s="90"/>
      <c r="B158" s="91"/>
      <c r="C158" s="92"/>
      <c r="D158" s="92"/>
      <c r="E158" s="90">
        <v>1</v>
      </c>
      <c r="F158" s="101">
        <v>1</v>
      </c>
      <c r="G158" s="19" t="str">
        <f>IFERROR(IF(OR(D158="",B158="HGV - Rigid - 0% laden (miles)",B158="HGV - Articulated - 0% laden (miles)"),VLOOKUP(B158,Transport!C:D,2,FALSE)*C158*E158*F158,VLOOKUP(B158,Transport!O:P,2,FALSE)*C158*E158*F158*D158),"")</f>
        <v/>
      </c>
      <c r="H158" s="90"/>
    </row>
    <row r="159" spans="1:8" ht="17.399999999999999" customHeight="1" x14ac:dyDescent="0.25">
      <c r="A159" s="90"/>
      <c r="B159" s="91"/>
      <c r="C159" s="92"/>
      <c r="D159" s="92"/>
      <c r="E159" s="90">
        <v>1</v>
      </c>
      <c r="F159" s="101">
        <v>1</v>
      </c>
      <c r="G159" s="19" t="str">
        <f>IFERROR(IF(OR(D159="",B159="HGV - Rigid - 0% laden (miles)",B159="HGV - Articulated - 0% laden (miles)"),VLOOKUP(B159,Transport!C:D,2,FALSE)*C159*E159*F159,VLOOKUP(B159,Transport!O:P,2,FALSE)*C159*E159*F159*D159),"")</f>
        <v/>
      </c>
      <c r="H159" s="90"/>
    </row>
    <row r="160" spans="1:8" ht="17.399999999999999" customHeight="1" x14ac:dyDescent="0.25">
      <c r="A160" s="90"/>
      <c r="B160" s="91"/>
      <c r="C160" s="92"/>
      <c r="D160" s="92"/>
      <c r="E160" s="90">
        <v>1</v>
      </c>
      <c r="F160" s="101">
        <v>1</v>
      </c>
      <c r="G160" s="19" t="str">
        <f>IFERROR(IF(OR(D160="",B160="HGV - Rigid - 0% laden (miles)",B160="HGV - Articulated - 0% laden (miles)"),VLOOKUP(B160,Transport!C:D,2,FALSE)*C160*E160*F160,VLOOKUP(B160,Transport!O:P,2,FALSE)*C160*E160*F160*D160),"")</f>
        <v/>
      </c>
      <c r="H160" s="90"/>
    </row>
    <row r="161" spans="1:8" ht="17.399999999999999" customHeight="1" x14ac:dyDescent="0.25">
      <c r="A161" s="90"/>
      <c r="B161" s="91"/>
      <c r="C161" s="92"/>
      <c r="D161" s="92"/>
      <c r="E161" s="90">
        <v>1</v>
      </c>
      <c r="F161" s="101">
        <v>1</v>
      </c>
      <c r="G161" s="19" t="str">
        <f>IFERROR(IF(OR(D161="",B161="HGV - Rigid - 0% laden (miles)",B161="HGV - Articulated - 0% laden (miles)"),VLOOKUP(B161,Transport!C:D,2,FALSE)*C161*E161*F161,VLOOKUP(B161,Transport!O:P,2,FALSE)*C161*E161*F161*D161),"")</f>
        <v/>
      </c>
      <c r="H161" s="90"/>
    </row>
    <row r="162" spans="1:8" ht="17.399999999999999" customHeight="1" x14ac:dyDescent="0.25">
      <c r="A162" s="90"/>
      <c r="B162" s="91"/>
      <c r="C162" s="92"/>
      <c r="D162" s="92"/>
      <c r="E162" s="90">
        <v>1</v>
      </c>
      <c r="F162" s="101">
        <v>1</v>
      </c>
      <c r="G162" s="19" t="str">
        <f>IFERROR(IF(OR(D162="",B162="HGV - Rigid - 0% laden (miles)",B162="HGV - Articulated - 0% laden (miles)"),VLOOKUP(B162,Transport!C:D,2,FALSE)*C162*E162*F162,VLOOKUP(B162,Transport!O:P,2,FALSE)*C162*E162*F162*D162),"")</f>
        <v/>
      </c>
      <c r="H162" s="90"/>
    </row>
    <row r="163" spans="1:8" ht="17.399999999999999" customHeight="1" x14ac:dyDescent="0.25">
      <c r="A163" s="90"/>
      <c r="B163" s="91"/>
      <c r="C163" s="92"/>
      <c r="D163" s="92"/>
      <c r="E163" s="90">
        <v>1</v>
      </c>
      <c r="F163" s="101">
        <v>1</v>
      </c>
      <c r="G163" s="19" t="str">
        <f>IFERROR(IF(OR(D163="",B163="HGV - Rigid - 0% laden (miles)",B163="HGV - Articulated - 0% laden (miles)"),VLOOKUP(B163,Transport!C:D,2,FALSE)*C163*E163*F163,VLOOKUP(B163,Transport!O:P,2,FALSE)*C163*E163*F163*D163),"")</f>
        <v/>
      </c>
      <c r="H163" s="90"/>
    </row>
    <row r="164" spans="1:8" ht="17.399999999999999" customHeight="1" x14ac:dyDescent="0.25">
      <c r="A164" s="90"/>
      <c r="B164" s="91"/>
      <c r="C164" s="92"/>
      <c r="D164" s="92"/>
      <c r="E164" s="90">
        <v>1</v>
      </c>
      <c r="F164" s="101">
        <v>1</v>
      </c>
      <c r="G164" s="19" t="str">
        <f>IFERROR(IF(OR(D164="",B164="HGV - Rigid - 0% laden (miles)",B164="HGV - Articulated - 0% laden (miles)"),VLOOKUP(B164,Transport!C:D,2,FALSE)*C164*E164*F164,VLOOKUP(B164,Transport!O:P,2,FALSE)*C164*E164*F164*D164),"")</f>
        <v/>
      </c>
      <c r="H164" s="90"/>
    </row>
    <row r="165" spans="1:8" ht="17.399999999999999" customHeight="1" x14ac:dyDescent="0.25">
      <c r="A165" s="90"/>
      <c r="B165" s="91"/>
      <c r="C165" s="92"/>
      <c r="D165" s="92"/>
      <c r="E165" s="90">
        <v>1</v>
      </c>
      <c r="F165" s="101">
        <v>1</v>
      </c>
      <c r="G165" s="19" t="str">
        <f>IFERROR(IF(OR(D165="",B165="HGV - Rigid - 0% laden (miles)",B165="HGV - Articulated - 0% laden (miles)"),VLOOKUP(B165,Transport!C:D,2,FALSE)*C165*E165*F165,VLOOKUP(B165,Transport!O:P,2,FALSE)*C165*E165*F165*D165),"")</f>
        <v/>
      </c>
      <c r="H165" s="90"/>
    </row>
    <row r="166" spans="1:8" ht="17.399999999999999" customHeight="1" x14ac:dyDescent="0.25">
      <c r="A166" s="90"/>
      <c r="B166" s="91"/>
      <c r="C166" s="92"/>
      <c r="D166" s="92"/>
      <c r="E166" s="90">
        <v>1</v>
      </c>
      <c r="F166" s="101">
        <v>1</v>
      </c>
      <c r="G166" s="19" t="str">
        <f>IFERROR(IF(OR(D166="",B166="HGV - Rigid - 0% laden (miles)",B166="HGV - Articulated - 0% laden (miles)"),VLOOKUP(B166,Transport!C:D,2,FALSE)*C166*E166*F166,VLOOKUP(B166,Transport!O:P,2,FALSE)*C166*E166*F166*D166),"")</f>
        <v/>
      </c>
      <c r="H166" s="90"/>
    </row>
    <row r="167" spans="1:8" ht="17.399999999999999" customHeight="1" x14ac:dyDescent="0.25">
      <c r="A167" s="90"/>
      <c r="B167" s="91"/>
      <c r="C167" s="92"/>
      <c r="D167" s="92"/>
      <c r="E167" s="90">
        <v>1</v>
      </c>
      <c r="F167" s="101">
        <v>1</v>
      </c>
      <c r="G167" s="19" t="str">
        <f>IFERROR(IF(OR(D167="",B167="HGV - Rigid - 0% laden (miles)",B167="HGV - Articulated - 0% laden (miles)"),VLOOKUP(B167,Transport!C:D,2,FALSE)*C167*E167*F167,VLOOKUP(B167,Transport!O:P,2,FALSE)*C167*E167*F167*D167),"")</f>
        <v/>
      </c>
      <c r="H167" s="90"/>
    </row>
    <row r="168" spans="1:8" ht="17.399999999999999" customHeight="1" x14ac:dyDescent="0.25">
      <c r="A168" s="90"/>
      <c r="B168" s="91"/>
      <c r="C168" s="92"/>
      <c r="D168" s="92"/>
      <c r="E168" s="90">
        <v>1</v>
      </c>
      <c r="F168" s="101">
        <v>1</v>
      </c>
      <c r="G168" s="19" t="str">
        <f>IFERROR(IF(OR(D168="",B168="HGV - Rigid - 0% laden (miles)",B168="HGV - Articulated - 0% laden (miles)"),VLOOKUP(B168,Transport!C:D,2,FALSE)*C168*E168*F168,VLOOKUP(B168,Transport!O:P,2,FALSE)*C168*E168*F168*D168),"")</f>
        <v/>
      </c>
      <c r="H168" s="90"/>
    </row>
    <row r="169" spans="1:8" ht="17.399999999999999" customHeight="1" x14ac:dyDescent="0.25">
      <c r="A169" s="90"/>
      <c r="B169" s="91"/>
      <c r="C169" s="92"/>
      <c r="D169" s="92"/>
      <c r="E169" s="90">
        <v>1</v>
      </c>
      <c r="F169" s="101">
        <v>1</v>
      </c>
      <c r="G169" s="19" t="str">
        <f>IFERROR(IF(OR(D169="",B169="HGV - Rigid - 0% laden (miles)",B169="HGV - Articulated - 0% laden (miles)"),VLOOKUP(B169,Transport!C:D,2,FALSE)*C169*E169*F169,VLOOKUP(B169,Transport!O:P,2,FALSE)*C169*E169*F169*D169),"")</f>
        <v/>
      </c>
      <c r="H169" s="90"/>
    </row>
    <row r="173" spans="1:8" ht="22.8" x14ac:dyDescent="0.4">
      <c r="A173" s="94" t="s">
        <v>262</v>
      </c>
    </row>
    <row r="174" spans="1:8" ht="13.5" customHeight="1" thickBot="1" x14ac:dyDescent="0.45">
      <c r="A174" s="94"/>
    </row>
    <row r="175" spans="1:8" ht="33.6" customHeight="1" thickBot="1" x14ac:dyDescent="0.3">
      <c r="A175" s="217" t="s">
        <v>263</v>
      </c>
      <c r="B175" s="218"/>
      <c r="C175" s="218"/>
      <c r="D175" s="219"/>
    </row>
    <row r="176" spans="1:8" ht="43.5" customHeight="1" x14ac:dyDescent="0.25">
      <c r="A176" s="80" t="s">
        <v>264</v>
      </c>
      <c r="B176" s="80" t="s">
        <v>265</v>
      </c>
      <c r="C176" s="80" t="s">
        <v>266</v>
      </c>
      <c r="D176" s="80" t="s">
        <v>267</v>
      </c>
      <c r="E176" s="80" t="s">
        <v>246</v>
      </c>
      <c r="F176" s="80" t="s">
        <v>230</v>
      </c>
      <c r="G176" s="102" t="s">
        <v>231</v>
      </c>
    </row>
    <row r="177" spans="1:7" ht="17.399999999999999" customHeight="1" x14ac:dyDescent="0.25">
      <c r="A177" s="90"/>
      <c r="B177" s="91"/>
      <c r="C177" s="90"/>
      <c r="D177" s="90"/>
      <c r="E177" s="101">
        <v>1</v>
      </c>
      <c r="F177" s="19" t="str">
        <f>IFERROR(C177*D177*E177*VLOOKUP(B177,Hotels[#All],2,FALSE),"")</f>
        <v/>
      </c>
      <c r="G177" s="90"/>
    </row>
    <row r="178" spans="1:7" ht="17.399999999999999" customHeight="1" x14ac:dyDescent="0.25">
      <c r="A178" s="90"/>
      <c r="B178" s="91"/>
      <c r="C178" s="90"/>
      <c r="D178" s="90"/>
      <c r="E178" s="101">
        <v>1</v>
      </c>
      <c r="F178" s="19" t="str">
        <f>IFERROR(C178*D178*E178*VLOOKUP(B178,Hotels[#All],2,FALSE),"")</f>
        <v/>
      </c>
      <c r="G178" s="90"/>
    </row>
    <row r="179" spans="1:7" ht="17.399999999999999" customHeight="1" x14ac:dyDescent="0.25">
      <c r="A179" s="90"/>
      <c r="B179" s="91"/>
      <c r="C179" s="90"/>
      <c r="D179" s="90"/>
      <c r="E179" s="101">
        <v>1</v>
      </c>
      <c r="F179" s="19" t="str">
        <f>IFERROR(C179*D179*E179*VLOOKUP(B179,Hotels[#All],2,FALSE),"")</f>
        <v/>
      </c>
      <c r="G179" s="90"/>
    </row>
    <row r="180" spans="1:7" ht="17.399999999999999" customHeight="1" x14ac:dyDescent="0.25">
      <c r="A180" s="90"/>
      <c r="B180" s="91"/>
      <c r="C180" s="90"/>
      <c r="D180" s="90"/>
      <c r="E180" s="101">
        <v>1</v>
      </c>
      <c r="F180" s="19" t="str">
        <f>IFERROR(C180*D180*E180*VLOOKUP(B180,Hotels[#All],2,FALSE),"")</f>
        <v/>
      </c>
      <c r="G180" s="90"/>
    </row>
    <row r="181" spans="1:7" ht="17.399999999999999" customHeight="1" x14ac:dyDescent="0.25">
      <c r="A181" s="90"/>
      <c r="B181" s="91"/>
      <c r="C181" s="90"/>
      <c r="D181" s="90"/>
      <c r="E181" s="101">
        <v>1</v>
      </c>
      <c r="F181" s="19" t="str">
        <f>IFERROR(C181*D181*E181*VLOOKUP(B181,Hotels[#All],2,FALSE),"")</f>
        <v/>
      </c>
      <c r="G181" s="90"/>
    </row>
    <row r="182" spans="1:7" ht="17.399999999999999" customHeight="1" x14ac:dyDescent="0.25">
      <c r="A182" s="90"/>
      <c r="B182" s="91"/>
      <c r="C182" s="90"/>
      <c r="D182" s="90"/>
      <c r="E182" s="101">
        <v>1</v>
      </c>
      <c r="F182" s="19" t="str">
        <f>IFERROR(C182*D182*E182*VLOOKUP(B182,Hotels[#All],2,FALSE),"")</f>
        <v/>
      </c>
      <c r="G182" s="90"/>
    </row>
    <row r="183" spans="1:7" ht="17.399999999999999" customHeight="1" x14ac:dyDescent="0.25">
      <c r="A183" s="90"/>
      <c r="B183" s="91"/>
      <c r="C183" s="90"/>
      <c r="D183" s="90"/>
      <c r="E183" s="101">
        <v>1</v>
      </c>
      <c r="F183" s="19" t="str">
        <f>IFERROR(C183*D183*E183*VLOOKUP(B183,Hotels[#All],2,FALSE),"")</f>
        <v/>
      </c>
      <c r="G183" s="90"/>
    </row>
    <row r="184" spans="1:7" ht="17.399999999999999" customHeight="1" x14ac:dyDescent="0.25">
      <c r="A184" s="90"/>
      <c r="B184" s="91"/>
      <c r="C184" s="90"/>
      <c r="D184" s="90"/>
      <c r="E184" s="101">
        <v>1</v>
      </c>
      <c r="F184" s="19" t="str">
        <f>IFERROR(C184*D184*E184*VLOOKUP(B184,Hotels[#All],2,FALSE),"")</f>
        <v/>
      </c>
      <c r="G184" s="90"/>
    </row>
    <row r="185" spans="1:7" ht="17.399999999999999" customHeight="1" x14ac:dyDescent="0.25">
      <c r="A185" s="90"/>
      <c r="B185" s="91"/>
      <c r="C185" s="90"/>
      <c r="D185" s="90"/>
      <c r="E185" s="101">
        <v>1</v>
      </c>
      <c r="F185" s="19" t="str">
        <f>IFERROR(C185*D185*E185*VLOOKUP(B185,Hotels[#All],2,FALSE),"")</f>
        <v/>
      </c>
      <c r="G185" s="90"/>
    </row>
    <row r="186" spans="1:7" ht="17.399999999999999" customHeight="1" x14ac:dyDescent="0.25">
      <c r="A186" s="90"/>
      <c r="B186" s="91"/>
      <c r="C186" s="90"/>
      <c r="D186" s="90"/>
      <c r="E186" s="101">
        <v>1</v>
      </c>
      <c r="F186" s="19" t="str">
        <f>IFERROR(C186*D186*E186*VLOOKUP(B186,Hotels[#All],2,FALSE),"")</f>
        <v/>
      </c>
      <c r="G186" s="90"/>
    </row>
    <row r="187" spans="1:7" ht="17.399999999999999" customHeight="1" x14ac:dyDescent="0.25">
      <c r="A187" s="90"/>
      <c r="B187" s="91"/>
      <c r="C187" s="90"/>
      <c r="D187" s="90"/>
      <c r="E187" s="101">
        <v>1</v>
      </c>
      <c r="F187" s="19" t="str">
        <f>IFERROR(C187*D187*E187*VLOOKUP(B187,Hotels[#All],2,FALSE),"")</f>
        <v/>
      </c>
      <c r="G187" s="90"/>
    </row>
    <row r="188" spans="1:7" ht="17.399999999999999" customHeight="1" x14ac:dyDescent="0.25">
      <c r="A188" s="90"/>
      <c r="B188" s="91"/>
      <c r="C188" s="90"/>
      <c r="D188" s="90"/>
      <c r="E188" s="101">
        <v>1</v>
      </c>
      <c r="F188" s="19" t="str">
        <f>IFERROR(C188*D188*E188*VLOOKUP(B188,Hotels[#All],2,FALSE),"")</f>
        <v/>
      </c>
      <c r="G188" s="90"/>
    </row>
    <row r="189" spans="1:7" ht="17.399999999999999" customHeight="1" x14ac:dyDescent="0.25">
      <c r="A189" s="90"/>
      <c r="B189" s="91"/>
      <c r="C189" s="90"/>
      <c r="D189" s="90"/>
      <c r="E189" s="101">
        <v>1</v>
      </c>
      <c r="F189" s="19" t="str">
        <f>IFERROR(C189*D189*E189*VLOOKUP(B189,Hotels[#All],2,FALSE),"")</f>
        <v/>
      </c>
      <c r="G189" s="90"/>
    </row>
    <row r="190" spans="1:7" ht="17.399999999999999" customHeight="1" x14ac:dyDescent="0.25">
      <c r="A190" s="90"/>
      <c r="B190" s="91"/>
      <c r="C190" s="90"/>
      <c r="D190" s="90"/>
      <c r="E190" s="101">
        <v>1</v>
      </c>
      <c r="F190" s="19" t="str">
        <f>IFERROR(C190*D190*E190*VLOOKUP(B190,Hotels[#All],2,FALSE),"")</f>
        <v/>
      </c>
      <c r="G190" s="90"/>
    </row>
    <row r="191" spans="1:7" ht="17.399999999999999" customHeight="1" x14ac:dyDescent="0.25">
      <c r="A191" s="90"/>
      <c r="B191" s="91"/>
      <c r="C191" s="90"/>
      <c r="D191" s="90"/>
      <c r="E191" s="101">
        <v>1</v>
      </c>
      <c r="F191" s="19" t="str">
        <f>IFERROR(C191*D191*E191*VLOOKUP(B191,Hotels[#All],2,FALSE),"")</f>
        <v/>
      </c>
      <c r="G191" s="90"/>
    </row>
    <row r="192" spans="1:7" ht="17.399999999999999" customHeight="1" x14ac:dyDescent="0.25">
      <c r="A192" s="90"/>
      <c r="B192" s="91"/>
      <c r="C192" s="90"/>
      <c r="D192" s="90"/>
      <c r="E192" s="101">
        <v>1</v>
      </c>
      <c r="F192" s="19" t="str">
        <f>IFERROR(C192*D192*E192*VLOOKUP(B192,Hotels[#All],2,FALSE),"")</f>
        <v/>
      </c>
      <c r="G192" s="90"/>
    </row>
    <row r="193" spans="1:7" ht="17.399999999999999" customHeight="1" x14ac:dyDescent="0.25">
      <c r="A193" s="90"/>
      <c r="B193" s="91"/>
      <c r="C193" s="90"/>
      <c r="D193" s="90"/>
      <c r="E193" s="101">
        <v>1</v>
      </c>
      <c r="F193" s="19" t="str">
        <f>IFERROR(C193*D193*E193*VLOOKUP(B193,Hotels[#All],2,FALSE),"")</f>
        <v/>
      </c>
      <c r="G193" s="90"/>
    </row>
    <row r="194" spans="1:7" ht="17.399999999999999" customHeight="1" x14ac:dyDescent="0.25">
      <c r="A194" s="90"/>
      <c r="B194" s="91"/>
      <c r="C194" s="90"/>
      <c r="D194" s="90"/>
      <c r="E194" s="101">
        <v>1</v>
      </c>
      <c r="F194" s="19" t="str">
        <f>IFERROR(C194*D194*E194*VLOOKUP(B194,Hotels[#All],2,FALSE),"")</f>
        <v/>
      </c>
      <c r="G194" s="90"/>
    </row>
    <row r="195" spans="1:7" ht="17.399999999999999" customHeight="1" x14ac:dyDescent="0.25">
      <c r="A195" s="90"/>
      <c r="B195" s="91"/>
      <c r="C195" s="90"/>
      <c r="D195" s="90"/>
      <c r="E195" s="101">
        <v>1</v>
      </c>
      <c r="F195" s="19" t="str">
        <f>IFERROR(C195*D195*E195*VLOOKUP(B195,Hotels[#All],2,FALSE),"")</f>
        <v/>
      </c>
      <c r="G195" s="90"/>
    </row>
    <row r="196" spans="1:7" ht="17.399999999999999" customHeight="1" x14ac:dyDescent="0.25">
      <c r="A196" s="90"/>
      <c r="B196" s="91"/>
      <c r="C196" s="90"/>
      <c r="D196" s="90"/>
      <c r="E196" s="101">
        <v>1</v>
      </c>
      <c r="F196" s="19" t="str">
        <f>IFERROR(C196*D196*E196*VLOOKUP(B196,Hotels[#All],2,FALSE),"")</f>
        <v/>
      </c>
      <c r="G196" s="90"/>
    </row>
    <row r="197" spans="1:7" ht="17.399999999999999" customHeight="1" x14ac:dyDescent="0.25">
      <c r="A197" s="90"/>
      <c r="B197" s="91"/>
      <c r="C197" s="90"/>
      <c r="D197" s="90"/>
      <c r="E197" s="101">
        <v>1</v>
      </c>
      <c r="F197" s="19" t="str">
        <f>IFERROR(C197*D197*E197*VLOOKUP(B197,Hotels[#All],2,FALSE),"")</f>
        <v/>
      </c>
      <c r="G197" s="90"/>
    </row>
    <row r="198" spans="1:7" ht="17.399999999999999" customHeight="1" x14ac:dyDescent="0.25">
      <c r="A198" s="90"/>
      <c r="B198" s="91"/>
      <c r="C198" s="90"/>
      <c r="D198" s="90"/>
      <c r="E198" s="101">
        <v>1</v>
      </c>
      <c r="F198" s="19" t="str">
        <f>IFERROR(C198*D198*E198*VLOOKUP(B198,Hotels[#All],2,FALSE),"")</f>
        <v/>
      </c>
      <c r="G198" s="90"/>
    </row>
    <row r="199" spans="1:7" ht="17.399999999999999" customHeight="1" x14ac:dyDescent="0.25">
      <c r="A199" s="90"/>
      <c r="B199" s="91"/>
      <c r="C199" s="90"/>
      <c r="D199" s="90"/>
      <c r="E199" s="101">
        <v>1</v>
      </c>
      <c r="F199" s="19" t="str">
        <f>IFERROR(C199*D199*E199*VLOOKUP(B199,Hotels[#All],2,FALSE),"")</f>
        <v/>
      </c>
      <c r="G199" s="90"/>
    </row>
    <row r="202" spans="1:7" ht="17.399999999999999" customHeight="1" x14ac:dyDescent="0.4">
      <c r="A202" s="94" t="s">
        <v>268</v>
      </c>
    </row>
    <row r="203" spans="1:7" ht="17.399999999999999" customHeight="1" thickBot="1" x14ac:dyDescent="0.45">
      <c r="A203" s="94"/>
    </row>
    <row r="204" spans="1:7" ht="35.1" customHeight="1" thickBot="1" x14ac:dyDescent="0.3">
      <c r="A204" s="217" t="s">
        <v>269</v>
      </c>
      <c r="B204" s="218"/>
      <c r="C204" s="218"/>
      <c r="D204" s="219"/>
    </row>
    <row r="205" spans="1:7" ht="44.4" customHeight="1" x14ac:dyDescent="0.25">
      <c r="A205" s="102" t="s">
        <v>227</v>
      </c>
      <c r="B205" s="102" t="s">
        <v>228</v>
      </c>
      <c r="C205" s="102" t="s">
        <v>229</v>
      </c>
      <c r="D205" s="102" t="s">
        <v>246</v>
      </c>
      <c r="E205" s="102" t="s">
        <v>230</v>
      </c>
      <c r="F205" s="102" t="s">
        <v>231</v>
      </c>
    </row>
    <row r="206" spans="1:7" ht="18.899999999999999" customHeight="1" x14ac:dyDescent="0.25">
      <c r="A206" s="90"/>
      <c r="B206" s="91"/>
      <c r="C206" s="92"/>
      <c r="D206" s="101">
        <v>1</v>
      </c>
      <c r="E206" s="19" t="str">
        <f>IFERROR(VLOOKUP(B206,'Emission factors'!A:B,2,FALSE)*C206*D206,"")</f>
        <v/>
      </c>
      <c r="F206" s="90"/>
    </row>
    <row r="207" spans="1:7" ht="18.899999999999999" customHeight="1" x14ac:dyDescent="0.25">
      <c r="A207" s="90"/>
      <c r="B207" s="91"/>
      <c r="C207" s="92"/>
      <c r="D207" s="101">
        <v>1</v>
      </c>
      <c r="E207" s="19" t="str">
        <f>IFERROR(VLOOKUP(B207,'Emission factors'!A:B,2,FALSE)*C207*D207,"")</f>
        <v/>
      </c>
      <c r="F207" s="90"/>
    </row>
    <row r="208" spans="1:7" ht="18.899999999999999" customHeight="1" x14ac:dyDescent="0.25">
      <c r="A208" s="90"/>
      <c r="B208" s="91"/>
      <c r="C208" s="92"/>
      <c r="D208" s="101">
        <v>1</v>
      </c>
      <c r="E208" s="19" t="str">
        <f>IFERROR(VLOOKUP(B208,'Emission factors'!A:B,2,FALSE)*C208*D208,"")</f>
        <v/>
      </c>
      <c r="F208" s="90"/>
    </row>
    <row r="209" spans="1:6" ht="18.899999999999999" customHeight="1" x14ac:dyDescent="0.25">
      <c r="A209" s="90"/>
      <c r="B209" s="91"/>
      <c r="C209" s="92"/>
      <c r="D209" s="101">
        <v>1</v>
      </c>
      <c r="E209" s="19" t="str">
        <f>IFERROR(VLOOKUP(B209,'Emission factors'!A:B,2,FALSE)*C209*D209,"")</f>
        <v/>
      </c>
      <c r="F209" s="90"/>
    </row>
    <row r="210" spans="1:6" ht="18.899999999999999" customHeight="1" x14ac:dyDescent="0.25">
      <c r="A210" s="90"/>
      <c r="B210" s="91"/>
      <c r="C210" s="92"/>
      <c r="D210" s="101">
        <v>1</v>
      </c>
      <c r="E210" s="19" t="str">
        <f>IFERROR(VLOOKUP(B210,'Emission factors'!A:B,2,FALSE)*C210*D210,"")</f>
        <v/>
      </c>
      <c r="F210" s="90"/>
    </row>
    <row r="211" spans="1:6" ht="17.399999999999999" customHeight="1" x14ac:dyDescent="0.25">
      <c r="A211" s="90"/>
      <c r="B211" s="91"/>
      <c r="C211" s="92"/>
      <c r="D211" s="101">
        <v>1</v>
      </c>
      <c r="E211" s="19" t="str">
        <f>IFERROR(VLOOKUP(B211,'Emission factors'!A:B,2,FALSE)*C211*D211,"")</f>
        <v/>
      </c>
      <c r="F211" s="90"/>
    </row>
    <row r="212" spans="1:6" ht="17.399999999999999" customHeight="1" x14ac:dyDescent="0.25">
      <c r="A212" s="90"/>
      <c r="B212" s="91"/>
      <c r="C212" s="92"/>
      <c r="D212" s="101">
        <v>1</v>
      </c>
      <c r="E212" s="19" t="str">
        <f>IFERROR(VLOOKUP(B212,'Emission factors'!A:B,2,FALSE)*C212*D212,"")</f>
        <v/>
      </c>
      <c r="F212" s="90"/>
    </row>
    <row r="213" spans="1:6" ht="17.399999999999999" customHeight="1" x14ac:dyDescent="0.25">
      <c r="A213" s="90"/>
      <c r="B213" s="91"/>
      <c r="C213" s="92"/>
      <c r="D213" s="101">
        <v>1</v>
      </c>
      <c r="E213" s="19" t="str">
        <f>IFERROR(VLOOKUP(B213,'Emission factors'!A:B,2,FALSE)*C213*D213,"")</f>
        <v/>
      </c>
      <c r="F213" s="90"/>
    </row>
    <row r="214" spans="1:6" ht="17.399999999999999" customHeight="1" x14ac:dyDescent="0.25">
      <c r="A214" s="90"/>
      <c r="B214" s="91"/>
      <c r="C214" s="92"/>
      <c r="D214" s="101">
        <v>1</v>
      </c>
      <c r="E214" s="19" t="str">
        <f>IFERROR(VLOOKUP(B214,'Emission factors'!A:B,2,FALSE)*C214*D214,"")</f>
        <v/>
      </c>
      <c r="F214" s="90"/>
    </row>
    <row r="215" spans="1:6" ht="17.399999999999999" customHeight="1" x14ac:dyDescent="0.25">
      <c r="A215" s="90"/>
      <c r="B215" s="91"/>
      <c r="C215" s="92"/>
      <c r="D215" s="101">
        <v>1</v>
      </c>
      <c r="E215" s="19" t="str">
        <f>IFERROR(VLOOKUP(B215,'Emission factors'!A:B,2,FALSE)*C215*D215,"")</f>
        <v/>
      </c>
      <c r="F215" s="90"/>
    </row>
    <row r="216" spans="1:6" ht="17.399999999999999" customHeight="1" x14ac:dyDescent="0.25">
      <c r="A216" s="90"/>
      <c r="B216" s="91"/>
      <c r="C216" s="92"/>
      <c r="D216" s="101">
        <v>1</v>
      </c>
      <c r="E216" s="19" t="str">
        <f>IFERROR(VLOOKUP(B216,'Emission factors'!A:B,2,FALSE)*C216*D216,"")</f>
        <v/>
      </c>
      <c r="F216" s="90"/>
    </row>
    <row r="217" spans="1:6" ht="17.399999999999999" customHeight="1" x14ac:dyDescent="0.25">
      <c r="A217" s="90"/>
      <c r="B217" s="91"/>
      <c r="C217" s="92"/>
      <c r="D217" s="101">
        <v>1</v>
      </c>
      <c r="E217" s="19" t="str">
        <f>IFERROR(VLOOKUP(B217,'Emission factors'!A:B,2,FALSE)*C217*D217,"")</f>
        <v/>
      </c>
      <c r="F217" s="90"/>
    </row>
    <row r="218" spans="1:6" ht="17.399999999999999" customHeight="1" x14ac:dyDescent="0.25">
      <c r="A218" s="90"/>
      <c r="B218" s="91"/>
      <c r="C218" s="92"/>
      <c r="D218" s="101">
        <v>1</v>
      </c>
      <c r="E218" s="19" t="str">
        <f>IFERROR(VLOOKUP(B218,'Emission factors'!A:B,2,FALSE)*C218*D218,"")</f>
        <v/>
      </c>
      <c r="F218" s="90"/>
    </row>
    <row r="219" spans="1:6" ht="17.399999999999999" customHeight="1" x14ac:dyDescent="0.25">
      <c r="A219" s="90"/>
      <c r="B219" s="91"/>
      <c r="C219" s="92"/>
      <c r="D219" s="101">
        <v>1</v>
      </c>
      <c r="E219" s="19" t="str">
        <f>IFERROR(VLOOKUP(B219,'Emission factors'!A:B,2,FALSE)*C219*D219,"")</f>
        <v/>
      </c>
      <c r="F219" s="90"/>
    </row>
    <row r="220" spans="1:6" ht="17.399999999999999" customHeight="1" x14ac:dyDescent="0.25">
      <c r="A220" s="90"/>
      <c r="B220" s="91"/>
      <c r="C220" s="92"/>
      <c r="D220" s="101">
        <v>1</v>
      </c>
      <c r="E220" s="19" t="str">
        <f>IFERROR(VLOOKUP(B220,'Emission factors'!A:B,2,FALSE)*C220*D220,"")</f>
        <v/>
      </c>
      <c r="F220" s="90"/>
    </row>
    <row r="221" spans="1:6" ht="17.399999999999999" customHeight="1" x14ac:dyDescent="0.25">
      <c r="A221" s="90"/>
      <c r="B221" s="91"/>
      <c r="C221" s="92"/>
      <c r="D221" s="101">
        <v>1</v>
      </c>
      <c r="E221" s="19" t="str">
        <f>IFERROR(VLOOKUP(B221,'Emission factors'!A:B,2,FALSE)*C221*D221,"")</f>
        <v/>
      </c>
      <c r="F221" s="90"/>
    </row>
    <row r="222" spans="1:6" ht="17.399999999999999" customHeight="1" x14ac:dyDescent="0.25">
      <c r="A222" s="90"/>
      <c r="B222" s="91"/>
      <c r="C222" s="92"/>
      <c r="D222" s="101">
        <v>1</v>
      </c>
      <c r="E222" s="19" t="str">
        <f>IFERROR(VLOOKUP(B222,'Emission factors'!A:B,2,FALSE)*C222*D222,"")</f>
        <v/>
      </c>
      <c r="F222" s="90"/>
    </row>
    <row r="223" spans="1:6" ht="17.399999999999999" customHeight="1" x14ac:dyDescent="0.25">
      <c r="A223" s="90"/>
      <c r="B223" s="91"/>
      <c r="C223" s="92"/>
      <c r="D223" s="101">
        <v>1</v>
      </c>
      <c r="E223" s="19" t="str">
        <f>IFERROR(VLOOKUP(B223,'Emission factors'!A:B,2,FALSE)*C223*D223,"")</f>
        <v/>
      </c>
      <c r="F223" s="90"/>
    </row>
    <row r="224" spans="1:6" ht="17.399999999999999" customHeight="1" x14ac:dyDescent="0.25">
      <c r="A224" s="90"/>
      <c r="B224" s="91"/>
      <c r="C224" s="92"/>
      <c r="D224" s="101">
        <v>1</v>
      </c>
      <c r="E224" s="19" t="str">
        <f>IFERROR(VLOOKUP(B224,'Emission factors'!A:B,2,FALSE)*C224*D224,"")</f>
        <v/>
      </c>
      <c r="F224" s="90"/>
    </row>
    <row r="225" spans="1:6" ht="17.399999999999999" customHeight="1" x14ac:dyDescent="0.25">
      <c r="A225" s="90"/>
      <c r="B225" s="91"/>
      <c r="C225" s="92"/>
      <c r="D225" s="101">
        <v>1</v>
      </c>
      <c r="E225" s="19" t="str">
        <f>IFERROR(VLOOKUP(B225,'Emission factors'!A:B,2,FALSE)*C225*D225,"")</f>
        <v/>
      </c>
      <c r="F225" s="90"/>
    </row>
    <row r="226" spans="1:6" ht="17.399999999999999" customHeight="1" x14ac:dyDescent="0.25">
      <c r="A226" s="90"/>
      <c r="B226" s="91"/>
      <c r="C226" s="92"/>
      <c r="D226" s="101">
        <v>1</v>
      </c>
      <c r="E226" s="19" t="str">
        <f>IFERROR(VLOOKUP(B226,'Emission factors'!A:B,2,FALSE)*C226*D226,"")</f>
        <v/>
      </c>
      <c r="F226" s="90"/>
    </row>
    <row r="229" spans="1:6" ht="17.399999999999999" customHeight="1" x14ac:dyDescent="0.4">
      <c r="A229" s="94" t="s">
        <v>270</v>
      </c>
    </row>
    <row r="230" spans="1:6" ht="17.399999999999999" customHeight="1" thickBot="1" x14ac:dyDescent="0.3"/>
    <row r="231" spans="1:6" ht="32.4" customHeight="1" thickBot="1" x14ac:dyDescent="0.3">
      <c r="A231" s="217" t="s">
        <v>271</v>
      </c>
      <c r="B231" s="218"/>
      <c r="C231" s="218"/>
      <c r="D231" s="219"/>
    </row>
    <row r="232" spans="1:6" ht="42" x14ac:dyDescent="0.25">
      <c r="A232" s="102" t="s">
        <v>227</v>
      </c>
      <c r="B232" s="102" t="s">
        <v>272</v>
      </c>
      <c r="C232" s="102" t="s">
        <v>273</v>
      </c>
      <c r="D232" s="102" t="s">
        <v>246</v>
      </c>
      <c r="E232" s="102" t="s">
        <v>230</v>
      </c>
      <c r="F232" s="102" t="s">
        <v>231</v>
      </c>
    </row>
    <row r="233" spans="1:6" ht="17.399999999999999" customHeight="1" x14ac:dyDescent="0.25">
      <c r="A233" s="90"/>
      <c r="B233" s="91"/>
      <c r="C233" s="92"/>
      <c r="D233" s="101">
        <v>1</v>
      </c>
      <c r="E233" s="19" t="str">
        <f>IFERROR(VLOOKUP(B233,'Emission factors'!$A$24:$B$34,2,FALSE)*C233*D233,"")</f>
        <v/>
      </c>
      <c r="F233" s="90"/>
    </row>
    <row r="234" spans="1:6" ht="17.399999999999999" customHeight="1" x14ac:dyDescent="0.25">
      <c r="A234" s="90"/>
      <c r="B234" s="91"/>
      <c r="C234" s="92"/>
      <c r="D234" s="101">
        <v>1</v>
      </c>
      <c r="E234" s="19" t="str">
        <f>IFERROR(VLOOKUP(B234,'Emission factors'!$A$24:$B$34,2,FALSE)*C234*D234,"")</f>
        <v/>
      </c>
      <c r="F234" s="90"/>
    </row>
    <row r="235" spans="1:6" ht="17.399999999999999" customHeight="1" x14ac:dyDescent="0.25">
      <c r="A235" s="90"/>
      <c r="B235" s="91"/>
      <c r="C235" s="92"/>
      <c r="D235" s="101">
        <v>1</v>
      </c>
      <c r="E235" s="19" t="str">
        <f>IFERROR(VLOOKUP(B235,'Emission factors'!$A$24:$B$34,2,FALSE)*C235*D235,"")</f>
        <v/>
      </c>
      <c r="F235" s="90"/>
    </row>
    <row r="236" spans="1:6" ht="17.399999999999999" customHeight="1" x14ac:dyDescent="0.25">
      <c r="A236" s="90"/>
      <c r="B236" s="91"/>
      <c r="C236" s="92"/>
      <c r="D236" s="101">
        <v>1</v>
      </c>
      <c r="E236" s="19" t="str">
        <f>IFERROR(VLOOKUP(B236,'Emission factors'!$A$24:$B$34,2,FALSE)*C236*D236,"")</f>
        <v/>
      </c>
      <c r="F236" s="90"/>
    </row>
    <row r="237" spans="1:6" ht="17.399999999999999" customHeight="1" x14ac:dyDescent="0.25">
      <c r="A237" s="90"/>
      <c r="B237" s="91"/>
      <c r="C237" s="92"/>
      <c r="D237" s="101">
        <v>1</v>
      </c>
      <c r="E237" s="19" t="str">
        <f>IFERROR(VLOOKUP(B237,'Emission factors'!$A$24:$B$34,2,FALSE)*C237*D237,"")</f>
        <v/>
      </c>
      <c r="F237" s="90"/>
    </row>
    <row r="238" spans="1:6" ht="17.399999999999999" customHeight="1" x14ac:dyDescent="0.25">
      <c r="A238" s="90"/>
      <c r="B238" s="91"/>
      <c r="C238" s="92"/>
      <c r="D238" s="101">
        <v>1</v>
      </c>
      <c r="E238" s="19" t="str">
        <f>IFERROR(VLOOKUP(B238,'Emission factors'!$A$24:$B$34,2,FALSE)*C238*D238,"")</f>
        <v/>
      </c>
      <c r="F238" s="90"/>
    </row>
    <row r="239" spans="1:6" ht="17.399999999999999" customHeight="1" x14ac:dyDescent="0.25">
      <c r="A239" s="90"/>
      <c r="B239" s="91"/>
      <c r="C239" s="92"/>
      <c r="D239" s="101">
        <v>1</v>
      </c>
      <c r="E239" s="19" t="str">
        <f>IFERROR(VLOOKUP(B239,'Emission factors'!$A$24:$B$34,2,FALSE)*C239*D239,"")</f>
        <v/>
      </c>
      <c r="F239" s="90"/>
    </row>
    <row r="240" spans="1:6" ht="17.399999999999999" customHeight="1" x14ac:dyDescent="0.25">
      <c r="A240" s="90"/>
      <c r="B240" s="91"/>
      <c r="C240" s="92"/>
      <c r="D240" s="101">
        <v>1</v>
      </c>
      <c r="E240" s="19" t="str">
        <f>IFERROR(VLOOKUP(B240,'Emission factors'!$A$24:$B$34,2,FALSE)*C240*D240,"")</f>
        <v/>
      </c>
      <c r="F240" s="90"/>
    </row>
    <row r="241" spans="1:6" ht="17.399999999999999" customHeight="1" x14ac:dyDescent="0.25">
      <c r="A241" s="90"/>
      <c r="B241" s="91"/>
      <c r="C241" s="92"/>
      <c r="D241" s="101">
        <v>1</v>
      </c>
      <c r="E241" s="19" t="str">
        <f>IFERROR(VLOOKUP(B241,'Emission factors'!$A$24:$B$34,2,FALSE)*C241*D241,"")</f>
        <v/>
      </c>
      <c r="F241" s="90"/>
    </row>
    <row r="242" spans="1:6" ht="17.399999999999999" customHeight="1" x14ac:dyDescent="0.25">
      <c r="A242" s="90"/>
      <c r="B242" s="91"/>
      <c r="C242" s="92"/>
      <c r="D242" s="101">
        <v>1</v>
      </c>
      <c r="E242" s="19" t="str">
        <f>IFERROR(VLOOKUP(B242,'Emission factors'!$A$24:$B$34,2,FALSE)*C242*D242,"")</f>
        <v/>
      </c>
      <c r="F242" s="90"/>
    </row>
    <row r="243" spans="1:6" ht="17.399999999999999" customHeight="1" x14ac:dyDescent="0.25">
      <c r="A243" s="90"/>
      <c r="B243" s="91"/>
      <c r="C243" s="92"/>
      <c r="D243" s="101">
        <v>1</v>
      </c>
      <c r="E243" s="19" t="str">
        <f>IFERROR(VLOOKUP(B243,'Emission factors'!$A$24:$B$34,2,FALSE)*C243*D243,"")</f>
        <v/>
      </c>
      <c r="F243" s="90"/>
    </row>
    <row r="244" spans="1:6" ht="17.399999999999999" customHeight="1" x14ac:dyDescent="0.25">
      <c r="A244" s="90"/>
      <c r="B244" s="91"/>
      <c r="C244" s="92"/>
      <c r="D244" s="101">
        <v>1</v>
      </c>
      <c r="E244" s="19" t="str">
        <f>IFERROR(VLOOKUP(B244,'Emission factors'!$A$24:$B$34,2,FALSE)*C244*D244,"")</f>
        <v/>
      </c>
      <c r="F244" s="90"/>
    </row>
    <row r="245" spans="1:6" ht="17.399999999999999" customHeight="1" x14ac:dyDescent="0.25">
      <c r="A245" s="90"/>
      <c r="B245" s="91"/>
      <c r="C245" s="92"/>
      <c r="D245" s="101">
        <v>1</v>
      </c>
      <c r="E245" s="19" t="str">
        <f>IFERROR(VLOOKUP(B245,'Emission factors'!$A$24:$B$34,2,FALSE)*C245*D245,"")</f>
        <v/>
      </c>
      <c r="F245" s="90"/>
    </row>
    <row r="246" spans="1:6" ht="17.399999999999999" customHeight="1" x14ac:dyDescent="0.25">
      <c r="A246" s="90"/>
      <c r="B246" s="91"/>
      <c r="C246" s="92"/>
      <c r="D246" s="101">
        <v>1</v>
      </c>
      <c r="E246" s="19" t="str">
        <f>IFERROR(VLOOKUP(B246,'Emission factors'!$A$24:$B$34,2,FALSE)*C246*D246,"")</f>
        <v/>
      </c>
      <c r="F246" s="90"/>
    </row>
    <row r="247" spans="1:6" ht="17.399999999999999" customHeight="1" x14ac:dyDescent="0.25">
      <c r="A247" s="90"/>
      <c r="B247" s="91"/>
      <c r="C247" s="92"/>
      <c r="D247" s="101">
        <v>1</v>
      </c>
      <c r="E247" s="19" t="str">
        <f>IFERROR(VLOOKUP(B247,'Emission factors'!$A$24:$B$34,2,FALSE)*C247*D247,"")</f>
        <v/>
      </c>
      <c r="F247" s="90"/>
    </row>
    <row r="248" spans="1:6" ht="17.399999999999999" customHeight="1" x14ac:dyDescent="0.25">
      <c r="A248" s="90"/>
      <c r="B248" s="91"/>
      <c r="C248" s="92"/>
      <c r="D248" s="101">
        <v>1</v>
      </c>
      <c r="E248" s="19" t="str">
        <f>IFERROR(VLOOKUP(B248,'Emission factors'!$A$24:$B$34,2,FALSE)*C248*D248,"")</f>
        <v/>
      </c>
      <c r="F248" s="90"/>
    </row>
    <row r="249" spans="1:6" ht="17.399999999999999" customHeight="1" x14ac:dyDescent="0.25">
      <c r="A249" s="90"/>
      <c r="B249" s="91"/>
      <c r="C249" s="92"/>
      <c r="D249" s="101">
        <v>1</v>
      </c>
      <c r="E249" s="19" t="str">
        <f>IFERROR(VLOOKUP(B249,'Emission factors'!$A$24:$B$34,2,FALSE)*C249*D249,"")</f>
        <v/>
      </c>
      <c r="F249" s="90"/>
    </row>
    <row r="250" spans="1:6" ht="17.399999999999999" customHeight="1" x14ac:dyDescent="0.25">
      <c r="A250" s="90"/>
      <c r="B250" s="91"/>
      <c r="C250" s="92"/>
      <c r="D250" s="101">
        <v>1</v>
      </c>
      <c r="E250" s="19" t="str">
        <f>IFERROR(VLOOKUP(B250,'Emission factors'!$A$24:$B$34,2,FALSE)*C250*D250,"")</f>
        <v/>
      </c>
      <c r="F250" s="90"/>
    </row>
    <row r="251" spans="1:6" ht="17.399999999999999" customHeight="1" x14ac:dyDescent="0.25">
      <c r="A251" s="90"/>
      <c r="B251" s="91"/>
      <c r="C251" s="92"/>
      <c r="D251" s="101">
        <v>1</v>
      </c>
      <c r="E251" s="19" t="str">
        <f>IFERROR(VLOOKUP(B251,'Emission factors'!$A$24:$B$34,2,FALSE)*C251*D251,"")</f>
        <v/>
      </c>
      <c r="F251" s="90"/>
    </row>
    <row r="252" spans="1:6" ht="17.399999999999999" customHeight="1" x14ac:dyDescent="0.25">
      <c r="A252" s="90"/>
      <c r="B252" s="91"/>
      <c r="C252" s="92"/>
      <c r="D252" s="101">
        <v>1</v>
      </c>
      <c r="E252" s="19" t="str">
        <f>IFERROR(VLOOKUP(B252,'Emission factors'!$A$24:$B$34,2,FALSE)*C252*D252,"")</f>
        <v/>
      </c>
      <c r="F252" s="90"/>
    </row>
    <row r="255" spans="1:6" ht="22.8" x14ac:dyDescent="0.4">
      <c r="A255" s="94" t="s">
        <v>274</v>
      </c>
    </row>
    <row r="257" spans="1:4" ht="45.6" customHeight="1" thickBot="1" x14ac:dyDescent="0.3">
      <c r="A257" s="217" t="s">
        <v>275</v>
      </c>
      <c r="B257" s="218"/>
      <c r="C257" s="218"/>
      <c r="D257" s="219"/>
    </row>
    <row r="258" spans="1:4" ht="63" x14ac:dyDescent="0.25">
      <c r="A258" s="102" t="s">
        <v>276</v>
      </c>
      <c r="B258" s="102" t="s">
        <v>230</v>
      </c>
      <c r="C258" s="102" t="s">
        <v>231</v>
      </c>
    </row>
    <row r="259" spans="1:4" ht="17.399999999999999" customHeight="1" x14ac:dyDescent="0.25">
      <c r="A259" s="90"/>
      <c r="B259" s="90"/>
      <c r="C259" s="90"/>
    </row>
    <row r="260" spans="1:4" ht="17.399999999999999" customHeight="1" x14ac:dyDescent="0.25">
      <c r="A260" s="90"/>
      <c r="B260" s="90"/>
      <c r="C260" s="90"/>
    </row>
    <row r="261" spans="1:4" ht="17.399999999999999" customHeight="1" x14ac:dyDescent="0.25">
      <c r="A261" s="90"/>
      <c r="B261" s="90"/>
      <c r="C261" s="90"/>
    </row>
    <row r="262" spans="1:4" ht="17.399999999999999" customHeight="1" x14ac:dyDescent="0.25">
      <c r="A262" s="90"/>
      <c r="B262" s="90"/>
      <c r="C262" s="90"/>
    </row>
    <row r="263" spans="1:4" ht="17.399999999999999" customHeight="1" x14ac:dyDescent="0.25">
      <c r="A263" s="90"/>
      <c r="B263" s="90"/>
      <c r="C263" s="90"/>
    </row>
    <row r="264" spans="1:4" ht="17.399999999999999" customHeight="1" x14ac:dyDescent="0.25">
      <c r="A264" s="90"/>
      <c r="B264" s="90"/>
      <c r="C264" s="90"/>
    </row>
    <row r="265" spans="1:4" ht="17.399999999999999" customHeight="1" x14ac:dyDescent="0.25">
      <c r="A265" s="90"/>
      <c r="B265" s="90"/>
      <c r="C265" s="90"/>
    </row>
    <row r="266" spans="1:4" ht="17.399999999999999" customHeight="1" x14ac:dyDescent="0.25">
      <c r="A266" s="90"/>
      <c r="B266" s="90"/>
      <c r="C266" s="90"/>
    </row>
    <row r="267" spans="1:4" ht="17.399999999999999" customHeight="1" x14ac:dyDescent="0.25">
      <c r="A267" s="90"/>
      <c r="B267" s="90"/>
      <c r="C267" s="90"/>
    </row>
    <row r="268" spans="1:4" ht="17.399999999999999" customHeight="1" x14ac:dyDescent="0.25">
      <c r="A268" s="90"/>
      <c r="B268" s="90"/>
      <c r="C268" s="90"/>
    </row>
    <row r="269" spans="1:4" ht="17.399999999999999" customHeight="1" x14ac:dyDescent="0.25">
      <c r="A269" s="90"/>
      <c r="B269" s="90"/>
      <c r="C269" s="90"/>
    </row>
    <row r="270" spans="1:4" ht="17.399999999999999" customHeight="1" x14ac:dyDescent="0.25">
      <c r="A270" s="90"/>
      <c r="B270" s="90"/>
      <c r="C270" s="90"/>
    </row>
    <row r="271" spans="1:4" ht="17.399999999999999" customHeight="1" x14ac:dyDescent="0.25">
      <c r="A271" s="90"/>
      <c r="B271" s="90"/>
      <c r="C271" s="90"/>
    </row>
    <row r="272" spans="1:4" ht="17.399999999999999" customHeight="1" x14ac:dyDescent="0.25">
      <c r="A272" s="90"/>
      <c r="B272" s="90"/>
      <c r="C272" s="90"/>
    </row>
    <row r="273" spans="1:3" ht="17.399999999999999" customHeight="1" x14ac:dyDescent="0.25">
      <c r="A273" s="90"/>
      <c r="B273" s="90"/>
      <c r="C273" s="90"/>
    </row>
    <row r="274" spans="1:3" ht="17.399999999999999" customHeight="1" x14ac:dyDescent="0.25">
      <c r="A274" s="90"/>
      <c r="B274" s="90"/>
      <c r="C274" s="90"/>
    </row>
  </sheetData>
  <sheetProtection formatRows="0"/>
  <protectedRanges>
    <protectedRange algorithmName="SHA-512" hashValue="2YmAuqWUGqWqseW7vs9pIEWgqQdjaJ+PGsKsU5Nki8ofYz1bnqTQlMD/WtThHVHShZHy3FeCJqVqIYFpZEapGw==" saltValue="RX0xwDZBMqJo0WU8w9KNDQ==" spinCount="100000" sqref="E9:E11" name="Range1"/>
  </protectedRanges>
  <mergeCells count="17">
    <mergeCell ref="A14:A15"/>
    <mergeCell ref="B14:B15"/>
    <mergeCell ref="A2:F7"/>
    <mergeCell ref="H2:L7"/>
    <mergeCell ref="E9:F9"/>
    <mergeCell ref="E10:F10"/>
    <mergeCell ref="E11:F11"/>
    <mergeCell ref="D14:G15"/>
    <mergeCell ref="A204:D204"/>
    <mergeCell ref="A231:D231"/>
    <mergeCell ref="A257:D257"/>
    <mergeCell ref="A20:D20"/>
    <mergeCell ref="A62:D62"/>
    <mergeCell ref="A96:D96"/>
    <mergeCell ref="A110:D110"/>
    <mergeCell ref="A142:D142"/>
    <mergeCell ref="A175:D175"/>
  </mergeCells>
  <conditionalFormatting sqref="D14">
    <cfRule type="containsText" dxfId="11" priority="2" operator="containsText" text="over">
      <formula>NOT(ISERROR(SEARCH("over",D14)))</formula>
    </cfRule>
  </conditionalFormatting>
  <conditionalFormatting sqref="E11">
    <cfRule type="expression" dxfId="10" priority="1" stopIfTrue="1">
      <formula>#REF!="Other (tonnes CO2e)"</formula>
    </cfRule>
  </conditionalFormatting>
  <dataValidations count="4">
    <dataValidation operator="greaterThanOrEqual" allowBlank="1" showInputMessage="1" showErrorMessage="1" sqref="E64:E91" xr:uid="{75DD2900-CA8E-41A1-878D-5A9DCCB6B728}"/>
    <dataValidation type="list" allowBlank="1" showInputMessage="1" showErrorMessage="1" sqref="B22:B57" xr:uid="{ADE59F4D-9725-4A48-9FFD-6FD7176979E9}">
      <formula1>"Staff, Artists, Board, Audience, Other"</formula1>
    </dataValidation>
    <dataValidation type="list" allowBlank="1" showInputMessage="1" showErrorMessage="1" sqref="I22:I57 H64:H91" xr:uid="{FCE84EFC-07DE-4DB9-B527-EB5C1F67E374}">
      <formula1>"Yes,No"</formula1>
    </dataValidation>
    <dataValidation type="decimal" operator="greaterThanOrEqual" allowBlank="1" showInputMessage="1" showErrorMessage="1" sqref="L22:L57 F206:F226 F64:G91 F22:H57 F233:F252 B259:C274 K64:K91 E144:F169 F98:F106 H112:H137 D112:F137 D98:D106 H144:H169 I256:I1048576 E177:E199 D206:D226 D233:D252" xr:uid="{50ED933B-C772-444E-85CD-7BFFFF7D822D}">
      <formula1>0</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86FDE60C-3B4C-4F98-9A61-62ED86D43B29}">
          <x14:formula1>
            <xm:f>'Emission factors'!$A$24:$A$34</xm:f>
          </x14:formula1>
          <xm:sqref>B233:B252</xm:sqref>
        </x14:dataValidation>
        <x14:dataValidation type="list" allowBlank="1" showInputMessage="1" showErrorMessage="1" xr:uid="{7DDBF370-8233-42E6-A729-5B577612F16E}">
          <x14:formula1>
            <xm:f>Transport!#REF!</xm:f>
          </x14:formula1>
          <xm:sqref>F275:F1048576 F253:F256</xm:sqref>
        </x14:dataValidation>
        <x14:dataValidation type="list" allowBlank="1" showInputMessage="1" showErrorMessage="1" xr:uid="{F573D3D7-CB5F-41C7-8C4B-543E86A6B4E6}">
          <x14:formula1>
            <xm:f>Locations!$B$3:$B$308</xm:f>
          </x14:formula1>
          <xm:sqref>C22:D57 B64:C91</xm:sqref>
        </x14:dataValidation>
        <x14:dataValidation type="list" allowBlank="1" showInputMessage="1" showErrorMessage="1" xr:uid="{990A9A06-8308-4605-A37E-7B911BEE291D}">
          <x14:formula1>
            <xm:f>'Emission factors'!$D$2:$D$21</xm:f>
          </x14:formula1>
          <xm:sqref>B177:B199</xm:sqref>
        </x14:dataValidation>
        <x14:dataValidation type="list" allowBlank="1" showInputMessage="1" showErrorMessage="1" xr:uid="{A0B584CC-753F-4EF3-8C3C-894E0B201294}">
          <x14:formula1>
            <xm:f>'Emission factors'!$A$2:$A$17</xm:f>
          </x14:formula1>
          <xm:sqref>B206:B226</xm:sqref>
        </x14:dataValidation>
        <x14:dataValidation type="list" allowBlank="1" showInputMessage="1" showErrorMessage="1" xr:uid="{2DD1FAB4-0CCA-4A93-B35C-DA12A87E204A}">
          <x14:formula1>
            <xm:f>Transport!$L$3:$L$14</xm:f>
          </x14:formula1>
          <xm:sqref>B112:B137</xm:sqref>
        </x14:dataValidation>
        <x14:dataValidation type="list" allowBlank="1" showInputMessage="1" showErrorMessage="1" xr:uid="{70AFFDD9-3194-4E13-99AB-4A7E394C9A42}">
          <x14:formula1>
            <xm:f>Transport!$B$3:$B$14</xm:f>
          </x14:formula1>
          <xm:sqref>E22:E57</xm:sqref>
        </x14:dataValidation>
        <x14:dataValidation type="list" allowBlank="1" showInputMessage="1" showErrorMessage="1" xr:uid="{2DC209C0-3E6D-4827-A853-86FEA09936EA}">
          <x14:formula1>
            <xm:f>Transport!$L$27:$L$28</xm:f>
          </x14:formula1>
          <xm:sqref>B98:B106</xm:sqref>
        </x14:dataValidation>
        <x14:dataValidation type="list" operator="greaterThanOrEqual" allowBlank="1" showInputMessage="1" showErrorMessage="1" xr:uid="{58B3374A-E153-4E33-B067-7D03AAF7F3CC}">
          <x14:formula1>
            <xm:f>Transport!$C$17:$C$28</xm:f>
          </x14:formula1>
          <xm:sqref>D64:D91</xm:sqref>
        </x14:dataValidation>
        <x14:dataValidation type="list" allowBlank="1" showInputMessage="1" showErrorMessage="1" xr:uid="{313F1C19-EC1F-4D7F-B655-206B5CBE9DD9}">
          <x14:formula1>
            <xm:f>Transport!$L$15:$L$26</xm:f>
          </x14:formula1>
          <xm:sqref>B144:B169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690BD-C474-4342-A45A-78D2F3D55832}">
  <dimension ref="A1:N274"/>
  <sheetViews>
    <sheetView zoomScale="50" zoomScaleNormal="50" workbookViewId="0">
      <selection activeCell="E1" sqref="E1"/>
    </sheetView>
  </sheetViews>
  <sheetFormatPr defaultColWidth="8.88671875" defaultRowHeight="17.399999999999999" customHeight="1" x14ac:dyDescent="0.25"/>
  <cols>
    <col min="1" max="1" width="61.44140625" style="17" bestFit="1" customWidth="1"/>
    <col min="2" max="2" width="48.6640625" style="17" customWidth="1"/>
    <col min="3" max="3" width="33" style="17" customWidth="1"/>
    <col min="4" max="4" width="37.5546875" style="17" bestFit="1" customWidth="1"/>
    <col min="5" max="5" width="41" style="17" bestFit="1" customWidth="1"/>
    <col min="6" max="6" width="57.6640625" style="17" customWidth="1"/>
    <col min="7" max="7" width="41" style="17" bestFit="1" customWidth="1"/>
    <col min="8" max="8" width="42.5546875" style="17" customWidth="1"/>
    <col min="9" max="9" width="29.5546875" style="17" customWidth="1"/>
    <col min="10" max="10" width="41" style="17" bestFit="1" customWidth="1"/>
    <col min="11" max="11" width="54.109375" style="17" bestFit="1" customWidth="1"/>
    <col min="12" max="12" width="49.109375" style="17" customWidth="1"/>
    <col min="13" max="13" width="14.5546875" style="17" customWidth="1"/>
    <col min="14" max="14" width="12.109375" style="17" customWidth="1"/>
    <col min="15" max="16384" width="8.88671875" style="17"/>
  </cols>
  <sheetData>
    <row r="1" spans="1:12" ht="18.600000000000001" customHeight="1" thickBot="1" x14ac:dyDescent="0.3">
      <c r="F1" s="97"/>
      <c r="G1" s="97"/>
    </row>
    <row r="2" spans="1:12" ht="27.9" customHeight="1" x14ac:dyDescent="0.25">
      <c r="A2" s="208" t="s">
        <v>232</v>
      </c>
      <c r="B2" s="209"/>
      <c r="C2" s="209"/>
      <c r="D2" s="209"/>
      <c r="E2" s="209"/>
      <c r="F2" s="210"/>
      <c r="H2" s="196" t="s">
        <v>233</v>
      </c>
      <c r="I2" s="197"/>
      <c r="J2" s="197"/>
      <c r="K2" s="197"/>
      <c r="L2" s="198"/>
    </row>
    <row r="3" spans="1:12" ht="27.9" customHeight="1" x14ac:dyDescent="0.25">
      <c r="A3" s="211"/>
      <c r="B3" s="212"/>
      <c r="C3" s="212"/>
      <c r="D3" s="212"/>
      <c r="E3" s="212"/>
      <c r="F3" s="213"/>
      <c r="G3" s="99"/>
      <c r="H3" s="199"/>
      <c r="I3" s="200"/>
      <c r="J3" s="200"/>
      <c r="K3" s="200"/>
      <c r="L3" s="201"/>
    </row>
    <row r="4" spans="1:12" ht="27.9" customHeight="1" x14ac:dyDescent="0.25">
      <c r="A4" s="211"/>
      <c r="B4" s="212"/>
      <c r="C4" s="212"/>
      <c r="D4" s="212"/>
      <c r="E4" s="212"/>
      <c r="F4" s="213"/>
      <c r="G4" s="99"/>
      <c r="H4" s="199"/>
      <c r="I4" s="200"/>
      <c r="J4" s="200"/>
      <c r="K4" s="200"/>
      <c r="L4" s="201"/>
    </row>
    <row r="5" spans="1:12" ht="27.9" customHeight="1" x14ac:dyDescent="0.25">
      <c r="A5" s="211"/>
      <c r="B5" s="212"/>
      <c r="C5" s="212"/>
      <c r="D5" s="212"/>
      <c r="E5" s="212"/>
      <c r="F5" s="213"/>
      <c r="G5" s="99"/>
      <c r="H5" s="199"/>
      <c r="I5" s="200"/>
      <c r="J5" s="200"/>
      <c r="K5" s="200"/>
      <c r="L5" s="201"/>
    </row>
    <row r="6" spans="1:12" ht="27.9" customHeight="1" x14ac:dyDescent="0.25">
      <c r="A6" s="211"/>
      <c r="B6" s="212"/>
      <c r="C6" s="212"/>
      <c r="D6" s="212"/>
      <c r="E6" s="212"/>
      <c r="F6" s="213"/>
      <c r="G6" s="99"/>
      <c r="H6" s="199"/>
      <c r="I6" s="200"/>
      <c r="J6" s="200"/>
      <c r="K6" s="200"/>
      <c r="L6" s="201"/>
    </row>
    <row r="7" spans="1:12" ht="27.9" customHeight="1" thickBot="1" x14ac:dyDescent="0.3">
      <c r="A7" s="214"/>
      <c r="B7" s="215"/>
      <c r="C7" s="215"/>
      <c r="D7" s="215"/>
      <c r="E7" s="215"/>
      <c r="F7" s="216"/>
      <c r="G7" s="99"/>
      <c r="H7" s="202"/>
      <c r="I7" s="203"/>
      <c r="J7" s="203"/>
      <c r="K7" s="203"/>
      <c r="L7" s="204"/>
    </row>
    <row r="8" spans="1:12" ht="18.600000000000001" customHeight="1" x14ac:dyDescent="0.25"/>
    <row r="9" spans="1:12" ht="25.2" x14ac:dyDescent="0.4">
      <c r="A9" s="98" t="s">
        <v>223</v>
      </c>
      <c r="B9" s="86">
        <f>'READ FIRST'!H19</f>
        <v>0</v>
      </c>
      <c r="E9" s="205" t="s">
        <v>126</v>
      </c>
      <c r="F9" s="205"/>
    </row>
    <row r="10" spans="1:12" ht="25.2" x14ac:dyDescent="0.4">
      <c r="A10" s="98" t="s">
        <v>234</v>
      </c>
      <c r="B10" s="89">
        <f>'Master budget'!AE17</f>
        <v>0</v>
      </c>
      <c r="E10" s="206" t="s">
        <v>128</v>
      </c>
      <c r="F10" s="206"/>
    </row>
    <row r="11" spans="1:12" ht="25.2" x14ac:dyDescent="0.4">
      <c r="A11" s="98" t="s">
        <v>235</v>
      </c>
      <c r="B11" s="89">
        <f>SUM(K22:K57,J64:J91,E98:E106,G112:G137,G144:G169,F177:F199,E206:E226,E233:E252,B259:B274)</f>
        <v>0</v>
      </c>
      <c r="E11" s="207" t="s">
        <v>130</v>
      </c>
      <c r="F11" s="207"/>
    </row>
    <row r="12" spans="1:12" ht="25.2" x14ac:dyDescent="0.4">
      <c r="A12" s="98" t="s">
        <v>236</v>
      </c>
      <c r="B12" s="89">
        <f>SUM(L22:L57,K64:K91,H112:H137,H144:H169,F98:F106,G177:G199,F206:F226,F233:F252,C259:C274)</f>
        <v>0</v>
      </c>
    </row>
    <row r="13" spans="1:12" ht="13.8" x14ac:dyDescent="0.25"/>
    <row r="14" spans="1:12" ht="14.1" customHeight="1" x14ac:dyDescent="0.25">
      <c r="A14" s="220" t="s">
        <v>237</v>
      </c>
      <c r="B14" s="222"/>
      <c r="D14" s="183" t="str">
        <f>IF((B10-B11)&gt;=0,"You are within budget.","You are over budget. You may want to look again at your proposed actions.")</f>
        <v>You are within budget.</v>
      </c>
      <c r="E14" s="183"/>
      <c r="F14" s="183"/>
      <c r="G14" s="183"/>
    </row>
    <row r="15" spans="1:12" ht="18.600000000000001" customHeight="1" x14ac:dyDescent="0.25">
      <c r="A15" s="221"/>
      <c r="B15" s="223"/>
      <c r="D15" s="183"/>
      <c r="E15" s="183"/>
      <c r="F15" s="183"/>
      <c r="G15" s="183"/>
    </row>
    <row r="16" spans="1:12" ht="18.600000000000001" customHeight="1" x14ac:dyDescent="0.25"/>
    <row r="17" spans="1:14" ht="13.8" x14ac:dyDescent="0.25">
      <c r="M17" s="93"/>
    </row>
    <row r="18" spans="1:14" ht="22.8" x14ac:dyDescent="0.4">
      <c r="A18" s="94" t="s">
        <v>238</v>
      </c>
      <c r="J18" s="95"/>
      <c r="K18" s="93"/>
      <c r="M18" s="93"/>
    </row>
    <row r="19" spans="1:14" ht="15" customHeight="1" thickBot="1" x14ac:dyDescent="0.45">
      <c r="A19" s="94"/>
      <c r="K19" s="93"/>
      <c r="M19" s="93"/>
    </row>
    <row r="20" spans="1:14" ht="30.6" customHeight="1" thickBot="1" x14ac:dyDescent="0.3">
      <c r="A20" s="224" t="s">
        <v>239</v>
      </c>
      <c r="B20" s="225"/>
      <c r="C20" s="225"/>
      <c r="D20" s="226"/>
    </row>
    <row r="21" spans="1:14" ht="42.6" customHeight="1" x14ac:dyDescent="0.25">
      <c r="A21" s="80" t="s">
        <v>227</v>
      </c>
      <c r="B21" s="80" t="s">
        <v>240</v>
      </c>
      <c r="C21" s="80" t="s">
        <v>241</v>
      </c>
      <c r="D21" s="80" t="s">
        <v>242</v>
      </c>
      <c r="E21" s="80" t="s">
        <v>243</v>
      </c>
      <c r="F21" s="80" t="s">
        <v>244</v>
      </c>
      <c r="G21" s="102" t="s">
        <v>245</v>
      </c>
      <c r="H21" s="80" t="s">
        <v>246</v>
      </c>
      <c r="I21" s="80" t="s">
        <v>247</v>
      </c>
      <c r="J21" s="80" t="s">
        <v>248</v>
      </c>
      <c r="K21" s="80" t="s">
        <v>230</v>
      </c>
      <c r="L21" s="102" t="s">
        <v>249</v>
      </c>
    </row>
    <row r="22" spans="1:14" ht="17.399999999999999" customHeight="1" x14ac:dyDescent="0.25">
      <c r="A22" s="90"/>
      <c r="B22" s="91"/>
      <c r="C22" s="91"/>
      <c r="D22" s="91"/>
      <c r="E22" s="91"/>
      <c r="F22" s="90"/>
      <c r="G22" s="90">
        <v>1</v>
      </c>
      <c r="H22" s="101">
        <v>1</v>
      </c>
      <c r="I22" s="91"/>
      <c r="J22" s="100" t="str">
        <f>(IFERROR(IF(I22="Yes",(ROUND(6371 * ACOS(SIN((VLOOKUP(C22,Locations!B:D,2,FALSE))*PI()/180)*SIN((VLOOKUP(D22,Locations!B:D,2,FALSE))*PI()/180) + COS((VLOOKUP(C22,Locations!B:D,2,FALSE))*PI()/180) * COS((VLOOKUP(D22,Locations!B:D,2,FALSE))*PI()/180)*COS((VLOOKUP(D22,Locations!B:D,3,FALSE))* PI()/180-(VLOOKUP(C22,Locations!B:D,3,FALSE))*PI()/180))/1.609,0))*2,(ROUND(6371 * ACOS(SIN((VLOOKUP(C22,Locations!B:D,2,FALSE))*PI()/180)*SIN((VLOOKUP(D22,Locations!B:D,2,FALSE))*PI()/180) + COS((VLOOKUP(C22,Locations!B:D,2,FALSE))*PI()/180) * COS((VLOOKUP(D22,Locations!B:D,2,FALSE))*PI()/180)*COS((VLOOKUP(D22,Locations!B:D,3,FALSE))* PI()/180-(VLOOKUP(C22,Locations!B:D,3,FALSE))*PI()/180))/1.609,0))),""))</f>
        <v/>
      </c>
      <c r="K22" s="100" t="str" cm="1">
        <f t="array" ref="K22">IFERROR((ROUND(IF(AND(E22="Train",INDEX(Locations!$B$3:$E$308,MATCH('Dept F Planning'!C22,Locations!$B$3:$B$308,0),4)="Europe",INDEX(Locations!$B$3:$E$308,MATCH('Dept F Planning'!D22,Locations!$B$3:$B$308,0),4)="UK"),(((INDEX(Dover!$B$3:$G$124,MATCH('Dept F Planning'!C22,Dover!$B$3:$B$124,0),6))*Transport!$D$3)+(INDEX(Dover!$B$3:$G$124,MATCH('Dept F Planning'!D22,Dover!$B$3:$B$124,0),6)*Transport!$C$3))*'Dept F Planning'!F22*IF(I22="Yes",2,1),IF(AND(E22="Train",INDEX(Locations!$B$3:$E$308,MATCH('Dept F Planning'!D22,Locations!$B$3:$B$308,0),4)="Europe",INDEX(Locations!$B$3:$E$308,MATCH('Dept F Planning'!C22,Locations!$B$3:$B$308,0),4)="UK"),(((INDEX(Dover!$B$3:$G$124,MATCH('Dept F Planning'!D22,Dover!$B$3:$B$124,0),6))*Transport!$D$3)+(INDEX(Dover!$B$3:$G$124,MATCH('Dept F Planning'!C22,Dover!$B$3:$B$124,0),6)*Transport!$C$3))*'Dept F Planning'!F22*IF(I22="Yes",2,1),IF(AND(E22="Bus/Coach",INDEX(Locations!$B$3:$E$308,MATCH('Dept F Planning'!C22,Locations!$B$3:$B$308,0),4)="Europe",INDEX(Locations!$B$3:$E$308,MATCH('Dept F Planning'!D22,Locations!$B$3:$B$308,0),4)="UK"),((((J22)-42.4)*Transport!$D$5)+(42.4*Transport!$D$13))*'Dept F Planning'!F22,IF(AND(E22="Bus/Coach",INDEX(Locations!$B$3:$E$308,MATCH('Dept F Planning'!D22,Locations!$B$3:$B$308,0),4)="Europe",INDEX(Locations!$B$3:$E$308,MATCH('Dept F Planning'!C22,Locations!$B$3:$B$308,0),4)="UK"),((((J22)-42.4)*Transport!$D$5)+(42.4*Transport!$D$13))*'Dept F Planning'!F22,IF(AND(E22="Car",INDEX(Locations!$B$3:$E$308,MATCH('Dept F Planning'!C22,Locations!$B$3:$B$308,0),4)="Europe",INDEX(Locations!$B$3:$E$308,MATCH('Dept F Planning'!D22,Locations!$B$3:$B$308,0),4)="UK"),(((((J22)-42.4)*Transport!$D$9)+(42.4*Transport!$D$14))*'Dept F Planning'!F22),IF(AND(E22="Car",INDEX(Locations!$B$3:$E$308,MATCH('Dept F Planning'!D22,Locations!$B$3:$B$308,0),4)="Europe",INDEX(Locations!$B$3:$E$308,MATCH('Dept F Planning'!C22,Locations!$B$3:$B$308,0),4)="UK"),(((((J22)-42.4)*Transport!$D$9)+(42.4*Transport!$D$14))*'Dept F Planning'!F22),IF(AND(E22="Hybrid car",INDEX(Locations!$B$3:$E$308,MATCH('Dept F Planning'!C22,Locations!$B$3:$B$308,0),4)="Europe",INDEX(Locations!$B$3:$E$308,MATCH('Dept F Planning'!D22,Locations!$B$3:$B$308,0),4)="UK"),(((((J22)-42.4)*Transport!$D$9)+(42.4*Transport!$D$14))*'Dept F Planning'!F22),IF(AND(E22="Hybrid car",INDEX(Locations!$B$3:$E$308,MATCH('Dept F Planning'!D22,Locations!$B$3:$B$308,0),4)="Europe",INDEX(Locations!$B$3:$E$308,MATCH('Dept F Planning'!C22,Locations!$B$3:$B$308,0),4)="UK"),(((((J22)-42.4)*Transport!$D$9)+(42.4*Transport!$D$14))*'Dept F Planning'!F22),IF(AND(E22="Electric car",INDEX(Locations!$B$3:$E$308,MATCH('Dept F Planning'!C22,Locations!$B$3:$B$308,0),4)="Europe",INDEX(Locations!$B$3:$E$308,MATCH('Dept F Planning'!D22,Locations!$B$3:$B$308,0),4)="UK"),(((((J22)-42.4)*Transport!$D$8)+(42.4*Transport!$D$14))*'Dept F Planning'!F22),IF(AND(E22="Electric car",INDEX(Locations!$B$3:$E$308,MATCH('Dept F Planning'!D22,Locations!$B$3:$B$308,0),4)="Europe",INDEX(Locations!$B$3:$E$308,MATCH('Dept F Planning'!C22,Locations!$B$3:$B$308,0),4)="UK"),(((((J22)-42.4)*Transport!$D$8)+(42.4*Transport!$D$14))*'Dept F Planning'!F22),IF(AND(OR(C22="Ireland",INDEX(Locations!$B$3:$F$308,MATCH('Dept F Planning'!C22,Locations!$B$3:$B$308,0),5)="Yes"),E22="Car",INDEX(Locations!$B$3:$E$308,MATCH('Dept F Planning'!D22,Locations!$B$3:$B$308,0),4)="UK"),(J22)*(0.15*Transport!$C$14+0.85*Transport!$C$9)*'Dept F Planning'!F22,IF(AND(OR(D22="Ireland",INDEX(Locations!$B$3:$F$308,MATCH('Dept F Planning'!D22,Locations!$B$3:$B$308,0),5)="Yes"),E22="Car",INDEX(Locations!$B$3:$E$308,MATCH('Dept F Planning'!C22,Locations!$B$3:$B$308,0),4)="UK"),(J22)*(0.15*Transport!$C$14+0.85*Transport!$C$9)*'Dept F Planning'!F22,IF(AND(OR(C22="Ireland",INDEX(Locations!$B$3:$F$308,MATCH('Dept F Planning'!C22,Locations!$B$3:$B$308,0),5)="Yes"),E22="Hybrid Car",INDEX(Locations!$B$3:$E$308,MATCH('Dept F Planning'!D22,Locations!$B$3:$B$308,0),4)="UK"),(J22)*(0.15*Transport!$C$14+0.85*Transport!$C$9)*'Dept F Planning'!F22,IF(AND(OR(D22="Ireland",INDEX(Locations!$B$3:$F$308,MATCH('Dept F Planning'!D22,Locations!$B$3:$B$308,0),5)="Yes"),E22="Hybrid Car",INDEX(Locations!$B$3:$E$308,MATCH('Dept F Planning'!C22,Locations!$B$3:$B$308,0),4)="UK"),(J22)*(0.15*Transport!$C$14+0.85*Transport!$C$9)*'Dept F Planning'!F22,IF(AND(OR(C22="Ireland",INDEX(Locations!$B$3:$F$308,MATCH('Dept F Planning'!C22,Locations!$B$3:$B$308,0),5)="Yes"),E22="Electric Car",INDEX(Locations!$B$3:$E$308,MATCH('Dept F Planning'!D22,Locations!$B$3:$B$308,0),4)="UK"),(J22)*(0.15*Transport!$C$14+0.85*Transport!$C$8)*'Dept F Planning'!F22,IF(AND(OR(D22="Ireland",INDEX(Locations!$B$3:$F$308,MATCH('Dept F Planning'!D22,Locations!$B$3:$B$308,0),5)="Yes"),E22="Electric Car",INDEX(Locations!$B$3:$E$308,MATCH('Dept F Planning'!C22,Locations!$B$3:$B$308,0),4)="UK"),(J22)*(0.15*Transport!$C$14+0.85*Transport!$C$8)*'Dept F Planning'!F22,IF(AND(OR(C22="Ireland",INDEX(Locations!$B$3:$F$308,MATCH('Dept F Planning'!C22,Locations!$B$3:$B$308,0),5)="Yes"),E22="Bus/Coach",INDEX(Locations!$B$3:$E$308,MATCH('Dept F Planning'!D22,Locations!$B$3:$B$308,0),4)="UK"),(J22)*(0.15*Transport!$C$13+0.85*Transport!$C$5)*'Dept F Planning'!F22,IF(AND(OR(D22="Ireland",INDEX(Locations!$B$3:$F$308,MATCH('Dept F Planning'!D22,Locations!$B$3:$B$308,0),5)="Yes"),E22="Bus/Coach",INDEX(Locations!$B$3:$E$308,MATCH('Dept F Planning'!C22,Locations!$B$3:$B$308,0),4)="UK"),(J22)*(0.15*Transport!$C$13+0.85*Transport!$C$5)*'Dept F Planning'!F22,IF(AND(OR(C22="Ireland",INDEX(Locations!$B$3:$F$308,MATCH('Dept F Planning'!C22,Locations!$B$3:$B$308,0),5)="Yes"),E22="Train",INDEX(Locations!$B$3:$E$308,MATCH('Dept F Planning'!D22,Locations!$B$3:$B$308,0),4)="UK"),(J22)*(0.15*Transport!$C$13+0.85*Transport!$C$3)*'Dept F Planning'!F22,IF(AND(OR(D22="Ireland",INDEX(Locations!$B$3:$F$308,MATCH('Dept F Planning'!D22,Locations!$B$3:$B$308,0),5)="Yes"),E22="Train",INDEX(Locations!$B$3:$E$308,MATCH('Dept F Planning'!C22,Locations!$B$3:$B$308,0),4)="UK"),(J22)*(0.15*Transport!$C$13+0.85*Transport!$C$3),J22*(INDEX(Transport!$B$3:$E$14,MATCH('Dept F Planning'!E22,Transport!$B$3:$B$14,0),IF(INDEX(Locations!$B$3:$G$308,MATCH('Dept F Planning'!C22,Locations!$B$3:$B$308,0),4)="UK",2,IF(INDEX(Locations!$B$3:$G$308,MATCH('Dept F Planning'!C22,Locations!$B$3:$B$308,0),4)="Europe",3,4)))))*F22*G22*H22))))))))))))))))))),1)),"")</f>
        <v/>
      </c>
      <c r="L22" s="90"/>
    </row>
    <row r="23" spans="1:14" ht="17.399999999999999" customHeight="1" x14ac:dyDescent="0.25">
      <c r="A23" s="90"/>
      <c r="B23" s="91"/>
      <c r="C23" s="91"/>
      <c r="D23" s="91"/>
      <c r="E23" s="91"/>
      <c r="F23" s="90"/>
      <c r="G23" s="90">
        <v>1</v>
      </c>
      <c r="H23" s="101">
        <v>1</v>
      </c>
      <c r="I23" s="91"/>
      <c r="J23" s="100" t="str">
        <f>(IFERROR(IF(I23="Yes",(ROUND(6371 * ACOS(SIN((VLOOKUP(C23,Locations!B:D,2,FALSE))*PI()/180)*SIN((VLOOKUP(D23,Locations!B:D,2,FALSE))*PI()/180) + COS((VLOOKUP(C23,Locations!B:D,2,FALSE))*PI()/180) * COS((VLOOKUP(D23,Locations!B:D,2,FALSE))*PI()/180)*COS((VLOOKUP(D23,Locations!B:D,3,FALSE))* PI()/180-(VLOOKUP(C23,Locations!B:D,3,FALSE))*PI()/180))/1.609,0))*2,(ROUND(6371 * ACOS(SIN((VLOOKUP(C23,Locations!B:D,2,FALSE))*PI()/180)*SIN((VLOOKUP(D23,Locations!B:D,2,FALSE))*PI()/180) + COS((VLOOKUP(C23,Locations!B:D,2,FALSE))*PI()/180) * COS((VLOOKUP(D23,Locations!B:D,2,FALSE))*PI()/180)*COS((VLOOKUP(D23,Locations!B:D,3,FALSE))* PI()/180-(VLOOKUP(C23,Locations!B:D,3,FALSE))*PI()/180))/1.609,0))),""))</f>
        <v/>
      </c>
      <c r="K23" s="100" t="str" cm="1">
        <f t="array" ref="K23">IFERROR((ROUND(IF(AND(E23="Train",INDEX(Locations!$B$3:$E$308,MATCH('Dept F Planning'!C23,Locations!$B$3:$B$308,0),4)="Europe",INDEX(Locations!$B$3:$E$308,MATCH('Dept F Planning'!D23,Locations!$B$3:$B$308,0),4)="UK"),(((INDEX(Dover!$B$3:$G$124,MATCH('Dept F Planning'!C23,Dover!$B$3:$B$124,0),6))*Transport!$D$3)+(INDEX(Dover!$B$3:$G$124,MATCH('Dept F Planning'!D23,Dover!$B$3:$B$124,0),6)*Transport!$C$3))*'Dept F Planning'!F23*IF(I23="Yes",2,1),IF(AND(E23="Train",INDEX(Locations!$B$3:$E$308,MATCH('Dept F Planning'!D23,Locations!$B$3:$B$308,0),4)="Europe",INDEX(Locations!$B$3:$E$308,MATCH('Dept F Planning'!C23,Locations!$B$3:$B$308,0),4)="UK"),(((INDEX(Dover!$B$3:$G$124,MATCH('Dept F Planning'!D23,Dover!$B$3:$B$124,0),6))*Transport!$D$3)+(INDEX(Dover!$B$3:$G$124,MATCH('Dept F Planning'!C23,Dover!$B$3:$B$124,0),6)*Transport!$C$3))*'Dept F Planning'!F23*IF(I23="Yes",2,1),IF(AND(E23="Bus/Coach",INDEX(Locations!$B$3:$E$308,MATCH('Dept F Planning'!C23,Locations!$B$3:$B$308,0),4)="Europe",INDEX(Locations!$B$3:$E$308,MATCH('Dept F Planning'!D23,Locations!$B$3:$B$308,0),4)="UK"),((((J23)-42.4)*Transport!$D$5)+(42.4*Transport!$D$13))*'Dept F Planning'!F23,IF(AND(E23="Bus/Coach",INDEX(Locations!$B$3:$E$308,MATCH('Dept F Planning'!D23,Locations!$B$3:$B$308,0),4)="Europe",INDEX(Locations!$B$3:$E$308,MATCH('Dept F Planning'!C23,Locations!$B$3:$B$308,0),4)="UK"),((((J23)-42.4)*Transport!$D$5)+(42.4*Transport!$D$13))*'Dept F Planning'!F23,IF(AND(E23="Car",INDEX(Locations!$B$3:$E$308,MATCH('Dept F Planning'!C23,Locations!$B$3:$B$308,0),4)="Europe",INDEX(Locations!$B$3:$E$308,MATCH('Dept F Planning'!D23,Locations!$B$3:$B$308,0),4)="UK"),(((((J23)-42.4)*Transport!$D$9)+(42.4*Transport!$D$14))*'Dept F Planning'!F23),IF(AND(E23="Car",INDEX(Locations!$B$3:$E$308,MATCH('Dept F Planning'!D23,Locations!$B$3:$B$308,0),4)="Europe",INDEX(Locations!$B$3:$E$308,MATCH('Dept F Planning'!C23,Locations!$B$3:$B$308,0),4)="UK"),(((((J23)-42.4)*Transport!$D$9)+(42.4*Transport!$D$14))*'Dept F Planning'!F23),IF(AND(E23="Hybrid car",INDEX(Locations!$B$3:$E$308,MATCH('Dept F Planning'!C23,Locations!$B$3:$B$308,0),4)="Europe",INDEX(Locations!$B$3:$E$308,MATCH('Dept F Planning'!D23,Locations!$B$3:$B$308,0),4)="UK"),(((((J23)-42.4)*Transport!$D$9)+(42.4*Transport!$D$14))*'Dept F Planning'!F23),IF(AND(E23="Hybrid car",INDEX(Locations!$B$3:$E$308,MATCH('Dept F Planning'!D23,Locations!$B$3:$B$308,0),4)="Europe",INDEX(Locations!$B$3:$E$308,MATCH('Dept F Planning'!C23,Locations!$B$3:$B$308,0),4)="UK"),(((((J23)-42.4)*Transport!$D$9)+(42.4*Transport!$D$14))*'Dept F Planning'!F23),IF(AND(E23="Electric car",INDEX(Locations!$B$3:$E$308,MATCH('Dept F Planning'!C23,Locations!$B$3:$B$308,0),4)="Europe",INDEX(Locations!$B$3:$E$308,MATCH('Dept F Planning'!D23,Locations!$B$3:$B$308,0),4)="UK"),(((((J23)-42.4)*Transport!$D$8)+(42.4*Transport!$D$14))*'Dept F Planning'!F23),IF(AND(E23="Electric car",INDEX(Locations!$B$3:$E$308,MATCH('Dept F Planning'!D23,Locations!$B$3:$B$308,0),4)="Europe",INDEX(Locations!$B$3:$E$308,MATCH('Dept F Planning'!C23,Locations!$B$3:$B$308,0),4)="UK"),(((((J23)-42.4)*Transport!$D$8)+(42.4*Transport!$D$14))*'Dept F Planning'!F23),IF(AND(OR(C23="Ireland",INDEX(Locations!$B$3:$F$308,MATCH('Dept F Planning'!C23,Locations!$B$3:$B$308,0),5)="Yes"),E23="Car",INDEX(Locations!$B$3:$E$308,MATCH('Dept F Planning'!D23,Locations!$B$3:$B$308,0),4)="UK"),(J23)*(0.15*Transport!$C$14+0.85*Transport!$C$9)*'Dept F Planning'!F23,IF(AND(OR(D23="Ireland",INDEX(Locations!$B$3:$F$308,MATCH('Dept F Planning'!D23,Locations!$B$3:$B$308,0),5)="Yes"),E23="Car",INDEX(Locations!$B$3:$E$308,MATCH('Dept F Planning'!C23,Locations!$B$3:$B$308,0),4)="UK"),(J23)*(0.15*Transport!$C$14+0.85*Transport!$C$9)*'Dept F Planning'!F23,IF(AND(OR(C23="Ireland",INDEX(Locations!$B$3:$F$308,MATCH('Dept F Planning'!C23,Locations!$B$3:$B$308,0),5)="Yes"),E23="Hybrid Car",INDEX(Locations!$B$3:$E$308,MATCH('Dept F Planning'!D23,Locations!$B$3:$B$308,0),4)="UK"),(J23)*(0.15*Transport!$C$14+0.85*Transport!$C$9)*'Dept F Planning'!F23,IF(AND(OR(D23="Ireland",INDEX(Locations!$B$3:$F$308,MATCH('Dept F Planning'!D23,Locations!$B$3:$B$308,0),5)="Yes"),E23="Hybrid Car",INDEX(Locations!$B$3:$E$308,MATCH('Dept F Planning'!C23,Locations!$B$3:$B$308,0),4)="UK"),(J23)*(0.15*Transport!$C$14+0.85*Transport!$C$9)*'Dept F Planning'!F23,IF(AND(OR(C23="Ireland",INDEX(Locations!$B$3:$F$308,MATCH('Dept F Planning'!C23,Locations!$B$3:$B$308,0),5)="Yes"),E23="Electric Car",INDEX(Locations!$B$3:$E$308,MATCH('Dept F Planning'!D23,Locations!$B$3:$B$308,0),4)="UK"),(J23)*(0.15*Transport!$C$14+0.85*Transport!$C$8)*'Dept F Planning'!F23,IF(AND(OR(D23="Ireland",INDEX(Locations!$B$3:$F$308,MATCH('Dept F Planning'!D23,Locations!$B$3:$B$308,0),5)="Yes"),E23="Electric Car",INDEX(Locations!$B$3:$E$308,MATCH('Dept F Planning'!C23,Locations!$B$3:$B$308,0),4)="UK"),(J23)*(0.15*Transport!$C$14+0.85*Transport!$C$8)*'Dept F Planning'!F23,IF(AND(OR(C23="Ireland",INDEX(Locations!$B$3:$F$308,MATCH('Dept F Planning'!C23,Locations!$B$3:$B$308,0),5)="Yes"),E23="Bus/Coach",INDEX(Locations!$B$3:$E$308,MATCH('Dept F Planning'!D23,Locations!$B$3:$B$308,0),4)="UK"),(J23)*(0.15*Transport!$C$13+0.85*Transport!$C$5)*'Dept F Planning'!F23,IF(AND(OR(D23="Ireland",INDEX(Locations!$B$3:$F$308,MATCH('Dept F Planning'!D23,Locations!$B$3:$B$308,0),5)="Yes"),E23="Bus/Coach",INDEX(Locations!$B$3:$E$308,MATCH('Dept F Planning'!C23,Locations!$B$3:$B$308,0),4)="UK"),(J23)*(0.15*Transport!$C$13+0.85*Transport!$C$5)*'Dept F Planning'!F23,IF(AND(OR(C23="Ireland",INDEX(Locations!$B$3:$F$308,MATCH('Dept F Planning'!C23,Locations!$B$3:$B$308,0),5)="Yes"),E23="Train",INDEX(Locations!$B$3:$E$308,MATCH('Dept F Planning'!D23,Locations!$B$3:$B$308,0),4)="UK"),(J23)*(0.15*Transport!$C$13+0.85*Transport!$C$3)*'Dept F Planning'!F23,IF(AND(OR(D23="Ireland",INDEX(Locations!$B$3:$F$308,MATCH('Dept F Planning'!D23,Locations!$B$3:$B$308,0),5)="Yes"),E23="Train",INDEX(Locations!$B$3:$E$308,MATCH('Dept F Planning'!C23,Locations!$B$3:$B$308,0),4)="UK"),(J23)*(0.15*Transport!$C$13+0.85*Transport!$C$3),J23*(INDEX(Transport!$B$3:$E$14,MATCH('Dept F Planning'!E23,Transport!$B$3:$B$14,0),IF(INDEX(Locations!$B$3:$G$308,MATCH('Dept F Planning'!C23,Locations!$B$3:$B$308,0),4)="UK",2,IF(INDEX(Locations!$B$3:$G$308,MATCH('Dept F Planning'!C23,Locations!$B$3:$B$308,0),4)="Europe",3,4)))))*F23*G23*H23))))))))))))))))))),1)),"")</f>
        <v/>
      </c>
      <c r="L23" s="90"/>
    </row>
    <row r="24" spans="1:14" ht="17.399999999999999" customHeight="1" x14ac:dyDescent="0.25">
      <c r="A24" s="90"/>
      <c r="B24" s="91"/>
      <c r="C24" s="91"/>
      <c r="D24" s="91"/>
      <c r="E24" s="91"/>
      <c r="F24" s="90"/>
      <c r="G24" s="90">
        <v>1</v>
      </c>
      <c r="H24" s="101">
        <v>1</v>
      </c>
      <c r="I24" s="91"/>
      <c r="J24" s="100" t="str">
        <f>(IFERROR(IF(I24="Yes",(ROUND(6371 * ACOS(SIN((VLOOKUP(C24,Locations!B:D,2,FALSE))*PI()/180)*SIN((VLOOKUP(D24,Locations!B:D,2,FALSE))*PI()/180) + COS((VLOOKUP(C24,Locations!B:D,2,FALSE))*PI()/180) * COS((VLOOKUP(D24,Locations!B:D,2,FALSE))*PI()/180)*COS((VLOOKUP(D24,Locations!B:D,3,FALSE))* PI()/180-(VLOOKUP(C24,Locations!B:D,3,FALSE))*PI()/180))/1.609,0))*2,(ROUND(6371 * ACOS(SIN((VLOOKUP(C24,Locations!B:D,2,FALSE))*PI()/180)*SIN((VLOOKUP(D24,Locations!B:D,2,FALSE))*PI()/180) + COS((VLOOKUP(C24,Locations!B:D,2,FALSE))*PI()/180) * COS((VLOOKUP(D24,Locations!B:D,2,FALSE))*PI()/180)*COS((VLOOKUP(D24,Locations!B:D,3,FALSE))* PI()/180-(VLOOKUP(C24,Locations!B:D,3,FALSE))*PI()/180))/1.609,0))),""))</f>
        <v/>
      </c>
      <c r="K24" s="100" t="str" cm="1">
        <f t="array" ref="K24">IFERROR((ROUND(IF(AND(E24="Train",INDEX(Locations!$B$3:$E$308,MATCH('Dept F Planning'!C24,Locations!$B$3:$B$308,0),4)="Europe",INDEX(Locations!$B$3:$E$308,MATCH('Dept F Planning'!D24,Locations!$B$3:$B$308,0),4)="UK"),(((INDEX(Dover!$B$3:$G$124,MATCH('Dept F Planning'!C24,Dover!$B$3:$B$124,0),6))*Transport!$D$3)+(INDEX(Dover!$B$3:$G$124,MATCH('Dept F Planning'!D24,Dover!$B$3:$B$124,0),6)*Transport!$C$3))*'Dept F Planning'!F24*IF(I24="Yes",2,1),IF(AND(E24="Train",INDEX(Locations!$B$3:$E$308,MATCH('Dept F Planning'!D24,Locations!$B$3:$B$308,0),4)="Europe",INDEX(Locations!$B$3:$E$308,MATCH('Dept F Planning'!C24,Locations!$B$3:$B$308,0),4)="UK"),(((INDEX(Dover!$B$3:$G$124,MATCH('Dept F Planning'!D24,Dover!$B$3:$B$124,0),6))*Transport!$D$3)+(INDEX(Dover!$B$3:$G$124,MATCH('Dept F Planning'!C24,Dover!$B$3:$B$124,0),6)*Transport!$C$3))*'Dept F Planning'!F24*IF(I24="Yes",2,1),IF(AND(E24="Bus/Coach",INDEX(Locations!$B$3:$E$308,MATCH('Dept F Planning'!C24,Locations!$B$3:$B$308,0),4)="Europe",INDEX(Locations!$B$3:$E$308,MATCH('Dept F Planning'!D24,Locations!$B$3:$B$308,0),4)="UK"),((((J24)-42.4)*Transport!$D$5)+(42.4*Transport!$D$13))*'Dept F Planning'!F24,IF(AND(E24="Bus/Coach",INDEX(Locations!$B$3:$E$308,MATCH('Dept F Planning'!D24,Locations!$B$3:$B$308,0),4)="Europe",INDEX(Locations!$B$3:$E$308,MATCH('Dept F Planning'!C24,Locations!$B$3:$B$308,0),4)="UK"),((((J24)-42.4)*Transport!$D$5)+(42.4*Transport!$D$13))*'Dept F Planning'!F24,IF(AND(E24="Car",INDEX(Locations!$B$3:$E$308,MATCH('Dept F Planning'!C24,Locations!$B$3:$B$308,0),4)="Europe",INDEX(Locations!$B$3:$E$308,MATCH('Dept F Planning'!D24,Locations!$B$3:$B$308,0),4)="UK"),(((((J24)-42.4)*Transport!$D$9)+(42.4*Transport!$D$14))*'Dept F Planning'!F24),IF(AND(E24="Car",INDEX(Locations!$B$3:$E$308,MATCH('Dept F Planning'!D24,Locations!$B$3:$B$308,0),4)="Europe",INDEX(Locations!$B$3:$E$308,MATCH('Dept F Planning'!C24,Locations!$B$3:$B$308,0),4)="UK"),(((((J24)-42.4)*Transport!$D$9)+(42.4*Transport!$D$14))*'Dept F Planning'!F24),IF(AND(E24="Hybrid car",INDEX(Locations!$B$3:$E$308,MATCH('Dept F Planning'!C24,Locations!$B$3:$B$308,0),4)="Europe",INDEX(Locations!$B$3:$E$308,MATCH('Dept F Planning'!D24,Locations!$B$3:$B$308,0),4)="UK"),(((((J24)-42.4)*Transport!$D$9)+(42.4*Transport!$D$14))*'Dept F Planning'!F24),IF(AND(E24="Hybrid car",INDEX(Locations!$B$3:$E$308,MATCH('Dept F Planning'!D24,Locations!$B$3:$B$308,0),4)="Europe",INDEX(Locations!$B$3:$E$308,MATCH('Dept F Planning'!C24,Locations!$B$3:$B$308,0),4)="UK"),(((((J24)-42.4)*Transport!$D$9)+(42.4*Transport!$D$14))*'Dept F Planning'!F24),IF(AND(E24="Electric car",INDEX(Locations!$B$3:$E$308,MATCH('Dept F Planning'!C24,Locations!$B$3:$B$308,0),4)="Europe",INDEX(Locations!$B$3:$E$308,MATCH('Dept F Planning'!D24,Locations!$B$3:$B$308,0),4)="UK"),(((((J24)-42.4)*Transport!$D$8)+(42.4*Transport!$D$14))*'Dept F Planning'!F24),IF(AND(E24="Electric car",INDEX(Locations!$B$3:$E$308,MATCH('Dept F Planning'!D24,Locations!$B$3:$B$308,0),4)="Europe",INDEX(Locations!$B$3:$E$308,MATCH('Dept F Planning'!C24,Locations!$B$3:$B$308,0),4)="UK"),(((((J24)-42.4)*Transport!$D$8)+(42.4*Transport!$D$14))*'Dept F Planning'!F24),IF(AND(OR(C24="Ireland",INDEX(Locations!$B$3:$F$308,MATCH('Dept F Planning'!C24,Locations!$B$3:$B$308,0),5)="Yes"),E24="Car",INDEX(Locations!$B$3:$E$308,MATCH('Dept F Planning'!D24,Locations!$B$3:$B$308,0),4)="UK"),(J24)*(0.15*Transport!$C$14+0.85*Transport!$C$9)*'Dept F Planning'!F24,IF(AND(OR(D24="Ireland",INDEX(Locations!$B$3:$F$308,MATCH('Dept F Planning'!D24,Locations!$B$3:$B$308,0),5)="Yes"),E24="Car",INDEX(Locations!$B$3:$E$308,MATCH('Dept F Planning'!C24,Locations!$B$3:$B$308,0),4)="UK"),(J24)*(0.15*Transport!$C$14+0.85*Transport!$C$9)*'Dept F Planning'!F24,IF(AND(OR(C24="Ireland",INDEX(Locations!$B$3:$F$308,MATCH('Dept F Planning'!C24,Locations!$B$3:$B$308,0),5)="Yes"),E24="Hybrid Car",INDEX(Locations!$B$3:$E$308,MATCH('Dept F Planning'!D24,Locations!$B$3:$B$308,0),4)="UK"),(J24)*(0.15*Transport!$C$14+0.85*Transport!$C$9)*'Dept F Planning'!F24,IF(AND(OR(D24="Ireland",INDEX(Locations!$B$3:$F$308,MATCH('Dept F Planning'!D24,Locations!$B$3:$B$308,0),5)="Yes"),E24="Hybrid Car",INDEX(Locations!$B$3:$E$308,MATCH('Dept F Planning'!C24,Locations!$B$3:$B$308,0),4)="UK"),(J24)*(0.15*Transport!$C$14+0.85*Transport!$C$9)*'Dept F Planning'!F24,IF(AND(OR(C24="Ireland",INDEX(Locations!$B$3:$F$308,MATCH('Dept F Planning'!C24,Locations!$B$3:$B$308,0),5)="Yes"),E24="Electric Car",INDEX(Locations!$B$3:$E$308,MATCH('Dept F Planning'!D24,Locations!$B$3:$B$308,0),4)="UK"),(J24)*(0.15*Transport!$C$14+0.85*Transport!$C$8)*'Dept F Planning'!F24,IF(AND(OR(D24="Ireland",INDEX(Locations!$B$3:$F$308,MATCH('Dept F Planning'!D24,Locations!$B$3:$B$308,0),5)="Yes"),E24="Electric Car",INDEX(Locations!$B$3:$E$308,MATCH('Dept F Planning'!C24,Locations!$B$3:$B$308,0),4)="UK"),(J24)*(0.15*Transport!$C$14+0.85*Transport!$C$8)*'Dept F Planning'!F24,IF(AND(OR(C24="Ireland",INDEX(Locations!$B$3:$F$308,MATCH('Dept F Planning'!C24,Locations!$B$3:$B$308,0),5)="Yes"),E24="Bus/Coach",INDEX(Locations!$B$3:$E$308,MATCH('Dept F Planning'!D24,Locations!$B$3:$B$308,0),4)="UK"),(J24)*(0.15*Transport!$C$13+0.85*Transport!$C$5)*'Dept F Planning'!F24,IF(AND(OR(D24="Ireland",INDEX(Locations!$B$3:$F$308,MATCH('Dept F Planning'!D24,Locations!$B$3:$B$308,0),5)="Yes"),E24="Bus/Coach",INDEX(Locations!$B$3:$E$308,MATCH('Dept F Planning'!C24,Locations!$B$3:$B$308,0),4)="UK"),(J24)*(0.15*Transport!$C$13+0.85*Transport!$C$5)*'Dept F Planning'!F24,IF(AND(OR(C24="Ireland",INDEX(Locations!$B$3:$F$308,MATCH('Dept F Planning'!C24,Locations!$B$3:$B$308,0),5)="Yes"),E24="Train",INDEX(Locations!$B$3:$E$308,MATCH('Dept F Planning'!D24,Locations!$B$3:$B$308,0),4)="UK"),(J24)*(0.15*Transport!$C$13+0.85*Transport!$C$3)*'Dept F Planning'!F24,IF(AND(OR(D24="Ireland",INDEX(Locations!$B$3:$F$308,MATCH('Dept F Planning'!D24,Locations!$B$3:$B$308,0),5)="Yes"),E24="Train",INDEX(Locations!$B$3:$E$308,MATCH('Dept F Planning'!C24,Locations!$B$3:$B$308,0),4)="UK"),(J24)*(0.15*Transport!$C$13+0.85*Transport!$C$3),J24*(INDEX(Transport!$B$3:$E$14,MATCH('Dept F Planning'!E24,Transport!$B$3:$B$14,0),IF(INDEX(Locations!$B$3:$G$308,MATCH('Dept F Planning'!C24,Locations!$B$3:$B$308,0),4)="UK",2,IF(INDEX(Locations!$B$3:$G$308,MATCH('Dept F Planning'!C24,Locations!$B$3:$B$308,0),4)="Europe",3,4)))))*F24*G24*H24))))))))))))))))))),1)),"")</f>
        <v/>
      </c>
      <c r="L24" s="90"/>
    </row>
    <row r="25" spans="1:14" ht="17.399999999999999" customHeight="1" x14ac:dyDescent="0.25">
      <c r="A25" s="90"/>
      <c r="B25" s="91"/>
      <c r="C25" s="91"/>
      <c r="D25" s="91"/>
      <c r="E25" s="91"/>
      <c r="F25" s="90"/>
      <c r="G25" s="90">
        <v>1</v>
      </c>
      <c r="H25" s="101">
        <v>1</v>
      </c>
      <c r="I25" s="91"/>
      <c r="J25" s="100" t="str">
        <f>(IFERROR(IF(I25="Yes",(ROUND(6371 * ACOS(SIN((VLOOKUP(C25,Locations!B:D,2,FALSE))*PI()/180)*SIN((VLOOKUP(D25,Locations!B:D,2,FALSE))*PI()/180) + COS((VLOOKUP(C25,Locations!B:D,2,FALSE))*PI()/180) * COS((VLOOKUP(D25,Locations!B:D,2,FALSE))*PI()/180)*COS((VLOOKUP(D25,Locations!B:D,3,FALSE))* PI()/180-(VLOOKUP(C25,Locations!B:D,3,FALSE))*PI()/180))/1.609,0))*2,(ROUND(6371 * ACOS(SIN((VLOOKUP(C25,Locations!B:D,2,FALSE))*PI()/180)*SIN((VLOOKUP(D25,Locations!B:D,2,FALSE))*PI()/180) + COS((VLOOKUP(C25,Locations!B:D,2,FALSE))*PI()/180) * COS((VLOOKUP(D25,Locations!B:D,2,FALSE))*PI()/180)*COS((VLOOKUP(D25,Locations!B:D,3,FALSE))* PI()/180-(VLOOKUP(C25,Locations!B:D,3,FALSE))*PI()/180))/1.609,0))),""))</f>
        <v/>
      </c>
      <c r="K25" s="100" t="str" cm="1">
        <f t="array" ref="K25">IFERROR((ROUND(IF(AND(E25="Train",INDEX(Locations!$B$3:$E$308,MATCH('Dept F Planning'!C25,Locations!$B$3:$B$308,0),4)="Europe",INDEX(Locations!$B$3:$E$308,MATCH('Dept F Planning'!D25,Locations!$B$3:$B$308,0),4)="UK"),(((INDEX(Dover!$B$3:$G$124,MATCH('Dept F Planning'!C25,Dover!$B$3:$B$124,0),6))*Transport!$D$3)+(INDEX(Dover!$B$3:$G$124,MATCH('Dept F Planning'!D25,Dover!$B$3:$B$124,0),6)*Transport!$C$3))*'Dept F Planning'!F25*IF(I25="Yes",2,1),IF(AND(E25="Train",INDEX(Locations!$B$3:$E$308,MATCH('Dept F Planning'!D25,Locations!$B$3:$B$308,0),4)="Europe",INDEX(Locations!$B$3:$E$308,MATCH('Dept F Planning'!C25,Locations!$B$3:$B$308,0),4)="UK"),(((INDEX(Dover!$B$3:$G$124,MATCH('Dept F Planning'!D25,Dover!$B$3:$B$124,0),6))*Transport!$D$3)+(INDEX(Dover!$B$3:$G$124,MATCH('Dept F Planning'!C25,Dover!$B$3:$B$124,0),6)*Transport!$C$3))*'Dept F Planning'!F25*IF(I25="Yes",2,1),IF(AND(E25="Bus/Coach",INDEX(Locations!$B$3:$E$308,MATCH('Dept F Planning'!C25,Locations!$B$3:$B$308,0),4)="Europe",INDEX(Locations!$B$3:$E$308,MATCH('Dept F Planning'!D25,Locations!$B$3:$B$308,0),4)="UK"),((((J25)-42.4)*Transport!$D$5)+(42.4*Transport!$D$13))*'Dept F Planning'!F25,IF(AND(E25="Bus/Coach",INDEX(Locations!$B$3:$E$308,MATCH('Dept F Planning'!D25,Locations!$B$3:$B$308,0),4)="Europe",INDEX(Locations!$B$3:$E$308,MATCH('Dept F Planning'!C25,Locations!$B$3:$B$308,0),4)="UK"),((((J25)-42.4)*Transport!$D$5)+(42.4*Transport!$D$13))*'Dept F Planning'!F25,IF(AND(E25="Car",INDEX(Locations!$B$3:$E$308,MATCH('Dept F Planning'!C25,Locations!$B$3:$B$308,0),4)="Europe",INDEX(Locations!$B$3:$E$308,MATCH('Dept F Planning'!D25,Locations!$B$3:$B$308,0),4)="UK"),(((((J25)-42.4)*Transport!$D$9)+(42.4*Transport!$D$14))*'Dept F Planning'!F25),IF(AND(E25="Car",INDEX(Locations!$B$3:$E$308,MATCH('Dept F Planning'!D25,Locations!$B$3:$B$308,0),4)="Europe",INDEX(Locations!$B$3:$E$308,MATCH('Dept F Planning'!C25,Locations!$B$3:$B$308,0),4)="UK"),(((((J25)-42.4)*Transport!$D$9)+(42.4*Transport!$D$14))*'Dept F Planning'!F25),IF(AND(E25="Hybrid car",INDEX(Locations!$B$3:$E$308,MATCH('Dept F Planning'!C25,Locations!$B$3:$B$308,0),4)="Europe",INDEX(Locations!$B$3:$E$308,MATCH('Dept F Planning'!D25,Locations!$B$3:$B$308,0),4)="UK"),(((((J25)-42.4)*Transport!$D$9)+(42.4*Transport!$D$14))*'Dept F Planning'!F25),IF(AND(E25="Hybrid car",INDEX(Locations!$B$3:$E$308,MATCH('Dept F Planning'!D25,Locations!$B$3:$B$308,0),4)="Europe",INDEX(Locations!$B$3:$E$308,MATCH('Dept F Planning'!C25,Locations!$B$3:$B$308,0),4)="UK"),(((((J25)-42.4)*Transport!$D$9)+(42.4*Transport!$D$14))*'Dept F Planning'!F25),IF(AND(E25="Electric car",INDEX(Locations!$B$3:$E$308,MATCH('Dept F Planning'!C25,Locations!$B$3:$B$308,0),4)="Europe",INDEX(Locations!$B$3:$E$308,MATCH('Dept F Planning'!D25,Locations!$B$3:$B$308,0),4)="UK"),(((((J25)-42.4)*Transport!$D$8)+(42.4*Transport!$D$14))*'Dept F Planning'!F25),IF(AND(E25="Electric car",INDEX(Locations!$B$3:$E$308,MATCH('Dept F Planning'!D25,Locations!$B$3:$B$308,0),4)="Europe",INDEX(Locations!$B$3:$E$308,MATCH('Dept F Planning'!C25,Locations!$B$3:$B$308,0),4)="UK"),(((((J25)-42.4)*Transport!$D$8)+(42.4*Transport!$D$14))*'Dept F Planning'!F25),IF(AND(OR(C25="Ireland",INDEX(Locations!$B$3:$F$308,MATCH('Dept F Planning'!C25,Locations!$B$3:$B$308,0),5)="Yes"),E25="Car",INDEX(Locations!$B$3:$E$308,MATCH('Dept F Planning'!D25,Locations!$B$3:$B$308,0),4)="UK"),(J25)*(0.15*Transport!$C$14+0.85*Transport!$C$9)*'Dept F Planning'!F25,IF(AND(OR(D25="Ireland",INDEX(Locations!$B$3:$F$308,MATCH('Dept F Planning'!D25,Locations!$B$3:$B$308,0),5)="Yes"),E25="Car",INDEX(Locations!$B$3:$E$308,MATCH('Dept F Planning'!C25,Locations!$B$3:$B$308,0),4)="UK"),(J25)*(0.15*Transport!$C$14+0.85*Transport!$C$9)*'Dept F Planning'!F25,IF(AND(OR(C25="Ireland",INDEX(Locations!$B$3:$F$308,MATCH('Dept F Planning'!C25,Locations!$B$3:$B$308,0),5)="Yes"),E25="Hybrid Car",INDEX(Locations!$B$3:$E$308,MATCH('Dept F Planning'!D25,Locations!$B$3:$B$308,0),4)="UK"),(J25)*(0.15*Transport!$C$14+0.85*Transport!$C$9)*'Dept F Planning'!F25,IF(AND(OR(D25="Ireland",INDEX(Locations!$B$3:$F$308,MATCH('Dept F Planning'!D25,Locations!$B$3:$B$308,0),5)="Yes"),E25="Hybrid Car",INDEX(Locations!$B$3:$E$308,MATCH('Dept F Planning'!C25,Locations!$B$3:$B$308,0),4)="UK"),(J25)*(0.15*Transport!$C$14+0.85*Transport!$C$9)*'Dept F Planning'!F25,IF(AND(OR(C25="Ireland",INDEX(Locations!$B$3:$F$308,MATCH('Dept F Planning'!C25,Locations!$B$3:$B$308,0),5)="Yes"),E25="Electric Car",INDEX(Locations!$B$3:$E$308,MATCH('Dept F Planning'!D25,Locations!$B$3:$B$308,0),4)="UK"),(J25)*(0.15*Transport!$C$14+0.85*Transport!$C$8)*'Dept F Planning'!F25,IF(AND(OR(D25="Ireland",INDEX(Locations!$B$3:$F$308,MATCH('Dept F Planning'!D25,Locations!$B$3:$B$308,0),5)="Yes"),E25="Electric Car",INDEX(Locations!$B$3:$E$308,MATCH('Dept F Planning'!C25,Locations!$B$3:$B$308,0),4)="UK"),(J25)*(0.15*Transport!$C$14+0.85*Transport!$C$8)*'Dept F Planning'!F25,IF(AND(OR(C25="Ireland",INDEX(Locations!$B$3:$F$308,MATCH('Dept F Planning'!C25,Locations!$B$3:$B$308,0),5)="Yes"),E25="Bus/Coach",INDEX(Locations!$B$3:$E$308,MATCH('Dept F Planning'!D25,Locations!$B$3:$B$308,0),4)="UK"),(J25)*(0.15*Transport!$C$13+0.85*Transport!$C$5)*'Dept F Planning'!F25,IF(AND(OR(D25="Ireland",INDEX(Locations!$B$3:$F$308,MATCH('Dept F Planning'!D25,Locations!$B$3:$B$308,0),5)="Yes"),E25="Bus/Coach",INDEX(Locations!$B$3:$E$308,MATCH('Dept F Planning'!C25,Locations!$B$3:$B$308,0),4)="UK"),(J25)*(0.15*Transport!$C$13+0.85*Transport!$C$5)*'Dept F Planning'!F25,IF(AND(OR(C25="Ireland",INDEX(Locations!$B$3:$F$308,MATCH('Dept F Planning'!C25,Locations!$B$3:$B$308,0),5)="Yes"),E25="Train",INDEX(Locations!$B$3:$E$308,MATCH('Dept F Planning'!D25,Locations!$B$3:$B$308,0),4)="UK"),(J25)*(0.15*Transport!$C$13+0.85*Transport!$C$3)*'Dept F Planning'!F25,IF(AND(OR(D25="Ireland",INDEX(Locations!$B$3:$F$308,MATCH('Dept F Planning'!D25,Locations!$B$3:$B$308,0),5)="Yes"),E25="Train",INDEX(Locations!$B$3:$E$308,MATCH('Dept F Planning'!C25,Locations!$B$3:$B$308,0),4)="UK"),(J25)*(0.15*Transport!$C$13+0.85*Transport!$C$3),J25*(INDEX(Transport!$B$3:$E$14,MATCH('Dept F Planning'!E25,Transport!$B$3:$B$14,0),IF(INDEX(Locations!$B$3:$G$308,MATCH('Dept F Planning'!C25,Locations!$B$3:$B$308,0),4)="UK",2,IF(INDEX(Locations!$B$3:$G$308,MATCH('Dept F Planning'!C25,Locations!$B$3:$B$308,0),4)="Europe",3,4)))))*F25*G25*H25))))))))))))))))))),1)),"")</f>
        <v/>
      </c>
      <c r="L25" s="90"/>
    </row>
    <row r="26" spans="1:14" ht="17.399999999999999" customHeight="1" x14ac:dyDescent="0.25">
      <c r="A26" s="90"/>
      <c r="B26" s="91"/>
      <c r="C26" s="91"/>
      <c r="D26" s="91"/>
      <c r="E26" s="91"/>
      <c r="F26" s="90"/>
      <c r="G26" s="90">
        <v>1</v>
      </c>
      <c r="H26" s="101">
        <v>1</v>
      </c>
      <c r="I26" s="91"/>
      <c r="J26" s="100" t="str">
        <f>(IFERROR(IF(I26="Yes",(ROUND(6371 * ACOS(SIN((VLOOKUP(C26,Locations!B:D,2,FALSE))*PI()/180)*SIN((VLOOKUP(D26,Locations!B:D,2,FALSE))*PI()/180) + COS((VLOOKUP(C26,Locations!B:D,2,FALSE))*PI()/180) * COS((VLOOKUP(D26,Locations!B:D,2,FALSE))*PI()/180)*COS((VLOOKUP(D26,Locations!B:D,3,FALSE))* PI()/180-(VLOOKUP(C26,Locations!B:D,3,FALSE))*PI()/180))/1.609,0))*2,(ROUND(6371 * ACOS(SIN((VLOOKUP(C26,Locations!B:D,2,FALSE))*PI()/180)*SIN((VLOOKUP(D26,Locations!B:D,2,FALSE))*PI()/180) + COS((VLOOKUP(C26,Locations!B:D,2,FALSE))*PI()/180) * COS((VLOOKUP(D26,Locations!B:D,2,FALSE))*PI()/180)*COS((VLOOKUP(D26,Locations!B:D,3,FALSE))* PI()/180-(VLOOKUP(C26,Locations!B:D,3,FALSE))*PI()/180))/1.609,0))),""))</f>
        <v/>
      </c>
      <c r="K26" s="100" t="str" cm="1">
        <f t="array" ref="K26">IFERROR((ROUND(IF(AND(E26="Train",INDEX(Locations!$B$3:$E$308,MATCH('Dept F Planning'!C26,Locations!$B$3:$B$308,0),4)="Europe",INDEX(Locations!$B$3:$E$308,MATCH('Dept F Planning'!D26,Locations!$B$3:$B$308,0),4)="UK"),(((INDEX(Dover!$B$3:$G$124,MATCH('Dept F Planning'!C26,Dover!$B$3:$B$124,0),6))*Transport!$D$3)+(INDEX(Dover!$B$3:$G$124,MATCH('Dept F Planning'!D26,Dover!$B$3:$B$124,0),6)*Transport!$C$3))*'Dept F Planning'!F26*IF(I26="Yes",2,1),IF(AND(E26="Train",INDEX(Locations!$B$3:$E$308,MATCH('Dept F Planning'!D26,Locations!$B$3:$B$308,0),4)="Europe",INDEX(Locations!$B$3:$E$308,MATCH('Dept F Planning'!C26,Locations!$B$3:$B$308,0),4)="UK"),(((INDEX(Dover!$B$3:$G$124,MATCH('Dept F Planning'!D26,Dover!$B$3:$B$124,0),6))*Transport!$D$3)+(INDEX(Dover!$B$3:$G$124,MATCH('Dept F Planning'!C26,Dover!$B$3:$B$124,0),6)*Transport!$C$3))*'Dept F Planning'!F26*IF(I26="Yes",2,1),IF(AND(E26="Bus/Coach",INDEX(Locations!$B$3:$E$308,MATCH('Dept F Planning'!C26,Locations!$B$3:$B$308,0),4)="Europe",INDEX(Locations!$B$3:$E$308,MATCH('Dept F Planning'!D26,Locations!$B$3:$B$308,0),4)="UK"),((((J26)-42.4)*Transport!$D$5)+(42.4*Transport!$D$13))*'Dept F Planning'!F26,IF(AND(E26="Bus/Coach",INDEX(Locations!$B$3:$E$308,MATCH('Dept F Planning'!D26,Locations!$B$3:$B$308,0),4)="Europe",INDEX(Locations!$B$3:$E$308,MATCH('Dept F Planning'!C26,Locations!$B$3:$B$308,0),4)="UK"),((((J26)-42.4)*Transport!$D$5)+(42.4*Transport!$D$13))*'Dept F Planning'!F26,IF(AND(E26="Car",INDEX(Locations!$B$3:$E$308,MATCH('Dept F Planning'!C26,Locations!$B$3:$B$308,0),4)="Europe",INDEX(Locations!$B$3:$E$308,MATCH('Dept F Planning'!D26,Locations!$B$3:$B$308,0),4)="UK"),(((((J26)-42.4)*Transport!$D$9)+(42.4*Transport!$D$14))*'Dept F Planning'!F26),IF(AND(E26="Car",INDEX(Locations!$B$3:$E$308,MATCH('Dept F Planning'!D26,Locations!$B$3:$B$308,0),4)="Europe",INDEX(Locations!$B$3:$E$308,MATCH('Dept F Planning'!C26,Locations!$B$3:$B$308,0),4)="UK"),(((((J26)-42.4)*Transport!$D$9)+(42.4*Transport!$D$14))*'Dept F Planning'!F26),IF(AND(E26="Hybrid car",INDEX(Locations!$B$3:$E$308,MATCH('Dept F Planning'!C26,Locations!$B$3:$B$308,0),4)="Europe",INDEX(Locations!$B$3:$E$308,MATCH('Dept F Planning'!D26,Locations!$B$3:$B$308,0),4)="UK"),(((((J26)-42.4)*Transport!$D$9)+(42.4*Transport!$D$14))*'Dept F Planning'!F26),IF(AND(E26="Hybrid car",INDEX(Locations!$B$3:$E$308,MATCH('Dept F Planning'!D26,Locations!$B$3:$B$308,0),4)="Europe",INDEX(Locations!$B$3:$E$308,MATCH('Dept F Planning'!C26,Locations!$B$3:$B$308,0),4)="UK"),(((((J26)-42.4)*Transport!$D$9)+(42.4*Transport!$D$14))*'Dept F Planning'!F26),IF(AND(E26="Electric car",INDEX(Locations!$B$3:$E$308,MATCH('Dept F Planning'!C26,Locations!$B$3:$B$308,0),4)="Europe",INDEX(Locations!$B$3:$E$308,MATCH('Dept F Planning'!D26,Locations!$B$3:$B$308,0),4)="UK"),(((((J26)-42.4)*Transport!$D$8)+(42.4*Transport!$D$14))*'Dept F Planning'!F26),IF(AND(E26="Electric car",INDEX(Locations!$B$3:$E$308,MATCH('Dept F Planning'!D26,Locations!$B$3:$B$308,0),4)="Europe",INDEX(Locations!$B$3:$E$308,MATCH('Dept F Planning'!C26,Locations!$B$3:$B$308,0),4)="UK"),(((((J26)-42.4)*Transport!$D$8)+(42.4*Transport!$D$14))*'Dept F Planning'!F26),IF(AND(OR(C26="Ireland",INDEX(Locations!$B$3:$F$308,MATCH('Dept F Planning'!C26,Locations!$B$3:$B$308,0),5)="Yes"),E26="Car",INDEX(Locations!$B$3:$E$308,MATCH('Dept F Planning'!D26,Locations!$B$3:$B$308,0),4)="UK"),(J26)*(0.15*Transport!$C$14+0.85*Transport!$C$9)*'Dept F Planning'!F26,IF(AND(OR(D26="Ireland",INDEX(Locations!$B$3:$F$308,MATCH('Dept F Planning'!D26,Locations!$B$3:$B$308,0),5)="Yes"),E26="Car",INDEX(Locations!$B$3:$E$308,MATCH('Dept F Planning'!C26,Locations!$B$3:$B$308,0),4)="UK"),(J26)*(0.15*Transport!$C$14+0.85*Transport!$C$9)*'Dept F Planning'!F26,IF(AND(OR(C26="Ireland",INDEX(Locations!$B$3:$F$308,MATCH('Dept F Planning'!C26,Locations!$B$3:$B$308,0),5)="Yes"),E26="Hybrid Car",INDEX(Locations!$B$3:$E$308,MATCH('Dept F Planning'!D26,Locations!$B$3:$B$308,0),4)="UK"),(J26)*(0.15*Transport!$C$14+0.85*Transport!$C$9)*'Dept F Planning'!F26,IF(AND(OR(D26="Ireland",INDEX(Locations!$B$3:$F$308,MATCH('Dept F Planning'!D26,Locations!$B$3:$B$308,0),5)="Yes"),E26="Hybrid Car",INDEX(Locations!$B$3:$E$308,MATCH('Dept F Planning'!C26,Locations!$B$3:$B$308,0),4)="UK"),(J26)*(0.15*Transport!$C$14+0.85*Transport!$C$9)*'Dept F Planning'!F26,IF(AND(OR(C26="Ireland",INDEX(Locations!$B$3:$F$308,MATCH('Dept F Planning'!C26,Locations!$B$3:$B$308,0),5)="Yes"),E26="Electric Car",INDEX(Locations!$B$3:$E$308,MATCH('Dept F Planning'!D26,Locations!$B$3:$B$308,0),4)="UK"),(J26)*(0.15*Transport!$C$14+0.85*Transport!$C$8)*'Dept F Planning'!F26,IF(AND(OR(D26="Ireland",INDEX(Locations!$B$3:$F$308,MATCH('Dept F Planning'!D26,Locations!$B$3:$B$308,0),5)="Yes"),E26="Electric Car",INDEX(Locations!$B$3:$E$308,MATCH('Dept F Planning'!C26,Locations!$B$3:$B$308,0),4)="UK"),(J26)*(0.15*Transport!$C$14+0.85*Transport!$C$8)*'Dept F Planning'!F26,IF(AND(OR(C26="Ireland",INDEX(Locations!$B$3:$F$308,MATCH('Dept F Planning'!C26,Locations!$B$3:$B$308,0),5)="Yes"),E26="Bus/Coach",INDEX(Locations!$B$3:$E$308,MATCH('Dept F Planning'!D26,Locations!$B$3:$B$308,0),4)="UK"),(J26)*(0.15*Transport!$C$13+0.85*Transport!$C$5)*'Dept F Planning'!F26,IF(AND(OR(D26="Ireland",INDEX(Locations!$B$3:$F$308,MATCH('Dept F Planning'!D26,Locations!$B$3:$B$308,0),5)="Yes"),E26="Bus/Coach",INDEX(Locations!$B$3:$E$308,MATCH('Dept F Planning'!C26,Locations!$B$3:$B$308,0),4)="UK"),(J26)*(0.15*Transport!$C$13+0.85*Transport!$C$5)*'Dept F Planning'!F26,IF(AND(OR(C26="Ireland",INDEX(Locations!$B$3:$F$308,MATCH('Dept F Planning'!C26,Locations!$B$3:$B$308,0),5)="Yes"),E26="Train",INDEX(Locations!$B$3:$E$308,MATCH('Dept F Planning'!D26,Locations!$B$3:$B$308,0),4)="UK"),(J26)*(0.15*Transport!$C$13+0.85*Transport!$C$3)*'Dept F Planning'!F26,IF(AND(OR(D26="Ireland",INDEX(Locations!$B$3:$F$308,MATCH('Dept F Planning'!D26,Locations!$B$3:$B$308,0),5)="Yes"),E26="Train",INDEX(Locations!$B$3:$E$308,MATCH('Dept F Planning'!C26,Locations!$B$3:$B$308,0),4)="UK"),(J26)*(0.15*Transport!$C$13+0.85*Transport!$C$3),J26*(INDEX(Transport!$B$3:$E$14,MATCH('Dept F Planning'!E26,Transport!$B$3:$B$14,0),IF(INDEX(Locations!$B$3:$G$308,MATCH('Dept F Planning'!C26,Locations!$B$3:$B$308,0),4)="UK",2,IF(INDEX(Locations!$B$3:$G$308,MATCH('Dept F Planning'!C26,Locations!$B$3:$B$308,0),4)="Europe",3,4)))))*F26*G26*H26))))))))))))))))))),1)),"")</f>
        <v/>
      </c>
      <c r="L26" s="90"/>
    </row>
    <row r="27" spans="1:14" ht="17.399999999999999" customHeight="1" x14ac:dyDescent="0.25">
      <c r="A27" s="90"/>
      <c r="B27" s="91"/>
      <c r="C27" s="91"/>
      <c r="D27" s="91"/>
      <c r="E27" s="91"/>
      <c r="F27" s="90"/>
      <c r="G27" s="90">
        <v>1</v>
      </c>
      <c r="H27" s="101">
        <v>1</v>
      </c>
      <c r="I27" s="91"/>
      <c r="J27" s="100" t="str">
        <f>(IFERROR(IF(I27="Yes",(ROUND(6371 * ACOS(SIN((VLOOKUP(C27,Locations!B:D,2,FALSE))*PI()/180)*SIN((VLOOKUP(D27,Locations!B:D,2,FALSE))*PI()/180) + COS((VLOOKUP(C27,Locations!B:D,2,FALSE))*PI()/180) * COS((VLOOKUP(D27,Locations!B:D,2,FALSE))*PI()/180)*COS((VLOOKUP(D27,Locations!B:D,3,FALSE))* PI()/180-(VLOOKUP(C27,Locations!B:D,3,FALSE))*PI()/180))/1.609,0))*2,(ROUND(6371 * ACOS(SIN((VLOOKUP(C27,Locations!B:D,2,FALSE))*PI()/180)*SIN((VLOOKUP(D27,Locations!B:D,2,FALSE))*PI()/180) + COS((VLOOKUP(C27,Locations!B:D,2,FALSE))*PI()/180) * COS((VLOOKUP(D27,Locations!B:D,2,FALSE))*PI()/180)*COS((VLOOKUP(D27,Locations!B:D,3,FALSE))* PI()/180-(VLOOKUP(C27,Locations!B:D,3,FALSE))*PI()/180))/1.609,0))),""))</f>
        <v/>
      </c>
      <c r="K27" s="100" t="str" cm="1">
        <f t="array" ref="K27">IFERROR((ROUND(IF(AND(E27="Train",INDEX(Locations!$B$3:$E$308,MATCH('Dept F Planning'!C27,Locations!$B$3:$B$308,0),4)="Europe",INDEX(Locations!$B$3:$E$308,MATCH('Dept F Planning'!D27,Locations!$B$3:$B$308,0),4)="UK"),(((INDEX(Dover!$B$3:$G$124,MATCH('Dept F Planning'!C27,Dover!$B$3:$B$124,0),6))*Transport!$D$3)+(INDEX(Dover!$B$3:$G$124,MATCH('Dept F Planning'!D27,Dover!$B$3:$B$124,0),6)*Transport!$C$3))*'Dept F Planning'!F27*IF(I27="Yes",2,1),IF(AND(E27="Train",INDEX(Locations!$B$3:$E$308,MATCH('Dept F Planning'!D27,Locations!$B$3:$B$308,0),4)="Europe",INDEX(Locations!$B$3:$E$308,MATCH('Dept F Planning'!C27,Locations!$B$3:$B$308,0),4)="UK"),(((INDEX(Dover!$B$3:$G$124,MATCH('Dept F Planning'!D27,Dover!$B$3:$B$124,0),6))*Transport!$D$3)+(INDEX(Dover!$B$3:$G$124,MATCH('Dept F Planning'!C27,Dover!$B$3:$B$124,0),6)*Transport!$C$3))*'Dept F Planning'!F27*IF(I27="Yes",2,1),IF(AND(E27="Bus/Coach",INDEX(Locations!$B$3:$E$308,MATCH('Dept F Planning'!C27,Locations!$B$3:$B$308,0),4)="Europe",INDEX(Locations!$B$3:$E$308,MATCH('Dept F Planning'!D27,Locations!$B$3:$B$308,0),4)="UK"),((((J27)-42.4)*Transport!$D$5)+(42.4*Transport!$D$13))*'Dept F Planning'!F27,IF(AND(E27="Bus/Coach",INDEX(Locations!$B$3:$E$308,MATCH('Dept F Planning'!D27,Locations!$B$3:$B$308,0),4)="Europe",INDEX(Locations!$B$3:$E$308,MATCH('Dept F Planning'!C27,Locations!$B$3:$B$308,0),4)="UK"),((((J27)-42.4)*Transport!$D$5)+(42.4*Transport!$D$13))*'Dept F Planning'!F27,IF(AND(E27="Car",INDEX(Locations!$B$3:$E$308,MATCH('Dept F Planning'!C27,Locations!$B$3:$B$308,0),4)="Europe",INDEX(Locations!$B$3:$E$308,MATCH('Dept F Planning'!D27,Locations!$B$3:$B$308,0),4)="UK"),(((((J27)-42.4)*Transport!$D$9)+(42.4*Transport!$D$14))*'Dept F Planning'!F27),IF(AND(E27="Car",INDEX(Locations!$B$3:$E$308,MATCH('Dept F Planning'!D27,Locations!$B$3:$B$308,0),4)="Europe",INDEX(Locations!$B$3:$E$308,MATCH('Dept F Planning'!C27,Locations!$B$3:$B$308,0),4)="UK"),(((((J27)-42.4)*Transport!$D$9)+(42.4*Transport!$D$14))*'Dept F Planning'!F27),IF(AND(E27="Hybrid car",INDEX(Locations!$B$3:$E$308,MATCH('Dept F Planning'!C27,Locations!$B$3:$B$308,0),4)="Europe",INDEX(Locations!$B$3:$E$308,MATCH('Dept F Planning'!D27,Locations!$B$3:$B$308,0),4)="UK"),(((((J27)-42.4)*Transport!$D$9)+(42.4*Transport!$D$14))*'Dept F Planning'!F27),IF(AND(E27="Hybrid car",INDEX(Locations!$B$3:$E$308,MATCH('Dept F Planning'!D27,Locations!$B$3:$B$308,0),4)="Europe",INDEX(Locations!$B$3:$E$308,MATCH('Dept F Planning'!C27,Locations!$B$3:$B$308,0),4)="UK"),(((((J27)-42.4)*Transport!$D$9)+(42.4*Transport!$D$14))*'Dept F Planning'!F27),IF(AND(E27="Electric car",INDEX(Locations!$B$3:$E$308,MATCH('Dept F Planning'!C27,Locations!$B$3:$B$308,0),4)="Europe",INDEX(Locations!$B$3:$E$308,MATCH('Dept F Planning'!D27,Locations!$B$3:$B$308,0),4)="UK"),(((((J27)-42.4)*Transport!$D$8)+(42.4*Transport!$D$14))*'Dept F Planning'!F27),IF(AND(E27="Electric car",INDEX(Locations!$B$3:$E$308,MATCH('Dept F Planning'!D27,Locations!$B$3:$B$308,0),4)="Europe",INDEX(Locations!$B$3:$E$308,MATCH('Dept F Planning'!C27,Locations!$B$3:$B$308,0),4)="UK"),(((((J27)-42.4)*Transport!$D$8)+(42.4*Transport!$D$14))*'Dept F Planning'!F27),IF(AND(OR(C27="Ireland",INDEX(Locations!$B$3:$F$308,MATCH('Dept F Planning'!C27,Locations!$B$3:$B$308,0),5)="Yes"),E27="Car",INDEX(Locations!$B$3:$E$308,MATCH('Dept F Planning'!D27,Locations!$B$3:$B$308,0),4)="UK"),(J27)*(0.15*Transport!$C$14+0.85*Transport!$C$9)*'Dept F Planning'!F27,IF(AND(OR(D27="Ireland",INDEX(Locations!$B$3:$F$308,MATCH('Dept F Planning'!D27,Locations!$B$3:$B$308,0),5)="Yes"),E27="Car",INDEX(Locations!$B$3:$E$308,MATCH('Dept F Planning'!C27,Locations!$B$3:$B$308,0),4)="UK"),(J27)*(0.15*Transport!$C$14+0.85*Transport!$C$9)*'Dept F Planning'!F27,IF(AND(OR(C27="Ireland",INDEX(Locations!$B$3:$F$308,MATCH('Dept F Planning'!C27,Locations!$B$3:$B$308,0),5)="Yes"),E27="Hybrid Car",INDEX(Locations!$B$3:$E$308,MATCH('Dept F Planning'!D27,Locations!$B$3:$B$308,0),4)="UK"),(J27)*(0.15*Transport!$C$14+0.85*Transport!$C$9)*'Dept F Planning'!F27,IF(AND(OR(D27="Ireland",INDEX(Locations!$B$3:$F$308,MATCH('Dept F Planning'!D27,Locations!$B$3:$B$308,0),5)="Yes"),E27="Hybrid Car",INDEX(Locations!$B$3:$E$308,MATCH('Dept F Planning'!C27,Locations!$B$3:$B$308,0),4)="UK"),(J27)*(0.15*Transport!$C$14+0.85*Transport!$C$9)*'Dept F Planning'!F27,IF(AND(OR(C27="Ireland",INDEX(Locations!$B$3:$F$308,MATCH('Dept F Planning'!C27,Locations!$B$3:$B$308,0),5)="Yes"),E27="Electric Car",INDEX(Locations!$B$3:$E$308,MATCH('Dept F Planning'!D27,Locations!$B$3:$B$308,0),4)="UK"),(J27)*(0.15*Transport!$C$14+0.85*Transport!$C$8)*'Dept F Planning'!F27,IF(AND(OR(D27="Ireland",INDEX(Locations!$B$3:$F$308,MATCH('Dept F Planning'!D27,Locations!$B$3:$B$308,0),5)="Yes"),E27="Electric Car",INDEX(Locations!$B$3:$E$308,MATCH('Dept F Planning'!C27,Locations!$B$3:$B$308,0),4)="UK"),(J27)*(0.15*Transport!$C$14+0.85*Transport!$C$8)*'Dept F Planning'!F27,IF(AND(OR(C27="Ireland",INDEX(Locations!$B$3:$F$308,MATCH('Dept F Planning'!C27,Locations!$B$3:$B$308,0),5)="Yes"),E27="Bus/Coach",INDEX(Locations!$B$3:$E$308,MATCH('Dept F Planning'!D27,Locations!$B$3:$B$308,0),4)="UK"),(J27)*(0.15*Transport!$C$13+0.85*Transport!$C$5)*'Dept F Planning'!F27,IF(AND(OR(D27="Ireland",INDEX(Locations!$B$3:$F$308,MATCH('Dept F Planning'!D27,Locations!$B$3:$B$308,0),5)="Yes"),E27="Bus/Coach",INDEX(Locations!$B$3:$E$308,MATCH('Dept F Planning'!C27,Locations!$B$3:$B$308,0),4)="UK"),(J27)*(0.15*Transport!$C$13+0.85*Transport!$C$5)*'Dept F Planning'!F27,IF(AND(OR(C27="Ireland",INDEX(Locations!$B$3:$F$308,MATCH('Dept F Planning'!C27,Locations!$B$3:$B$308,0),5)="Yes"),E27="Train",INDEX(Locations!$B$3:$E$308,MATCH('Dept F Planning'!D27,Locations!$B$3:$B$308,0),4)="UK"),(J27)*(0.15*Transport!$C$13+0.85*Transport!$C$3)*'Dept F Planning'!F27,IF(AND(OR(D27="Ireland",INDEX(Locations!$B$3:$F$308,MATCH('Dept F Planning'!D27,Locations!$B$3:$B$308,0),5)="Yes"),E27="Train",INDEX(Locations!$B$3:$E$308,MATCH('Dept F Planning'!C27,Locations!$B$3:$B$308,0),4)="UK"),(J27)*(0.15*Transport!$C$13+0.85*Transport!$C$3),J27*(INDEX(Transport!$B$3:$E$14,MATCH('Dept F Planning'!E27,Transport!$B$3:$B$14,0),IF(INDEX(Locations!$B$3:$G$308,MATCH('Dept F Planning'!C27,Locations!$B$3:$B$308,0),4)="UK",2,IF(INDEX(Locations!$B$3:$G$308,MATCH('Dept F Planning'!C27,Locations!$B$3:$B$308,0),4)="Europe",3,4)))))*F27*G27*H27))))))))))))))))))),1)),"")</f>
        <v/>
      </c>
      <c r="L27" s="90"/>
    </row>
    <row r="28" spans="1:14" ht="17.399999999999999" customHeight="1" x14ac:dyDescent="0.25">
      <c r="A28" s="90"/>
      <c r="B28" s="91"/>
      <c r="C28" s="91"/>
      <c r="D28" s="91"/>
      <c r="E28" s="91"/>
      <c r="F28" s="90"/>
      <c r="G28" s="90">
        <v>1</v>
      </c>
      <c r="H28" s="101">
        <v>1</v>
      </c>
      <c r="I28" s="91"/>
      <c r="J28" s="100" t="str">
        <f>(IFERROR(IF(I28="Yes",(ROUND(6371 * ACOS(SIN((VLOOKUP(C28,Locations!B:D,2,FALSE))*PI()/180)*SIN((VLOOKUP(D28,Locations!B:D,2,FALSE))*PI()/180) + COS((VLOOKUP(C28,Locations!B:D,2,FALSE))*PI()/180) * COS((VLOOKUP(D28,Locations!B:D,2,FALSE))*PI()/180)*COS((VLOOKUP(D28,Locations!B:D,3,FALSE))* PI()/180-(VLOOKUP(C28,Locations!B:D,3,FALSE))*PI()/180))/1.609,0))*2,(ROUND(6371 * ACOS(SIN((VLOOKUP(C28,Locations!B:D,2,FALSE))*PI()/180)*SIN((VLOOKUP(D28,Locations!B:D,2,FALSE))*PI()/180) + COS((VLOOKUP(C28,Locations!B:D,2,FALSE))*PI()/180) * COS((VLOOKUP(D28,Locations!B:D,2,FALSE))*PI()/180)*COS((VLOOKUP(D28,Locations!B:D,3,FALSE))* PI()/180-(VLOOKUP(C28,Locations!B:D,3,FALSE))*PI()/180))/1.609,0))),""))</f>
        <v/>
      </c>
      <c r="K28" s="100" t="str" cm="1">
        <f t="array" ref="K28">IFERROR((ROUND(IF(AND(E28="Train",INDEX(Locations!$B$3:$E$308,MATCH('Dept F Planning'!C28,Locations!$B$3:$B$308,0),4)="Europe",INDEX(Locations!$B$3:$E$308,MATCH('Dept F Planning'!D28,Locations!$B$3:$B$308,0),4)="UK"),(((INDEX(Dover!$B$3:$G$124,MATCH('Dept F Planning'!C28,Dover!$B$3:$B$124,0),6))*Transport!$D$3)+(INDEX(Dover!$B$3:$G$124,MATCH('Dept F Planning'!D28,Dover!$B$3:$B$124,0),6)*Transport!$C$3))*'Dept F Planning'!F28*IF(I28="Yes",2,1),IF(AND(E28="Train",INDEX(Locations!$B$3:$E$308,MATCH('Dept F Planning'!D28,Locations!$B$3:$B$308,0),4)="Europe",INDEX(Locations!$B$3:$E$308,MATCH('Dept F Planning'!C28,Locations!$B$3:$B$308,0),4)="UK"),(((INDEX(Dover!$B$3:$G$124,MATCH('Dept F Planning'!D28,Dover!$B$3:$B$124,0),6))*Transport!$D$3)+(INDEX(Dover!$B$3:$G$124,MATCH('Dept F Planning'!C28,Dover!$B$3:$B$124,0),6)*Transport!$C$3))*'Dept F Planning'!F28*IF(I28="Yes",2,1),IF(AND(E28="Bus/Coach",INDEX(Locations!$B$3:$E$308,MATCH('Dept F Planning'!C28,Locations!$B$3:$B$308,0),4)="Europe",INDEX(Locations!$B$3:$E$308,MATCH('Dept F Planning'!D28,Locations!$B$3:$B$308,0),4)="UK"),((((J28)-42.4)*Transport!$D$5)+(42.4*Transport!$D$13))*'Dept F Planning'!F28,IF(AND(E28="Bus/Coach",INDEX(Locations!$B$3:$E$308,MATCH('Dept F Planning'!D28,Locations!$B$3:$B$308,0),4)="Europe",INDEX(Locations!$B$3:$E$308,MATCH('Dept F Planning'!C28,Locations!$B$3:$B$308,0),4)="UK"),((((J28)-42.4)*Transport!$D$5)+(42.4*Transport!$D$13))*'Dept F Planning'!F28,IF(AND(E28="Car",INDEX(Locations!$B$3:$E$308,MATCH('Dept F Planning'!C28,Locations!$B$3:$B$308,0),4)="Europe",INDEX(Locations!$B$3:$E$308,MATCH('Dept F Planning'!D28,Locations!$B$3:$B$308,0),4)="UK"),(((((J28)-42.4)*Transport!$D$9)+(42.4*Transport!$D$14))*'Dept F Planning'!F28),IF(AND(E28="Car",INDEX(Locations!$B$3:$E$308,MATCH('Dept F Planning'!D28,Locations!$B$3:$B$308,0),4)="Europe",INDEX(Locations!$B$3:$E$308,MATCH('Dept F Planning'!C28,Locations!$B$3:$B$308,0),4)="UK"),(((((J28)-42.4)*Transport!$D$9)+(42.4*Transport!$D$14))*'Dept F Planning'!F28),IF(AND(E28="Hybrid car",INDEX(Locations!$B$3:$E$308,MATCH('Dept F Planning'!C28,Locations!$B$3:$B$308,0),4)="Europe",INDEX(Locations!$B$3:$E$308,MATCH('Dept F Planning'!D28,Locations!$B$3:$B$308,0),4)="UK"),(((((J28)-42.4)*Transport!$D$9)+(42.4*Transport!$D$14))*'Dept F Planning'!F28),IF(AND(E28="Hybrid car",INDEX(Locations!$B$3:$E$308,MATCH('Dept F Planning'!D28,Locations!$B$3:$B$308,0),4)="Europe",INDEX(Locations!$B$3:$E$308,MATCH('Dept F Planning'!C28,Locations!$B$3:$B$308,0),4)="UK"),(((((J28)-42.4)*Transport!$D$9)+(42.4*Transport!$D$14))*'Dept F Planning'!F28),IF(AND(E28="Electric car",INDEX(Locations!$B$3:$E$308,MATCH('Dept F Planning'!C28,Locations!$B$3:$B$308,0),4)="Europe",INDEX(Locations!$B$3:$E$308,MATCH('Dept F Planning'!D28,Locations!$B$3:$B$308,0),4)="UK"),(((((J28)-42.4)*Transport!$D$8)+(42.4*Transport!$D$14))*'Dept F Planning'!F28),IF(AND(E28="Electric car",INDEX(Locations!$B$3:$E$308,MATCH('Dept F Planning'!D28,Locations!$B$3:$B$308,0),4)="Europe",INDEX(Locations!$B$3:$E$308,MATCH('Dept F Planning'!C28,Locations!$B$3:$B$308,0),4)="UK"),(((((J28)-42.4)*Transport!$D$8)+(42.4*Transport!$D$14))*'Dept F Planning'!F28),IF(AND(OR(C28="Ireland",INDEX(Locations!$B$3:$F$308,MATCH('Dept F Planning'!C28,Locations!$B$3:$B$308,0),5)="Yes"),E28="Car",INDEX(Locations!$B$3:$E$308,MATCH('Dept F Planning'!D28,Locations!$B$3:$B$308,0),4)="UK"),(J28)*(0.15*Transport!$C$14+0.85*Transport!$C$9)*'Dept F Planning'!F28,IF(AND(OR(D28="Ireland",INDEX(Locations!$B$3:$F$308,MATCH('Dept F Planning'!D28,Locations!$B$3:$B$308,0),5)="Yes"),E28="Car",INDEX(Locations!$B$3:$E$308,MATCH('Dept F Planning'!C28,Locations!$B$3:$B$308,0),4)="UK"),(J28)*(0.15*Transport!$C$14+0.85*Transport!$C$9)*'Dept F Planning'!F28,IF(AND(OR(C28="Ireland",INDEX(Locations!$B$3:$F$308,MATCH('Dept F Planning'!C28,Locations!$B$3:$B$308,0),5)="Yes"),E28="Hybrid Car",INDEX(Locations!$B$3:$E$308,MATCH('Dept F Planning'!D28,Locations!$B$3:$B$308,0),4)="UK"),(J28)*(0.15*Transport!$C$14+0.85*Transport!$C$9)*'Dept F Planning'!F28,IF(AND(OR(D28="Ireland",INDEX(Locations!$B$3:$F$308,MATCH('Dept F Planning'!D28,Locations!$B$3:$B$308,0),5)="Yes"),E28="Hybrid Car",INDEX(Locations!$B$3:$E$308,MATCH('Dept F Planning'!C28,Locations!$B$3:$B$308,0),4)="UK"),(J28)*(0.15*Transport!$C$14+0.85*Transport!$C$9)*'Dept F Planning'!F28,IF(AND(OR(C28="Ireland",INDEX(Locations!$B$3:$F$308,MATCH('Dept F Planning'!C28,Locations!$B$3:$B$308,0),5)="Yes"),E28="Electric Car",INDEX(Locations!$B$3:$E$308,MATCH('Dept F Planning'!D28,Locations!$B$3:$B$308,0),4)="UK"),(J28)*(0.15*Transport!$C$14+0.85*Transport!$C$8)*'Dept F Planning'!F28,IF(AND(OR(D28="Ireland",INDEX(Locations!$B$3:$F$308,MATCH('Dept F Planning'!D28,Locations!$B$3:$B$308,0),5)="Yes"),E28="Electric Car",INDEX(Locations!$B$3:$E$308,MATCH('Dept F Planning'!C28,Locations!$B$3:$B$308,0),4)="UK"),(J28)*(0.15*Transport!$C$14+0.85*Transport!$C$8)*'Dept F Planning'!F28,IF(AND(OR(C28="Ireland",INDEX(Locations!$B$3:$F$308,MATCH('Dept F Planning'!C28,Locations!$B$3:$B$308,0),5)="Yes"),E28="Bus/Coach",INDEX(Locations!$B$3:$E$308,MATCH('Dept F Planning'!D28,Locations!$B$3:$B$308,0),4)="UK"),(J28)*(0.15*Transport!$C$13+0.85*Transport!$C$5)*'Dept F Planning'!F28,IF(AND(OR(D28="Ireland",INDEX(Locations!$B$3:$F$308,MATCH('Dept F Planning'!D28,Locations!$B$3:$B$308,0),5)="Yes"),E28="Bus/Coach",INDEX(Locations!$B$3:$E$308,MATCH('Dept F Planning'!C28,Locations!$B$3:$B$308,0),4)="UK"),(J28)*(0.15*Transport!$C$13+0.85*Transport!$C$5)*'Dept F Planning'!F28,IF(AND(OR(C28="Ireland",INDEX(Locations!$B$3:$F$308,MATCH('Dept F Planning'!C28,Locations!$B$3:$B$308,0),5)="Yes"),E28="Train",INDEX(Locations!$B$3:$E$308,MATCH('Dept F Planning'!D28,Locations!$B$3:$B$308,0),4)="UK"),(J28)*(0.15*Transport!$C$13+0.85*Transport!$C$3)*'Dept F Planning'!F28,IF(AND(OR(D28="Ireland",INDEX(Locations!$B$3:$F$308,MATCH('Dept F Planning'!D28,Locations!$B$3:$B$308,0),5)="Yes"),E28="Train",INDEX(Locations!$B$3:$E$308,MATCH('Dept F Planning'!C28,Locations!$B$3:$B$308,0),4)="UK"),(J28)*(0.15*Transport!$C$13+0.85*Transport!$C$3),J28*(INDEX(Transport!$B$3:$E$14,MATCH('Dept F Planning'!E28,Transport!$B$3:$B$14,0),IF(INDEX(Locations!$B$3:$G$308,MATCH('Dept F Planning'!C28,Locations!$B$3:$B$308,0),4)="UK",2,IF(INDEX(Locations!$B$3:$G$308,MATCH('Dept F Planning'!C28,Locations!$B$3:$B$308,0),4)="Europe",3,4)))))*F28*G28*H28))))))))))))))))))),1)),"")</f>
        <v/>
      </c>
      <c r="L28" s="90"/>
    </row>
    <row r="29" spans="1:14" ht="17.399999999999999" customHeight="1" x14ac:dyDescent="0.25">
      <c r="A29" s="90"/>
      <c r="B29" s="91"/>
      <c r="C29" s="91"/>
      <c r="D29" s="91"/>
      <c r="E29" s="91"/>
      <c r="F29" s="90"/>
      <c r="G29" s="90">
        <v>1</v>
      </c>
      <c r="H29" s="101">
        <v>1</v>
      </c>
      <c r="I29" s="91"/>
      <c r="J29" s="100" t="str">
        <f>(IFERROR(IF(I29="Yes",(ROUND(6371 * ACOS(SIN((VLOOKUP(C29,Locations!B:D,2,FALSE))*PI()/180)*SIN((VLOOKUP(D29,Locations!B:D,2,FALSE))*PI()/180) + COS((VLOOKUP(C29,Locations!B:D,2,FALSE))*PI()/180) * COS((VLOOKUP(D29,Locations!B:D,2,FALSE))*PI()/180)*COS((VLOOKUP(D29,Locations!B:D,3,FALSE))* PI()/180-(VLOOKUP(C29,Locations!B:D,3,FALSE))*PI()/180))/1.609,0))*2,(ROUND(6371 * ACOS(SIN((VLOOKUP(C29,Locations!B:D,2,FALSE))*PI()/180)*SIN((VLOOKUP(D29,Locations!B:D,2,FALSE))*PI()/180) + COS((VLOOKUP(C29,Locations!B:D,2,FALSE))*PI()/180) * COS((VLOOKUP(D29,Locations!B:D,2,FALSE))*PI()/180)*COS((VLOOKUP(D29,Locations!B:D,3,FALSE))* PI()/180-(VLOOKUP(C29,Locations!B:D,3,FALSE))*PI()/180))/1.609,0))),""))</f>
        <v/>
      </c>
      <c r="K29" s="100" t="str" cm="1">
        <f t="array" ref="K29">IFERROR((ROUND(IF(AND(E29="Train",INDEX(Locations!$B$3:$E$308,MATCH('Dept F Planning'!C29,Locations!$B$3:$B$308,0),4)="Europe",INDEX(Locations!$B$3:$E$308,MATCH('Dept F Planning'!D29,Locations!$B$3:$B$308,0),4)="UK"),(((INDEX(Dover!$B$3:$G$124,MATCH('Dept F Planning'!C29,Dover!$B$3:$B$124,0),6))*Transport!$D$3)+(INDEX(Dover!$B$3:$G$124,MATCH('Dept F Planning'!D29,Dover!$B$3:$B$124,0),6)*Transport!$C$3))*'Dept F Planning'!F29*IF(I29="Yes",2,1),IF(AND(E29="Train",INDEX(Locations!$B$3:$E$308,MATCH('Dept F Planning'!D29,Locations!$B$3:$B$308,0),4)="Europe",INDEX(Locations!$B$3:$E$308,MATCH('Dept F Planning'!C29,Locations!$B$3:$B$308,0),4)="UK"),(((INDEX(Dover!$B$3:$G$124,MATCH('Dept F Planning'!D29,Dover!$B$3:$B$124,0),6))*Transport!$D$3)+(INDEX(Dover!$B$3:$G$124,MATCH('Dept F Planning'!C29,Dover!$B$3:$B$124,0),6)*Transport!$C$3))*'Dept F Planning'!F29*IF(I29="Yes",2,1),IF(AND(E29="Bus/Coach",INDEX(Locations!$B$3:$E$308,MATCH('Dept F Planning'!C29,Locations!$B$3:$B$308,0),4)="Europe",INDEX(Locations!$B$3:$E$308,MATCH('Dept F Planning'!D29,Locations!$B$3:$B$308,0),4)="UK"),((((J29)-42.4)*Transport!$D$5)+(42.4*Transport!$D$13))*'Dept F Planning'!F29,IF(AND(E29="Bus/Coach",INDEX(Locations!$B$3:$E$308,MATCH('Dept F Planning'!D29,Locations!$B$3:$B$308,0),4)="Europe",INDEX(Locations!$B$3:$E$308,MATCH('Dept F Planning'!C29,Locations!$B$3:$B$308,0),4)="UK"),((((J29)-42.4)*Transport!$D$5)+(42.4*Transport!$D$13))*'Dept F Planning'!F29,IF(AND(E29="Car",INDEX(Locations!$B$3:$E$308,MATCH('Dept F Planning'!C29,Locations!$B$3:$B$308,0),4)="Europe",INDEX(Locations!$B$3:$E$308,MATCH('Dept F Planning'!D29,Locations!$B$3:$B$308,0),4)="UK"),(((((J29)-42.4)*Transport!$D$9)+(42.4*Transport!$D$14))*'Dept F Planning'!F29),IF(AND(E29="Car",INDEX(Locations!$B$3:$E$308,MATCH('Dept F Planning'!D29,Locations!$B$3:$B$308,0),4)="Europe",INDEX(Locations!$B$3:$E$308,MATCH('Dept F Planning'!C29,Locations!$B$3:$B$308,0),4)="UK"),(((((J29)-42.4)*Transport!$D$9)+(42.4*Transport!$D$14))*'Dept F Planning'!F29),IF(AND(E29="Hybrid car",INDEX(Locations!$B$3:$E$308,MATCH('Dept F Planning'!C29,Locations!$B$3:$B$308,0),4)="Europe",INDEX(Locations!$B$3:$E$308,MATCH('Dept F Planning'!D29,Locations!$B$3:$B$308,0),4)="UK"),(((((J29)-42.4)*Transport!$D$9)+(42.4*Transport!$D$14))*'Dept F Planning'!F29),IF(AND(E29="Hybrid car",INDEX(Locations!$B$3:$E$308,MATCH('Dept F Planning'!D29,Locations!$B$3:$B$308,0),4)="Europe",INDEX(Locations!$B$3:$E$308,MATCH('Dept F Planning'!C29,Locations!$B$3:$B$308,0),4)="UK"),(((((J29)-42.4)*Transport!$D$9)+(42.4*Transport!$D$14))*'Dept F Planning'!F29),IF(AND(E29="Electric car",INDEX(Locations!$B$3:$E$308,MATCH('Dept F Planning'!C29,Locations!$B$3:$B$308,0),4)="Europe",INDEX(Locations!$B$3:$E$308,MATCH('Dept F Planning'!D29,Locations!$B$3:$B$308,0),4)="UK"),(((((J29)-42.4)*Transport!$D$8)+(42.4*Transport!$D$14))*'Dept F Planning'!F29),IF(AND(E29="Electric car",INDEX(Locations!$B$3:$E$308,MATCH('Dept F Planning'!D29,Locations!$B$3:$B$308,0),4)="Europe",INDEX(Locations!$B$3:$E$308,MATCH('Dept F Planning'!C29,Locations!$B$3:$B$308,0),4)="UK"),(((((J29)-42.4)*Transport!$D$8)+(42.4*Transport!$D$14))*'Dept F Planning'!F29),IF(AND(OR(C29="Ireland",INDEX(Locations!$B$3:$F$308,MATCH('Dept F Planning'!C29,Locations!$B$3:$B$308,0),5)="Yes"),E29="Car",INDEX(Locations!$B$3:$E$308,MATCH('Dept F Planning'!D29,Locations!$B$3:$B$308,0),4)="UK"),(J29)*(0.15*Transport!$C$14+0.85*Transport!$C$9)*'Dept F Planning'!F29,IF(AND(OR(D29="Ireland",INDEX(Locations!$B$3:$F$308,MATCH('Dept F Planning'!D29,Locations!$B$3:$B$308,0),5)="Yes"),E29="Car",INDEX(Locations!$B$3:$E$308,MATCH('Dept F Planning'!C29,Locations!$B$3:$B$308,0),4)="UK"),(J29)*(0.15*Transport!$C$14+0.85*Transport!$C$9)*'Dept F Planning'!F29,IF(AND(OR(C29="Ireland",INDEX(Locations!$B$3:$F$308,MATCH('Dept F Planning'!C29,Locations!$B$3:$B$308,0),5)="Yes"),E29="Hybrid Car",INDEX(Locations!$B$3:$E$308,MATCH('Dept F Planning'!D29,Locations!$B$3:$B$308,0),4)="UK"),(J29)*(0.15*Transport!$C$14+0.85*Transport!$C$9)*'Dept F Planning'!F29,IF(AND(OR(D29="Ireland",INDEX(Locations!$B$3:$F$308,MATCH('Dept F Planning'!D29,Locations!$B$3:$B$308,0),5)="Yes"),E29="Hybrid Car",INDEX(Locations!$B$3:$E$308,MATCH('Dept F Planning'!C29,Locations!$B$3:$B$308,0),4)="UK"),(J29)*(0.15*Transport!$C$14+0.85*Transport!$C$9)*'Dept F Planning'!F29,IF(AND(OR(C29="Ireland",INDEX(Locations!$B$3:$F$308,MATCH('Dept F Planning'!C29,Locations!$B$3:$B$308,0),5)="Yes"),E29="Electric Car",INDEX(Locations!$B$3:$E$308,MATCH('Dept F Planning'!D29,Locations!$B$3:$B$308,0),4)="UK"),(J29)*(0.15*Transport!$C$14+0.85*Transport!$C$8)*'Dept F Planning'!F29,IF(AND(OR(D29="Ireland",INDEX(Locations!$B$3:$F$308,MATCH('Dept F Planning'!D29,Locations!$B$3:$B$308,0),5)="Yes"),E29="Electric Car",INDEX(Locations!$B$3:$E$308,MATCH('Dept F Planning'!C29,Locations!$B$3:$B$308,0),4)="UK"),(J29)*(0.15*Transport!$C$14+0.85*Transport!$C$8)*'Dept F Planning'!F29,IF(AND(OR(C29="Ireland",INDEX(Locations!$B$3:$F$308,MATCH('Dept F Planning'!C29,Locations!$B$3:$B$308,0),5)="Yes"),E29="Bus/Coach",INDEX(Locations!$B$3:$E$308,MATCH('Dept F Planning'!D29,Locations!$B$3:$B$308,0),4)="UK"),(J29)*(0.15*Transport!$C$13+0.85*Transport!$C$5)*'Dept F Planning'!F29,IF(AND(OR(D29="Ireland",INDEX(Locations!$B$3:$F$308,MATCH('Dept F Planning'!D29,Locations!$B$3:$B$308,0),5)="Yes"),E29="Bus/Coach",INDEX(Locations!$B$3:$E$308,MATCH('Dept F Planning'!C29,Locations!$B$3:$B$308,0),4)="UK"),(J29)*(0.15*Transport!$C$13+0.85*Transport!$C$5)*'Dept F Planning'!F29,IF(AND(OR(C29="Ireland",INDEX(Locations!$B$3:$F$308,MATCH('Dept F Planning'!C29,Locations!$B$3:$B$308,0),5)="Yes"),E29="Train",INDEX(Locations!$B$3:$E$308,MATCH('Dept F Planning'!D29,Locations!$B$3:$B$308,0),4)="UK"),(J29)*(0.15*Transport!$C$13+0.85*Transport!$C$3)*'Dept F Planning'!F29,IF(AND(OR(D29="Ireland",INDEX(Locations!$B$3:$F$308,MATCH('Dept F Planning'!D29,Locations!$B$3:$B$308,0),5)="Yes"),E29="Train",INDEX(Locations!$B$3:$E$308,MATCH('Dept F Planning'!C29,Locations!$B$3:$B$308,0),4)="UK"),(J29)*(0.15*Transport!$C$13+0.85*Transport!$C$3),J29*(INDEX(Transport!$B$3:$E$14,MATCH('Dept F Planning'!E29,Transport!$B$3:$B$14,0),IF(INDEX(Locations!$B$3:$G$308,MATCH('Dept F Planning'!C29,Locations!$B$3:$B$308,0),4)="UK",2,IF(INDEX(Locations!$B$3:$G$308,MATCH('Dept F Planning'!C29,Locations!$B$3:$B$308,0),4)="Europe",3,4)))))*F29*G29*H29))))))))))))))))))),1)),"")</f>
        <v/>
      </c>
      <c r="L29" s="90"/>
    </row>
    <row r="30" spans="1:14" ht="17.399999999999999" customHeight="1" x14ac:dyDescent="0.25">
      <c r="A30" s="90"/>
      <c r="B30" s="91"/>
      <c r="C30" s="91"/>
      <c r="D30" s="91"/>
      <c r="E30" s="91"/>
      <c r="F30" s="90"/>
      <c r="G30" s="90">
        <v>1</v>
      </c>
      <c r="H30" s="101">
        <v>1</v>
      </c>
      <c r="I30" s="91"/>
      <c r="J30" s="100" t="str">
        <f>(IFERROR(IF(I30="Yes",(ROUND(6371 * ACOS(SIN((VLOOKUP(C30,Locations!B:D,2,FALSE))*PI()/180)*SIN((VLOOKUP(D30,Locations!B:D,2,FALSE))*PI()/180) + COS((VLOOKUP(C30,Locations!B:D,2,FALSE))*PI()/180) * COS((VLOOKUP(D30,Locations!B:D,2,FALSE))*PI()/180)*COS((VLOOKUP(D30,Locations!B:D,3,FALSE))* PI()/180-(VLOOKUP(C30,Locations!B:D,3,FALSE))*PI()/180))/1.609,0))*2,(ROUND(6371 * ACOS(SIN((VLOOKUP(C30,Locations!B:D,2,FALSE))*PI()/180)*SIN((VLOOKUP(D30,Locations!B:D,2,FALSE))*PI()/180) + COS((VLOOKUP(C30,Locations!B:D,2,FALSE))*PI()/180) * COS((VLOOKUP(D30,Locations!B:D,2,FALSE))*PI()/180)*COS((VLOOKUP(D30,Locations!B:D,3,FALSE))* PI()/180-(VLOOKUP(C30,Locations!B:D,3,FALSE))*PI()/180))/1.609,0))),""))</f>
        <v/>
      </c>
      <c r="K30" s="100" t="str" cm="1">
        <f t="array" ref="K30">IFERROR((ROUND(IF(AND(E30="Train",INDEX(Locations!$B$3:$E$308,MATCH('Dept F Planning'!C30,Locations!$B$3:$B$308,0),4)="Europe",INDEX(Locations!$B$3:$E$308,MATCH('Dept F Planning'!D30,Locations!$B$3:$B$308,0),4)="UK"),(((INDEX(Dover!$B$3:$G$124,MATCH('Dept F Planning'!C30,Dover!$B$3:$B$124,0),6))*Transport!$D$3)+(INDEX(Dover!$B$3:$G$124,MATCH('Dept F Planning'!D30,Dover!$B$3:$B$124,0),6)*Transport!$C$3))*'Dept F Planning'!F30*IF(I30="Yes",2,1),IF(AND(E30="Train",INDEX(Locations!$B$3:$E$308,MATCH('Dept F Planning'!D30,Locations!$B$3:$B$308,0),4)="Europe",INDEX(Locations!$B$3:$E$308,MATCH('Dept F Planning'!C30,Locations!$B$3:$B$308,0),4)="UK"),(((INDEX(Dover!$B$3:$G$124,MATCH('Dept F Planning'!D30,Dover!$B$3:$B$124,0),6))*Transport!$D$3)+(INDEX(Dover!$B$3:$G$124,MATCH('Dept F Planning'!C30,Dover!$B$3:$B$124,0),6)*Transport!$C$3))*'Dept F Planning'!F30*IF(I30="Yes",2,1),IF(AND(E30="Bus/Coach",INDEX(Locations!$B$3:$E$308,MATCH('Dept F Planning'!C30,Locations!$B$3:$B$308,0),4)="Europe",INDEX(Locations!$B$3:$E$308,MATCH('Dept F Planning'!D30,Locations!$B$3:$B$308,0),4)="UK"),((((J30)-42.4)*Transport!$D$5)+(42.4*Transport!$D$13))*'Dept F Planning'!F30,IF(AND(E30="Bus/Coach",INDEX(Locations!$B$3:$E$308,MATCH('Dept F Planning'!D30,Locations!$B$3:$B$308,0),4)="Europe",INDEX(Locations!$B$3:$E$308,MATCH('Dept F Planning'!C30,Locations!$B$3:$B$308,0),4)="UK"),((((J30)-42.4)*Transport!$D$5)+(42.4*Transport!$D$13))*'Dept F Planning'!F30,IF(AND(E30="Car",INDEX(Locations!$B$3:$E$308,MATCH('Dept F Planning'!C30,Locations!$B$3:$B$308,0),4)="Europe",INDEX(Locations!$B$3:$E$308,MATCH('Dept F Planning'!D30,Locations!$B$3:$B$308,0),4)="UK"),(((((J30)-42.4)*Transport!$D$9)+(42.4*Transport!$D$14))*'Dept F Planning'!F30),IF(AND(E30="Car",INDEX(Locations!$B$3:$E$308,MATCH('Dept F Planning'!D30,Locations!$B$3:$B$308,0),4)="Europe",INDEX(Locations!$B$3:$E$308,MATCH('Dept F Planning'!C30,Locations!$B$3:$B$308,0),4)="UK"),(((((J30)-42.4)*Transport!$D$9)+(42.4*Transport!$D$14))*'Dept F Planning'!F30),IF(AND(E30="Hybrid car",INDEX(Locations!$B$3:$E$308,MATCH('Dept F Planning'!C30,Locations!$B$3:$B$308,0),4)="Europe",INDEX(Locations!$B$3:$E$308,MATCH('Dept F Planning'!D30,Locations!$B$3:$B$308,0),4)="UK"),(((((J30)-42.4)*Transport!$D$9)+(42.4*Transport!$D$14))*'Dept F Planning'!F30),IF(AND(E30="Hybrid car",INDEX(Locations!$B$3:$E$308,MATCH('Dept F Planning'!D30,Locations!$B$3:$B$308,0),4)="Europe",INDEX(Locations!$B$3:$E$308,MATCH('Dept F Planning'!C30,Locations!$B$3:$B$308,0),4)="UK"),(((((J30)-42.4)*Transport!$D$9)+(42.4*Transport!$D$14))*'Dept F Planning'!F30),IF(AND(E30="Electric car",INDEX(Locations!$B$3:$E$308,MATCH('Dept F Planning'!C30,Locations!$B$3:$B$308,0),4)="Europe",INDEX(Locations!$B$3:$E$308,MATCH('Dept F Planning'!D30,Locations!$B$3:$B$308,0),4)="UK"),(((((J30)-42.4)*Transport!$D$8)+(42.4*Transport!$D$14))*'Dept F Planning'!F30),IF(AND(E30="Electric car",INDEX(Locations!$B$3:$E$308,MATCH('Dept F Planning'!D30,Locations!$B$3:$B$308,0),4)="Europe",INDEX(Locations!$B$3:$E$308,MATCH('Dept F Planning'!C30,Locations!$B$3:$B$308,0),4)="UK"),(((((J30)-42.4)*Transport!$D$8)+(42.4*Transport!$D$14))*'Dept F Planning'!F30),IF(AND(OR(C30="Ireland",INDEX(Locations!$B$3:$F$308,MATCH('Dept F Planning'!C30,Locations!$B$3:$B$308,0),5)="Yes"),E30="Car",INDEX(Locations!$B$3:$E$308,MATCH('Dept F Planning'!D30,Locations!$B$3:$B$308,0),4)="UK"),(J30)*(0.15*Transport!$C$14+0.85*Transport!$C$9)*'Dept F Planning'!F30,IF(AND(OR(D30="Ireland",INDEX(Locations!$B$3:$F$308,MATCH('Dept F Planning'!D30,Locations!$B$3:$B$308,0),5)="Yes"),E30="Car",INDEX(Locations!$B$3:$E$308,MATCH('Dept F Planning'!C30,Locations!$B$3:$B$308,0),4)="UK"),(J30)*(0.15*Transport!$C$14+0.85*Transport!$C$9)*'Dept F Planning'!F30,IF(AND(OR(C30="Ireland",INDEX(Locations!$B$3:$F$308,MATCH('Dept F Planning'!C30,Locations!$B$3:$B$308,0),5)="Yes"),E30="Hybrid Car",INDEX(Locations!$B$3:$E$308,MATCH('Dept F Planning'!D30,Locations!$B$3:$B$308,0),4)="UK"),(J30)*(0.15*Transport!$C$14+0.85*Transport!$C$9)*'Dept F Planning'!F30,IF(AND(OR(D30="Ireland",INDEX(Locations!$B$3:$F$308,MATCH('Dept F Planning'!D30,Locations!$B$3:$B$308,0),5)="Yes"),E30="Hybrid Car",INDEX(Locations!$B$3:$E$308,MATCH('Dept F Planning'!C30,Locations!$B$3:$B$308,0),4)="UK"),(J30)*(0.15*Transport!$C$14+0.85*Transport!$C$9)*'Dept F Planning'!F30,IF(AND(OR(C30="Ireland",INDEX(Locations!$B$3:$F$308,MATCH('Dept F Planning'!C30,Locations!$B$3:$B$308,0),5)="Yes"),E30="Electric Car",INDEX(Locations!$B$3:$E$308,MATCH('Dept F Planning'!D30,Locations!$B$3:$B$308,0),4)="UK"),(J30)*(0.15*Transport!$C$14+0.85*Transport!$C$8)*'Dept F Planning'!F30,IF(AND(OR(D30="Ireland",INDEX(Locations!$B$3:$F$308,MATCH('Dept F Planning'!D30,Locations!$B$3:$B$308,0),5)="Yes"),E30="Electric Car",INDEX(Locations!$B$3:$E$308,MATCH('Dept F Planning'!C30,Locations!$B$3:$B$308,0),4)="UK"),(J30)*(0.15*Transport!$C$14+0.85*Transport!$C$8)*'Dept F Planning'!F30,IF(AND(OR(C30="Ireland",INDEX(Locations!$B$3:$F$308,MATCH('Dept F Planning'!C30,Locations!$B$3:$B$308,0),5)="Yes"),E30="Bus/Coach",INDEX(Locations!$B$3:$E$308,MATCH('Dept F Planning'!D30,Locations!$B$3:$B$308,0),4)="UK"),(J30)*(0.15*Transport!$C$13+0.85*Transport!$C$5)*'Dept F Planning'!F30,IF(AND(OR(D30="Ireland",INDEX(Locations!$B$3:$F$308,MATCH('Dept F Planning'!D30,Locations!$B$3:$B$308,0),5)="Yes"),E30="Bus/Coach",INDEX(Locations!$B$3:$E$308,MATCH('Dept F Planning'!C30,Locations!$B$3:$B$308,0),4)="UK"),(J30)*(0.15*Transport!$C$13+0.85*Transport!$C$5)*'Dept F Planning'!F30,IF(AND(OR(C30="Ireland",INDEX(Locations!$B$3:$F$308,MATCH('Dept F Planning'!C30,Locations!$B$3:$B$308,0),5)="Yes"),E30="Train",INDEX(Locations!$B$3:$E$308,MATCH('Dept F Planning'!D30,Locations!$B$3:$B$308,0),4)="UK"),(J30)*(0.15*Transport!$C$13+0.85*Transport!$C$3)*'Dept F Planning'!F30,IF(AND(OR(D30="Ireland",INDEX(Locations!$B$3:$F$308,MATCH('Dept F Planning'!D30,Locations!$B$3:$B$308,0),5)="Yes"),E30="Train",INDEX(Locations!$B$3:$E$308,MATCH('Dept F Planning'!C30,Locations!$B$3:$B$308,0),4)="UK"),(J30)*(0.15*Transport!$C$13+0.85*Transport!$C$3),J30*(INDEX(Transport!$B$3:$E$14,MATCH('Dept F Planning'!E30,Transport!$B$3:$B$14,0),IF(INDEX(Locations!$B$3:$G$308,MATCH('Dept F Planning'!C30,Locations!$B$3:$B$308,0),4)="UK",2,IF(INDEX(Locations!$B$3:$G$308,MATCH('Dept F Planning'!C30,Locations!$B$3:$B$308,0),4)="Europe",3,4)))))*F30*G30*H30))))))))))))))))))),1)),"")</f>
        <v/>
      </c>
      <c r="L30" s="90"/>
      <c r="N30" s="96"/>
    </row>
    <row r="31" spans="1:14" ht="17.399999999999999" customHeight="1" x14ac:dyDescent="0.25">
      <c r="A31" s="90"/>
      <c r="B31" s="91"/>
      <c r="C31" s="91"/>
      <c r="D31" s="91"/>
      <c r="E31" s="91"/>
      <c r="F31" s="90"/>
      <c r="G31" s="90">
        <v>1</v>
      </c>
      <c r="H31" s="101">
        <v>1</v>
      </c>
      <c r="I31" s="91"/>
      <c r="J31" s="100" t="str">
        <f>(IFERROR(IF(I31="Yes",(ROUND(6371 * ACOS(SIN((VLOOKUP(C31,Locations!B:D,2,FALSE))*PI()/180)*SIN((VLOOKUP(D31,Locations!B:D,2,FALSE))*PI()/180) + COS((VLOOKUP(C31,Locations!B:D,2,FALSE))*PI()/180) * COS((VLOOKUP(D31,Locations!B:D,2,FALSE))*PI()/180)*COS((VLOOKUP(D31,Locations!B:D,3,FALSE))* PI()/180-(VLOOKUP(C31,Locations!B:D,3,FALSE))*PI()/180))/1.609,0))*2,(ROUND(6371 * ACOS(SIN((VLOOKUP(C31,Locations!B:D,2,FALSE))*PI()/180)*SIN((VLOOKUP(D31,Locations!B:D,2,FALSE))*PI()/180) + COS((VLOOKUP(C31,Locations!B:D,2,FALSE))*PI()/180) * COS((VLOOKUP(D31,Locations!B:D,2,FALSE))*PI()/180)*COS((VLOOKUP(D31,Locations!B:D,3,FALSE))* PI()/180-(VLOOKUP(C31,Locations!B:D,3,FALSE))*PI()/180))/1.609,0))),""))</f>
        <v/>
      </c>
      <c r="K31" s="100" t="str" cm="1">
        <f t="array" ref="K31">IFERROR((ROUND(IF(AND(E31="Train",INDEX(Locations!$B$3:$E$308,MATCH('Dept F Planning'!C31,Locations!$B$3:$B$308,0),4)="Europe",INDEX(Locations!$B$3:$E$308,MATCH('Dept F Planning'!D31,Locations!$B$3:$B$308,0),4)="UK"),(((INDEX(Dover!$B$3:$G$124,MATCH('Dept F Planning'!C31,Dover!$B$3:$B$124,0),6))*Transport!$D$3)+(INDEX(Dover!$B$3:$G$124,MATCH('Dept F Planning'!D31,Dover!$B$3:$B$124,0),6)*Transport!$C$3))*'Dept F Planning'!F31*IF(I31="Yes",2,1),IF(AND(E31="Train",INDEX(Locations!$B$3:$E$308,MATCH('Dept F Planning'!D31,Locations!$B$3:$B$308,0),4)="Europe",INDEX(Locations!$B$3:$E$308,MATCH('Dept F Planning'!C31,Locations!$B$3:$B$308,0),4)="UK"),(((INDEX(Dover!$B$3:$G$124,MATCH('Dept F Planning'!D31,Dover!$B$3:$B$124,0),6))*Transport!$D$3)+(INDEX(Dover!$B$3:$G$124,MATCH('Dept F Planning'!C31,Dover!$B$3:$B$124,0),6)*Transport!$C$3))*'Dept F Planning'!F31*IF(I31="Yes",2,1),IF(AND(E31="Bus/Coach",INDEX(Locations!$B$3:$E$308,MATCH('Dept F Planning'!C31,Locations!$B$3:$B$308,0),4)="Europe",INDEX(Locations!$B$3:$E$308,MATCH('Dept F Planning'!D31,Locations!$B$3:$B$308,0),4)="UK"),((((J31)-42.4)*Transport!$D$5)+(42.4*Transport!$D$13))*'Dept F Planning'!F31,IF(AND(E31="Bus/Coach",INDEX(Locations!$B$3:$E$308,MATCH('Dept F Planning'!D31,Locations!$B$3:$B$308,0),4)="Europe",INDEX(Locations!$B$3:$E$308,MATCH('Dept F Planning'!C31,Locations!$B$3:$B$308,0),4)="UK"),((((J31)-42.4)*Transport!$D$5)+(42.4*Transport!$D$13))*'Dept F Planning'!F31,IF(AND(E31="Car",INDEX(Locations!$B$3:$E$308,MATCH('Dept F Planning'!C31,Locations!$B$3:$B$308,0),4)="Europe",INDEX(Locations!$B$3:$E$308,MATCH('Dept F Planning'!D31,Locations!$B$3:$B$308,0),4)="UK"),(((((J31)-42.4)*Transport!$D$9)+(42.4*Transport!$D$14))*'Dept F Planning'!F31),IF(AND(E31="Car",INDEX(Locations!$B$3:$E$308,MATCH('Dept F Planning'!D31,Locations!$B$3:$B$308,0),4)="Europe",INDEX(Locations!$B$3:$E$308,MATCH('Dept F Planning'!C31,Locations!$B$3:$B$308,0),4)="UK"),(((((J31)-42.4)*Transport!$D$9)+(42.4*Transport!$D$14))*'Dept F Planning'!F31),IF(AND(E31="Hybrid car",INDEX(Locations!$B$3:$E$308,MATCH('Dept F Planning'!C31,Locations!$B$3:$B$308,0),4)="Europe",INDEX(Locations!$B$3:$E$308,MATCH('Dept F Planning'!D31,Locations!$B$3:$B$308,0),4)="UK"),(((((J31)-42.4)*Transport!$D$9)+(42.4*Transport!$D$14))*'Dept F Planning'!F31),IF(AND(E31="Hybrid car",INDEX(Locations!$B$3:$E$308,MATCH('Dept F Planning'!D31,Locations!$B$3:$B$308,0),4)="Europe",INDEX(Locations!$B$3:$E$308,MATCH('Dept F Planning'!C31,Locations!$B$3:$B$308,0),4)="UK"),(((((J31)-42.4)*Transport!$D$9)+(42.4*Transport!$D$14))*'Dept F Planning'!F31),IF(AND(E31="Electric car",INDEX(Locations!$B$3:$E$308,MATCH('Dept F Planning'!C31,Locations!$B$3:$B$308,0),4)="Europe",INDEX(Locations!$B$3:$E$308,MATCH('Dept F Planning'!D31,Locations!$B$3:$B$308,0),4)="UK"),(((((J31)-42.4)*Transport!$D$8)+(42.4*Transport!$D$14))*'Dept F Planning'!F31),IF(AND(E31="Electric car",INDEX(Locations!$B$3:$E$308,MATCH('Dept F Planning'!D31,Locations!$B$3:$B$308,0),4)="Europe",INDEX(Locations!$B$3:$E$308,MATCH('Dept F Planning'!C31,Locations!$B$3:$B$308,0),4)="UK"),(((((J31)-42.4)*Transport!$D$8)+(42.4*Transport!$D$14))*'Dept F Planning'!F31),IF(AND(OR(C31="Ireland",INDEX(Locations!$B$3:$F$308,MATCH('Dept F Planning'!C31,Locations!$B$3:$B$308,0),5)="Yes"),E31="Car",INDEX(Locations!$B$3:$E$308,MATCH('Dept F Planning'!D31,Locations!$B$3:$B$308,0),4)="UK"),(J31)*(0.15*Transport!$C$14+0.85*Transport!$C$9)*'Dept F Planning'!F31,IF(AND(OR(D31="Ireland",INDEX(Locations!$B$3:$F$308,MATCH('Dept F Planning'!D31,Locations!$B$3:$B$308,0),5)="Yes"),E31="Car",INDEX(Locations!$B$3:$E$308,MATCH('Dept F Planning'!C31,Locations!$B$3:$B$308,0),4)="UK"),(J31)*(0.15*Transport!$C$14+0.85*Transport!$C$9)*'Dept F Planning'!F31,IF(AND(OR(C31="Ireland",INDEX(Locations!$B$3:$F$308,MATCH('Dept F Planning'!C31,Locations!$B$3:$B$308,0),5)="Yes"),E31="Hybrid Car",INDEX(Locations!$B$3:$E$308,MATCH('Dept F Planning'!D31,Locations!$B$3:$B$308,0),4)="UK"),(J31)*(0.15*Transport!$C$14+0.85*Transport!$C$9)*'Dept F Planning'!F31,IF(AND(OR(D31="Ireland",INDEX(Locations!$B$3:$F$308,MATCH('Dept F Planning'!D31,Locations!$B$3:$B$308,0),5)="Yes"),E31="Hybrid Car",INDEX(Locations!$B$3:$E$308,MATCH('Dept F Planning'!C31,Locations!$B$3:$B$308,0),4)="UK"),(J31)*(0.15*Transport!$C$14+0.85*Transport!$C$9)*'Dept F Planning'!F31,IF(AND(OR(C31="Ireland",INDEX(Locations!$B$3:$F$308,MATCH('Dept F Planning'!C31,Locations!$B$3:$B$308,0),5)="Yes"),E31="Electric Car",INDEX(Locations!$B$3:$E$308,MATCH('Dept F Planning'!D31,Locations!$B$3:$B$308,0),4)="UK"),(J31)*(0.15*Transport!$C$14+0.85*Transport!$C$8)*'Dept F Planning'!F31,IF(AND(OR(D31="Ireland",INDEX(Locations!$B$3:$F$308,MATCH('Dept F Planning'!D31,Locations!$B$3:$B$308,0),5)="Yes"),E31="Electric Car",INDEX(Locations!$B$3:$E$308,MATCH('Dept F Planning'!C31,Locations!$B$3:$B$308,0),4)="UK"),(J31)*(0.15*Transport!$C$14+0.85*Transport!$C$8)*'Dept F Planning'!F31,IF(AND(OR(C31="Ireland",INDEX(Locations!$B$3:$F$308,MATCH('Dept F Planning'!C31,Locations!$B$3:$B$308,0),5)="Yes"),E31="Bus/Coach",INDEX(Locations!$B$3:$E$308,MATCH('Dept F Planning'!D31,Locations!$B$3:$B$308,0),4)="UK"),(J31)*(0.15*Transport!$C$13+0.85*Transport!$C$5)*'Dept F Planning'!F31,IF(AND(OR(D31="Ireland",INDEX(Locations!$B$3:$F$308,MATCH('Dept F Planning'!D31,Locations!$B$3:$B$308,0),5)="Yes"),E31="Bus/Coach",INDEX(Locations!$B$3:$E$308,MATCH('Dept F Planning'!C31,Locations!$B$3:$B$308,0),4)="UK"),(J31)*(0.15*Transport!$C$13+0.85*Transport!$C$5)*'Dept F Planning'!F31,IF(AND(OR(C31="Ireland",INDEX(Locations!$B$3:$F$308,MATCH('Dept F Planning'!C31,Locations!$B$3:$B$308,0),5)="Yes"),E31="Train",INDEX(Locations!$B$3:$E$308,MATCH('Dept F Planning'!D31,Locations!$B$3:$B$308,0),4)="UK"),(J31)*(0.15*Transport!$C$13+0.85*Transport!$C$3)*'Dept F Planning'!F31,IF(AND(OR(D31="Ireland",INDEX(Locations!$B$3:$F$308,MATCH('Dept F Planning'!D31,Locations!$B$3:$B$308,0),5)="Yes"),E31="Train",INDEX(Locations!$B$3:$E$308,MATCH('Dept F Planning'!C31,Locations!$B$3:$B$308,0),4)="UK"),(J31)*(0.15*Transport!$C$13+0.85*Transport!$C$3),J31*(INDEX(Transport!$B$3:$E$14,MATCH('Dept F Planning'!E31,Transport!$B$3:$B$14,0),IF(INDEX(Locations!$B$3:$G$308,MATCH('Dept F Planning'!C31,Locations!$B$3:$B$308,0),4)="UK",2,IF(INDEX(Locations!$B$3:$G$308,MATCH('Dept F Planning'!C31,Locations!$B$3:$B$308,0),4)="Europe",3,4)))))*F31*G31*H31))))))))))))))))))),1)),"")</f>
        <v/>
      </c>
      <c r="L31" s="90"/>
      <c r="N31" s="96"/>
    </row>
    <row r="32" spans="1:14" ht="17.399999999999999" customHeight="1" x14ac:dyDescent="0.25">
      <c r="A32" s="90"/>
      <c r="B32" s="91"/>
      <c r="C32" s="91"/>
      <c r="D32" s="91"/>
      <c r="E32" s="91"/>
      <c r="F32" s="90"/>
      <c r="G32" s="90">
        <v>1</v>
      </c>
      <c r="H32" s="101">
        <v>1</v>
      </c>
      <c r="I32" s="91"/>
      <c r="J32" s="100" t="str">
        <f>(IFERROR(IF(I32="Yes",(ROUND(6371 * ACOS(SIN((VLOOKUP(C32,Locations!B:D,2,FALSE))*PI()/180)*SIN((VLOOKUP(D32,Locations!B:D,2,FALSE))*PI()/180) + COS((VLOOKUP(C32,Locations!B:D,2,FALSE))*PI()/180) * COS((VLOOKUP(D32,Locations!B:D,2,FALSE))*PI()/180)*COS((VLOOKUP(D32,Locations!B:D,3,FALSE))* PI()/180-(VLOOKUP(C32,Locations!B:D,3,FALSE))*PI()/180))/1.609,0))*2,(ROUND(6371 * ACOS(SIN((VLOOKUP(C32,Locations!B:D,2,FALSE))*PI()/180)*SIN((VLOOKUP(D32,Locations!B:D,2,FALSE))*PI()/180) + COS((VLOOKUP(C32,Locations!B:D,2,FALSE))*PI()/180) * COS((VLOOKUP(D32,Locations!B:D,2,FALSE))*PI()/180)*COS((VLOOKUP(D32,Locations!B:D,3,FALSE))* PI()/180-(VLOOKUP(C32,Locations!B:D,3,FALSE))*PI()/180))/1.609,0))),""))</f>
        <v/>
      </c>
      <c r="K32" s="100" t="str" cm="1">
        <f t="array" ref="K32">IFERROR((ROUND(IF(AND(E32="Train",INDEX(Locations!$B$3:$E$308,MATCH('Dept F Planning'!C32,Locations!$B$3:$B$308,0),4)="Europe",INDEX(Locations!$B$3:$E$308,MATCH('Dept F Planning'!D32,Locations!$B$3:$B$308,0),4)="UK"),(((INDEX(Dover!$B$3:$G$124,MATCH('Dept F Planning'!C32,Dover!$B$3:$B$124,0),6))*Transport!$D$3)+(INDEX(Dover!$B$3:$G$124,MATCH('Dept F Planning'!D32,Dover!$B$3:$B$124,0),6)*Transport!$C$3))*'Dept F Planning'!F32*IF(I32="Yes",2,1),IF(AND(E32="Train",INDEX(Locations!$B$3:$E$308,MATCH('Dept F Planning'!D32,Locations!$B$3:$B$308,0),4)="Europe",INDEX(Locations!$B$3:$E$308,MATCH('Dept F Planning'!C32,Locations!$B$3:$B$308,0),4)="UK"),(((INDEX(Dover!$B$3:$G$124,MATCH('Dept F Planning'!D32,Dover!$B$3:$B$124,0),6))*Transport!$D$3)+(INDEX(Dover!$B$3:$G$124,MATCH('Dept F Planning'!C32,Dover!$B$3:$B$124,0),6)*Transport!$C$3))*'Dept F Planning'!F32*IF(I32="Yes",2,1),IF(AND(E32="Bus/Coach",INDEX(Locations!$B$3:$E$308,MATCH('Dept F Planning'!C32,Locations!$B$3:$B$308,0),4)="Europe",INDEX(Locations!$B$3:$E$308,MATCH('Dept F Planning'!D32,Locations!$B$3:$B$308,0),4)="UK"),((((J32)-42.4)*Transport!$D$5)+(42.4*Transport!$D$13))*'Dept F Planning'!F32,IF(AND(E32="Bus/Coach",INDEX(Locations!$B$3:$E$308,MATCH('Dept F Planning'!D32,Locations!$B$3:$B$308,0),4)="Europe",INDEX(Locations!$B$3:$E$308,MATCH('Dept F Planning'!C32,Locations!$B$3:$B$308,0),4)="UK"),((((J32)-42.4)*Transport!$D$5)+(42.4*Transport!$D$13))*'Dept F Planning'!F32,IF(AND(E32="Car",INDEX(Locations!$B$3:$E$308,MATCH('Dept F Planning'!C32,Locations!$B$3:$B$308,0),4)="Europe",INDEX(Locations!$B$3:$E$308,MATCH('Dept F Planning'!D32,Locations!$B$3:$B$308,0),4)="UK"),(((((J32)-42.4)*Transport!$D$9)+(42.4*Transport!$D$14))*'Dept F Planning'!F32),IF(AND(E32="Car",INDEX(Locations!$B$3:$E$308,MATCH('Dept F Planning'!D32,Locations!$B$3:$B$308,0),4)="Europe",INDEX(Locations!$B$3:$E$308,MATCH('Dept F Planning'!C32,Locations!$B$3:$B$308,0),4)="UK"),(((((J32)-42.4)*Transport!$D$9)+(42.4*Transport!$D$14))*'Dept F Planning'!F32),IF(AND(E32="Hybrid car",INDEX(Locations!$B$3:$E$308,MATCH('Dept F Planning'!C32,Locations!$B$3:$B$308,0),4)="Europe",INDEX(Locations!$B$3:$E$308,MATCH('Dept F Planning'!D32,Locations!$B$3:$B$308,0),4)="UK"),(((((J32)-42.4)*Transport!$D$9)+(42.4*Transport!$D$14))*'Dept F Planning'!F32),IF(AND(E32="Hybrid car",INDEX(Locations!$B$3:$E$308,MATCH('Dept F Planning'!D32,Locations!$B$3:$B$308,0),4)="Europe",INDEX(Locations!$B$3:$E$308,MATCH('Dept F Planning'!C32,Locations!$B$3:$B$308,0),4)="UK"),(((((J32)-42.4)*Transport!$D$9)+(42.4*Transport!$D$14))*'Dept F Planning'!F32),IF(AND(E32="Electric car",INDEX(Locations!$B$3:$E$308,MATCH('Dept F Planning'!C32,Locations!$B$3:$B$308,0),4)="Europe",INDEX(Locations!$B$3:$E$308,MATCH('Dept F Planning'!D32,Locations!$B$3:$B$308,0),4)="UK"),(((((J32)-42.4)*Transport!$D$8)+(42.4*Transport!$D$14))*'Dept F Planning'!F32),IF(AND(E32="Electric car",INDEX(Locations!$B$3:$E$308,MATCH('Dept F Planning'!D32,Locations!$B$3:$B$308,0),4)="Europe",INDEX(Locations!$B$3:$E$308,MATCH('Dept F Planning'!C32,Locations!$B$3:$B$308,0),4)="UK"),(((((J32)-42.4)*Transport!$D$8)+(42.4*Transport!$D$14))*'Dept F Planning'!F32),IF(AND(OR(C32="Ireland",INDEX(Locations!$B$3:$F$308,MATCH('Dept F Planning'!C32,Locations!$B$3:$B$308,0),5)="Yes"),E32="Car",INDEX(Locations!$B$3:$E$308,MATCH('Dept F Planning'!D32,Locations!$B$3:$B$308,0),4)="UK"),(J32)*(0.15*Transport!$C$14+0.85*Transport!$C$9)*'Dept F Planning'!F32,IF(AND(OR(D32="Ireland",INDEX(Locations!$B$3:$F$308,MATCH('Dept F Planning'!D32,Locations!$B$3:$B$308,0),5)="Yes"),E32="Car",INDEX(Locations!$B$3:$E$308,MATCH('Dept F Planning'!C32,Locations!$B$3:$B$308,0),4)="UK"),(J32)*(0.15*Transport!$C$14+0.85*Transport!$C$9)*'Dept F Planning'!F32,IF(AND(OR(C32="Ireland",INDEX(Locations!$B$3:$F$308,MATCH('Dept F Planning'!C32,Locations!$B$3:$B$308,0),5)="Yes"),E32="Hybrid Car",INDEX(Locations!$B$3:$E$308,MATCH('Dept F Planning'!D32,Locations!$B$3:$B$308,0),4)="UK"),(J32)*(0.15*Transport!$C$14+0.85*Transport!$C$9)*'Dept F Planning'!F32,IF(AND(OR(D32="Ireland",INDEX(Locations!$B$3:$F$308,MATCH('Dept F Planning'!D32,Locations!$B$3:$B$308,0),5)="Yes"),E32="Hybrid Car",INDEX(Locations!$B$3:$E$308,MATCH('Dept F Planning'!C32,Locations!$B$3:$B$308,0),4)="UK"),(J32)*(0.15*Transport!$C$14+0.85*Transport!$C$9)*'Dept F Planning'!F32,IF(AND(OR(C32="Ireland",INDEX(Locations!$B$3:$F$308,MATCH('Dept F Planning'!C32,Locations!$B$3:$B$308,0),5)="Yes"),E32="Electric Car",INDEX(Locations!$B$3:$E$308,MATCH('Dept F Planning'!D32,Locations!$B$3:$B$308,0),4)="UK"),(J32)*(0.15*Transport!$C$14+0.85*Transport!$C$8)*'Dept F Planning'!F32,IF(AND(OR(D32="Ireland",INDEX(Locations!$B$3:$F$308,MATCH('Dept F Planning'!D32,Locations!$B$3:$B$308,0),5)="Yes"),E32="Electric Car",INDEX(Locations!$B$3:$E$308,MATCH('Dept F Planning'!C32,Locations!$B$3:$B$308,0),4)="UK"),(J32)*(0.15*Transport!$C$14+0.85*Transport!$C$8)*'Dept F Planning'!F32,IF(AND(OR(C32="Ireland",INDEX(Locations!$B$3:$F$308,MATCH('Dept F Planning'!C32,Locations!$B$3:$B$308,0),5)="Yes"),E32="Bus/Coach",INDEX(Locations!$B$3:$E$308,MATCH('Dept F Planning'!D32,Locations!$B$3:$B$308,0),4)="UK"),(J32)*(0.15*Transport!$C$13+0.85*Transport!$C$5)*'Dept F Planning'!F32,IF(AND(OR(D32="Ireland",INDEX(Locations!$B$3:$F$308,MATCH('Dept F Planning'!D32,Locations!$B$3:$B$308,0),5)="Yes"),E32="Bus/Coach",INDEX(Locations!$B$3:$E$308,MATCH('Dept F Planning'!C32,Locations!$B$3:$B$308,0),4)="UK"),(J32)*(0.15*Transport!$C$13+0.85*Transport!$C$5)*'Dept F Planning'!F32,IF(AND(OR(C32="Ireland",INDEX(Locations!$B$3:$F$308,MATCH('Dept F Planning'!C32,Locations!$B$3:$B$308,0),5)="Yes"),E32="Train",INDEX(Locations!$B$3:$E$308,MATCH('Dept F Planning'!D32,Locations!$B$3:$B$308,0),4)="UK"),(J32)*(0.15*Transport!$C$13+0.85*Transport!$C$3)*'Dept F Planning'!F32,IF(AND(OR(D32="Ireland",INDEX(Locations!$B$3:$F$308,MATCH('Dept F Planning'!D32,Locations!$B$3:$B$308,0),5)="Yes"),E32="Train",INDEX(Locations!$B$3:$E$308,MATCH('Dept F Planning'!C32,Locations!$B$3:$B$308,0),4)="UK"),(J32)*(0.15*Transport!$C$13+0.85*Transport!$C$3),J32*(INDEX(Transport!$B$3:$E$14,MATCH('Dept F Planning'!E32,Transport!$B$3:$B$14,0),IF(INDEX(Locations!$B$3:$G$308,MATCH('Dept F Planning'!C32,Locations!$B$3:$B$308,0),4)="UK",2,IF(INDEX(Locations!$B$3:$G$308,MATCH('Dept F Planning'!C32,Locations!$B$3:$B$308,0),4)="Europe",3,4)))))*F32*G32*H32))))))))))))))))))),1)),"")</f>
        <v/>
      </c>
      <c r="L32" s="90"/>
      <c r="N32" s="96"/>
    </row>
    <row r="33" spans="1:14" ht="17.399999999999999" customHeight="1" x14ac:dyDescent="0.25">
      <c r="A33" s="90"/>
      <c r="B33" s="91"/>
      <c r="C33" s="91"/>
      <c r="D33" s="91"/>
      <c r="E33" s="91"/>
      <c r="F33" s="90"/>
      <c r="G33" s="90">
        <v>1</v>
      </c>
      <c r="H33" s="101">
        <v>1</v>
      </c>
      <c r="I33" s="91"/>
      <c r="J33" s="100" t="str">
        <f>(IFERROR(IF(I33="Yes",(ROUND(6371 * ACOS(SIN((VLOOKUP(C33,Locations!B:D,2,FALSE))*PI()/180)*SIN((VLOOKUP(D33,Locations!B:D,2,FALSE))*PI()/180) + COS((VLOOKUP(C33,Locations!B:D,2,FALSE))*PI()/180) * COS((VLOOKUP(D33,Locations!B:D,2,FALSE))*PI()/180)*COS((VLOOKUP(D33,Locations!B:D,3,FALSE))* PI()/180-(VLOOKUP(C33,Locations!B:D,3,FALSE))*PI()/180))/1.609,0))*2,(ROUND(6371 * ACOS(SIN((VLOOKUP(C33,Locations!B:D,2,FALSE))*PI()/180)*SIN((VLOOKUP(D33,Locations!B:D,2,FALSE))*PI()/180) + COS((VLOOKUP(C33,Locations!B:D,2,FALSE))*PI()/180) * COS((VLOOKUP(D33,Locations!B:D,2,FALSE))*PI()/180)*COS((VLOOKUP(D33,Locations!B:D,3,FALSE))* PI()/180-(VLOOKUP(C33,Locations!B:D,3,FALSE))*PI()/180))/1.609,0))),""))</f>
        <v/>
      </c>
      <c r="K33" s="100" t="str" cm="1">
        <f t="array" ref="K33">IFERROR((ROUND(IF(AND(E33="Train",INDEX(Locations!$B$3:$E$308,MATCH('Dept F Planning'!C33,Locations!$B$3:$B$308,0),4)="Europe",INDEX(Locations!$B$3:$E$308,MATCH('Dept F Planning'!D33,Locations!$B$3:$B$308,0),4)="UK"),(((INDEX(Dover!$B$3:$G$124,MATCH('Dept F Planning'!C33,Dover!$B$3:$B$124,0),6))*Transport!$D$3)+(INDEX(Dover!$B$3:$G$124,MATCH('Dept F Planning'!D33,Dover!$B$3:$B$124,0),6)*Transport!$C$3))*'Dept F Planning'!F33*IF(I33="Yes",2,1),IF(AND(E33="Train",INDEX(Locations!$B$3:$E$308,MATCH('Dept F Planning'!D33,Locations!$B$3:$B$308,0),4)="Europe",INDEX(Locations!$B$3:$E$308,MATCH('Dept F Planning'!C33,Locations!$B$3:$B$308,0),4)="UK"),(((INDEX(Dover!$B$3:$G$124,MATCH('Dept F Planning'!D33,Dover!$B$3:$B$124,0),6))*Transport!$D$3)+(INDEX(Dover!$B$3:$G$124,MATCH('Dept F Planning'!C33,Dover!$B$3:$B$124,0),6)*Transport!$C$3))*'Dept F Planning'!F33*IF(I33="Yes",2,1),IF(AND(E33="Bus/Coach",INDEX(Locations!$B$3:$E$308,MATCH('Dept F Planning'!C33,Locations!$B$3:$B$308,0),4)="Europe",INDEX(Locations!$B$3:$E$308,MATCH('Dept F Planning'!D33,Locations!$B$3:$B$308,0),4)="UK"),((((J33)-42.4)*Transport!$D$5)+(42.4*Transport!$D$13))*'Dept F Planning'!F33,IF(AND(E33="Bus/Coach",INDEX(Locations!$B$3:$E$308,MATCH('Dept F Planning'!D33,Locations!$B$3:$B$308,0),4)="Europe",INDEX(Locations!$B$3:$E$308,MATCH('Dept F Planning'!C33,Locations!$B$3:$B$308,0),4)="UK"),((((J33)-42.4)*Transport!$D$5)+(42.4*Transport!$D$13))*'Dept F Planning'!F33,IF(AND(E33="Car",INDEX(Locations!$B$3:$E$308,MATCH('Dept F Planning'!C33,Locations!$B$3:$B$308,0),4)="Europe",INDEX(Locations!$B$3:$E$308,MATCH('Dept F Planning'!D33,Locations!$B$3:$B$308,0),4)="UK"),(((((J33)-42.4)*Transport!$D$9)+(42.4*Transport!$D$14))*'Dept F Planning'!F33),IF(AND(E33="Car",INDEX(Locations!$B$3:$E$308,MATCH('Dept F Planning'!D33,Locations!$B$3:$B$308,0),4)="Europe",INDEX(Locations!$B$3:$E$308,MATCH('Dept F Planning'!C33,Locations!$B$3:$B$308,0),4)="UK"),(((((J33)-42.4)*Transport!$D$9)+(42.4*Transport!$D$14))*'Dept F Planning'!F33),IF(AND(E33="Hybrid car",INDEX(Locations!$B$3:$E$308,MATCH('Dept F Planning'!C33,Locations!$B$3:$B$308,0),4)="Europe",INDEX(Locations!$B$3:$E$308,MATCH('Dept F Planning'!D33,Locations!$B$3:$B$308,0),4)="UK"),(((((J33)-42.4)*Transport!$D$9)+(42.4*Transport!$D$14))*'Dept F Planning'!F33),IF(AND(E33="Hybrid car",INDEX(Locations!$B$3:$E$308,MATCH('Dept F Planning'!D33,Locations!$B$3:$B$308,0),4)="Europe",INDEX(Locations!$B$3:$E$308,MATCH('Dept F Planning'!C33,Locations!$B$3:$B$308,0),4)="UK"),(((((J33)-42.4)*Transport!$D$9)+(42.4*Transport!$D$14))*'Dept F Planning'!F33),IF(AND(E33="Electric car",INDEX(Locations!$B$3:$E$308,MATCH('Dept F Planning'!C33,Locations!$B$3:$B$308,0),4)="Europe",INDEX(Locations!$B$3:$E$308,MATCH('Dept F Planning'!D33,Locations!$B$3:$B$308,0),4)="UK"),(((((J33)-42.4)*Transport!$D$8)+(42.4*Transport!$D$14))*'Dept F Planning'!F33),IF(AND(E33="Electric car",INDEX(Locations!$B$3:$E$308,MATCH('Dept F Planning'!D33,Locations!$B$3:$B$308,0),4)="Europe",INDEX(Locations!$B$3:$E$308,MATCH('Dept F Planning'!C33,Locations!$B$3:$B$308,0),4)="UK"),(((((J33)-42.4)*Transport!$D$8)+(42.4*Transport!$D$14))*'Dept F Planning'!F33),IF(AND(OR(C33="Ireland",INDEX(Locations!$B$3:$F$308,MATCH('Dept F Planning'!C33,Locations!$B$3:$B$308,0),5)="Yes"),E33="Car",INDEX(Locations!$B$3:$E$308,MATCH('Dept F Planning'!D33,Locations!$B$3:$B$308,0),4)="UK"),(J33)*(0.15*Transport!$C$14+0.85*Transport!$C$9)*'Dept F Planning'!F33,IF(AND(OR(D33="Ireland",INDEX(Locations!$B$3:$F$308,MATCH('Dept F Planning'!D33,Locations!$B$3:$B$308,0),5)="Yes"),E33="Car",INDEX(Locations!$B$3:$E$308,MATCH('Dept F Planning'!C33,Locations!$B$3:$B$308,0),4)="UK"),(J33)*(0.15*Transport!$C$14+0.85*Transport!$C$9)*'Dept F Planning'!F33,IF(AND(OR(C33="Ireland",INDEX(Locations!$B$3:$F$308,MATCH('Dept F Planning'!C33,Locations!$B$3:$B$308,0),5)="Yes"),E33="Hybrid Car",INDEX(Locations!$B$3:$E$308,MATCH('Dept F Planning'!D33,Locations!$B$3:$B$308,0),4)="UK"),(J33)*(0.15*Transport!$C$14+0.85*Transport!$C$9)*'Dept F Planning'!F33,IF(AND(OR(D33="Ireland",INDEX(Locations!$B$3:$F$308,MATCH('Dept F Planning'!D33,Locations!$B$3:$B$308,0),5)="Yes"),E33="Hybrid Car",INDEX(Locations!$B$3:$E$308,MATCH('Dept F Planning'!C33,Locations!$B$3:$B$308,0),4)="UK"),(J33)*(0.15*Transport!$C$14+0.85*Transport!$C$9)*'Dept F Planning'!F33,IF(AND(OR(C33="Ireland",INDEX(Locations!$B$3:$F$308,MATCH('Dept F Planning'!C33,Locations!$B$3:$B$308,0),5)="Yes"),E33="Electric Car",INDEX(Locations!$B$3:$E$308,MATCH('Dept F Planning'!D33,Locations!$B$3:$B$308,0),4)="UK"),(J33)*(0.15*Transport!$C$14+0.85*Transport!$C$8)*'Dept F Planning'!F33,IF(AND(OR(D33="Ireland",INDEX(Locations!$B$3:$F$308,MATCH('Dept F Planning'!D33,Locations!$B$3:$B$308,0),5)="Yes"),E33="Electric Car",INDEX(Locations!$B$3:$E$308,MATCH('Dept F Planning'!C33,Locations!$B$3:$B$308,0),4)="UK"),(J33)*(0.15*Transport!$C$14+0.85*Transport!$C$8)*'Dept F Planning'!F33,IF(AND(OR(C33="Ireland",INDEX(Locations!$B$3:$F$308,MATCH('Dept F Planning'!C33,Locations!$B$3:$B$308,0),5)="Yes"),E33="Bus/Coach",INDEX(Locations!$B$3:$E$308,MATCH('Dept F Planning'!D33,Locations!$B$3:$B$308,0),4)="UK"),(J33)*(0.15*Transport!$C$13+0.85*Transport!$C$5)*'Dept F Planning'!F33,IF(AND(OR(D33="Ireland",INDEX(Locations!$B$3:$F$308,MATCH('Dept F Planning'!D33,Locations!$B$3:$B$308,0),5)="Yes"),E33="Bus/Coach",INDEX(Locations!$B$3:$E$308,MATCH('Dept F Planning'!C33,Locations!$B$3:$B$308,0),4)="UK"),(J33)*(0.15*Transport!$C$13+0.85*Transport!$C$5)*'Dept F Planning'!F33,IF(AND(OR(C33="Ireland",INDEX(Locations!$B$3:$F$308,MATCH('Dept F Planning'!C33,Locations!$B$3:$B$308,0),5)="Yes"),E33="Train",INDEX(Locations!$B$3:$E$308,MATCH('Dept F Planning'!D33,Locations!$B$3:$B$308,0),4)="UK"),(J33)*(0.15*Transport!$C$13+0.85*Transport!$C$3)*'Dept F Planning'!F33,IF(AND(OR(D33="Ireland",INDEX(Locations!$B$3:$F$308,MATCH('Dept F Planning'!D33,Locations!$B$3:$B$308,0),5)="Yes"),E33="Train",INDEX(Locations!$B$3:$E$308,MATCH('Dept F Planning'!C33,Locations!$B$3:$B$308,0),4)="UK"),(J33)*(0.15*Transport!$C$13+0.85*Transport!$C$3),J33*(INDEX(Transport!$B$3:$E$14,MATCH('Dept F Planning'!E33,Transport!$B$3:$B$14,0),IF(INDEX(Locations!$B$3:$G$308,MATCH('Dept F Planning'!C33,Locations!$B$3:$B$308,0),4)="UK",2,IF(INDEX(Locations!$B$3:$G$308,MATCH('Dept F Planning'!C33,Locations!$B$3:$B$308,0),4)="Europe",3,4)))))*F33*G33*H33))))))))))))))))))),1)),"")</f>
        <v/>
      </c>
      <c r="L33" s="90"/>
      <c r="N33" s="96"/>
    </row>
    <row r="34" spans="1:14" ht="17.399999999999999" customHeight="1" x14ac:dyDescent="0.25">
      <c r="A34" s="90"/>
      <c r="B34" s="91"/>
      <c r="C34" s="91"/>
      <c r="D34" s="91"/>
      <c r="E34" s="91"/>
      <c r="F34" s="90"/>
      <c r="G34" s="90">
        <v>1</v>
      </c>
      <c r="H34" s="101">
        <v>1</v>
      </c>
      <c r="I34" s="91"/>
      <c r="J34" s="100" t="str">
        <f>(IFERROR(IF(I34="Yes",(ROUND(6371 * ACOS(SIN((VLOOKUP(C34,Locations!B:D,2,FALSE))*PI()/180)*SIN((VLOOKUP(D34,Locations!B:D,2,FALSE))*PI()/180) + COS((VLOOKUP(C34,Locations!B:D,2,FALSE))*PI()/180) * COS((VLOOKUP(D34,Locations!B:D,2,FALSE))*PI()/180)*COS((VLOOKUP(D34,Locations!B:D,3,FALSE))* PI()/180-(VLOOKUP(C34,Locations!B:D,3,FALSE))*PI()/180))/1.609,0))*2,(ROUND(6371 * ACOS(SIN((VLOOKUP(C34,Locations!B:D,2,FALSE))*PI()/180)*SIN((VLOOKUP(D34,Locations!B:D,2,FALSE))*PI()/180) + COS((VLOOKUP(C34,Locations!B:D,2,FALSE))*PI()/180) * COS((VLOOKUP(D34,Locations!B:D,2,FALSE))*PI()/180)*COS((VLOOKUP(D34,Locations!B:D,3,FALSE))* PI()/180-(VLOOKUP(C34,Locations!B:D,3,FALSE))*PI()/180))/1.609,0))),""))</f>
        <v/>
      </c>
      <c r="K34" s="100" t="str" cm="1">
        <f t="array" ref="K34">IFERROR((ROUND(IF(AND(E34="Train",INDEX(Locations!$B$3:$E$308,MATCH('Dept F Planning'!C34,Locations!$B$3:$B$308,0),4)="Europe",INDEX(Locations!$B$3:$E$308,MATCH('Dept F Planning'!D34,Locations!$B$3:$B$308,0),4)="UK"),(((INDEX(Dover!$B$3:$G$124,MATCH('Dept F Planning'!C34,Dover!$B$3:$B$124,0),6))*Transport!$D$3)+(INDEX(Dover!$B$3:$G$124,MATCH('Dept F Planning'!D34,Dover!$B$3:$B$124,0),6)*Transport!$C$3))*'Dept F Planning'!F34*IF(I34="Yes",2,1),IF(AND(E34="Train",INDEX(Locations!$B$3:$E$308,MATCH('Dept F Planning'!D34,Locations!$B$3:$B$308,0),4)="Europe",INDEX(Locations!$B$3:$E$308,MATCH('Dept F Planning'!C34,Locations!$B$3:$B$308,0),4)="UK"),(((INDEX(Dover!$B$3:$G$124,MATCH('Dept F Planning'!D34,Dover!$B$3:$B$124,0),6))*Transport!$D$3)+(INDEX(Dover!$B$3:$G$124,MATCH('Dept F Planning'!C34,Dover!$B$3:$B$124,0),6)*Transport!$C$3))*'Dept F Planning'!F34*IF(I34="Yes",2,1),IF(AND(E34="Bus/Coach",INDEX(Locations!$B$3:$E$308,MATCH('Dept F Planning'!C34,Locations!$B$3:$B$308,0),4)="Europe",INDEX(Locations!$B$3:$E$308,MATCH('Dept F Planning'!D34,Locations!$B$3:$B$308,0),4)="UK"),((((J34)-42.4)*Transport!$D$5)+(42.4*Transport!$D$13))*'Dept F Planning'!F34,IF(AND(E34="Bus/Coach",INDEX(Locations!$B$3:$E$308,MATCH('Dept F Planning'!D34,Locations!$B$3:$B$308,0),4)="Europe",INDEX(Locations!$B$3:$E$308,MATCH('Dept F Planning'!C34,Locations!$B$3:$B$308,0),4)="UK"),((((J34)-42.4)*Transport!$D$5)+(42.4*Transport!$D$13))*'Dept F Planning'!F34,IF(AND(E34="Car",INDEX(Locations!$B$3:$E$308,MATCH('Dept F Planning'!C34,Locations!$B$3:$B$308,0),4)="Europe",INDEX(Locations!$B$3:$E$308,MATCH('Dept F Planning'!D34,Locations!$B$3:$B$308,0),4)="UK"),(((((J34)-42.4)*Transport!$D$9)+(42.4*Transport!$D$14))*'Dept F Planning'!F34),IF(AND(E34="Car",INDEX(Locations!$B$3:$E$308,MATCH('Dept F Planning'!D34,Locations!$B$3:$B$308,0),4)="Europe",INDEX(Locations!$B$3:$E$308,MATCH('Dept F Planning'!C34,Locations!$B$3:$B$308,0),4)="UK"),(((((J34)-42.4)*Transport!$D$9)+(42.4*Transport!$D$14))*'Dept F Planning'!F34),IF(AND(E34="Hybrid car",INDEX(Locations!$B$3:$E$308,MATCH('Dept F Planning'!C34,Locations!$B$3:$B$308,0),4)="Europe",INDEX(Locations!$B$3:$E$308,MATCH('Dept F Planning'!D34,Locations!$B$3:$B$308,0),4)="UK"),(((((J34)-42.4)*Transport!$D$9)+(42.4*Transport!$D$14))*'Dept F Planning'!F34),IF(AND(E34="Hybrid car",INDEX(Locations!$B$3:$E$308,MATCH('Dept F Planning'!D34,Locations!$B$3:$B$308,0),4)="Europe",INDEX(Locations!$B$3:$E$308,MATCH('Dept F Planning'!C34,Locations!$B$3:$B$308,0),4)="UK"),(((((J34)-42.4)*Transport!$D$9)+(42.4*Transport!$D$14))*'Dept F Planning'!F34),IF(AND(E34="Electric car",INDEX(Locations!$B$3:$E$308,MATCH('Dept F Planning'!C34,Locations!$B$3:$B$308,0),4)="Europe",INDEX(Locations!$B$3:$E$308,MATCH('Dept F Planning'!D34,Locations!$B$3:$B$308,0),4)="UK"),(((((J34)-42.4)*Transport!$D$8)+(42.4*Transport!$D$14))*'Dept F Planning'!F34),IF(AND(E34="Electric car",INDEX(Locations!$B$3:$E$308,MATCH('Dept F Planning'!D34,Locations!$B$3:$B$308,0),4)="Europe",INDEX(Locations!$B$3:$E$308,MATCH('Dept F Planning'!C34,Locations!$B$3:$B$308,0),4)="UK"),(((((J34)-42.4)*Transport!$D$8)+(42.4*Transport!$D$14))*'Dept F Planning'!F34),IF(AND(OR(C34="Ireland",INDEX(Locations!$B$3:$F$308,MATCH('Dept F Planning'!C34,Locations!$B$3:$B$308,0),5)="Yes"),E34="Car",INDEX(Locations!$B$3:$E$308,MATCH('Dept F Planning'!D34,Locations!$B$3:$B$308,0),4)="UK"),(J34)*(0.15*Transport!$C$14+0.85*Transport!$C$9)*'Dept F Planning'!F34,IF(AND(OR(D34="Ireland",INDEX(Locations!$B$3:$F$308,MATCH('Dept F Planning'!D34,Locations!$B$3:$B$308,0),5)="Yes"),E34="Car",INDEX(Locations!$B$3:$E$308,MATCH('Dept F Planning'!C34,Locations!$B$3:$B$308,0),4)="UK"),(J34)*(0.15*Transport!$C$14+0.85*Transport!$C$9)*'Dept F Planning'!F34,IF(AND(OR(C34="Ireland",INDEX(Locations!$B$3:$F$308,MATCH('Dept F Planning'!C34,Locations!$B$3:$B$308,0),5)="Yes"),E34="Hybrid Car",INDEX(Locations!$B$3:$E$308,MATCH('Dept F Planning'!D34,Locations!$B$3:$B$308,0),4)="UK"),(J34)*(0.15*Transport!$C$14+0.85*Transport!$C$9)*'Dept F Planning'!F34,IF(AND(OR(D34="Ireland",INDEX(Locations!$B$3:$F$308,MATCH('Dept F Planning'!D34,Locations!$B$3:$B$308,0),5)="Yes"),E34="Hybrid Car",INDEX(Locations!$B$3:$E$308,MATCH('Dept F Planning'!C34,Locations!$B$3:$B$308,0),4)="UK"),(J34)*(0.15*Transport!$C$14+0.85*Transport!$C$9)*'Dept F Planning'!F34,IF(AND(OR(C34="Ireland",INDEX(Locations!$B$3:$F$308,MATCH('Dept F Planning'!C34,Locations!$B$3:$B$308,0),5)="Yes"),E34="Electric Car",INDEX(Locations!$B$3:$E$308,MATCH('Dept F Planning'!D34,Locations!$B$3:$B$308,0),4)="UK"),(J34)*(0.15*Transport!$C$14+0.85*Transport!$C$8)*'Dept F Planning'!F34,IF(AND(OR(D34="Ireland",INDEX(Locations!$B$3:$F$308,MATCH('Dept F Planning'!D34,Locations!$B$3:$B$308,0),5)="Yes"),E34="Electric Car",INDEX(Locations!$B$3:$E$308,MATCH('Dept F Planning'!C34,Locations!$B$3:$B$308,0),4)="UK"),(J34)*(0.15*Transport!$C$14+0.85*Transport!$C$8)*'Dept F Planning'!F34,IF(AND(OR(C34="Ireland",INDEX(Locations!$B$3:$F$308,MATCH('Dept F Planning'!C34,Locations!$B$3:$B$308,0),5)="Yes"),E34="Bus/Coach",INDEX(Locations!$B$3:$E$308,MATCH('Dept F Planning'!D34,Locations!$B$3:$B$308,0),4)="UK"),(J34)*(0.15*Transport!$C$13+0.85*Transport!$C$5)*'Dept F Planning'!F34,IF(AND(OR(D34="Ireland",INDEX(Locations!$B$3:$F$308,MATCH('Dept F Planning'!D34,Locations!$B$3:$B$308,0),5)="Yes"),E34="Bus/Coach",INDEX(Locations!$B$3:$E$308,MATCH('Dept F Planning'!C34,Locations!$B$3:$B$308,0),4)="UK"),(J34)*(0.15*Transport!$C$13+0.85*Transport!$C$5)*'Dept F Planning'!F34,IF(AND(OR(C34="Ireland",INDEX(Locations!$B$3:$F$308,MATCH('Dept F Planning'!C34,Locations!$B$3:$B$308,0),5)="Yes"),E34="Train",INDEX(Locations!$B$3:$E$308,MATCH('Dept F Planning'!D34,Locations!$B$3:$B$308,0),4)="UK"),(J34)*(0.15*Transport!$C$13+0.85*Transport!$C$3)*'Dept F Planning'!F34,IF(AND(OR(D34="Ireland",INDEX(Locations!$B$3:$F$308,MATCH('Dept F Planning'!D34,Locations!$B$3:$B$308,0),5)="Yes"),E34="Train",INDEX(Locations!$B$3:$E$308,MATCH('Dept F Planning'!C34,Locations!$B$3:$B$308,0),4)="UK"),(J34)*(0.15*Transport!$C$13+0.85*Transport!$C$3),J34*(INDEX(Transport!$B$3:$E$14,MATCH('Dept F Planning'!E34,Transport!$B$3:$B$14,0),IF(INDEX(Locations!$B$3:$G$308,MATCH('Dept F Planning'!C34,Locations!$B$3:$B$308,0),4)="UK",2,IF(INDEX(Locations!$B$3:$G$308,MATCH('Dept F Planning'!C34,Locations!$B$3:$B$308,0),4)="Europe",3,4)))))*F34*G34*H34))))))))))))))))))),1)),"")</f>
        <v/>
      </c>
      <c r="L34" s="90"/>
      <c r="M34" s="96"/>
      <c r="N34" s="96"/>
    </row>
    <row r="35" spans="1:14" ht="17.399999999999999" customHeight="1" x14ac:dyDescent="0.25">
      <c r="A35" s="90"/>
      <c r="B35" s="91"/>
      <c r="C35" s="91"/>
      <c r="D35" s="91"/>
      <c r="E35" s="91"/>
      <c r="F35" s="90"/>
      <c r="G35" s="90">
        <v>1</v>
      </c>
      <c r="H35" s="101">
        <v>1</v>
      </c>
      <c r="I35" s="91"/>
      <c r="J35" s="100" t="str">
        <f>(IFERROR(IF(I35="Yes",(ROUND(6371 * ACOS(SIN((VLOOKUP(C35,Locations!B:D,2,FALSE))*PI()/180)*SIN((VLOOKUP(D35,Locations!B:D,2,FALSE))*PI()/180) + COS((VLOOKUP(C35,Locations!B:D,2,FALSE))*PI()/180) * COS((VLOOKUP(D35,Locations!B:D,2,FALSE))*PI()/180)*COS((VLOOKUP(D35,Locations!B:D,3,FALSE))* PI()/180-(VLOOKUP(C35,Locations!B:D,3,FALSE))*PI()/180))/1.609,0))*2,(ROUND(6371 * ACOS(SIN((VLOOKUP(C35,Locations!B:D,2,FALSE))*PI()/180)*SIN((VLOOKUP(D35,Locations!B:D,2,FALSE))*PI()/180) + COS((VLOOKUP(C35,Locations!B:D,2,FALSE))*PI()/180) * COS((VLOOKUP(D35,Locations!B:D,2,FALSE))*PI()/180)*COS((VLOOKUP(D35,Locations!B:D,3,FALSE))* PI()/180-(VLOOKUP(C35,Locations!B:D,3,FALSE))*PI()/180))/1.609,0))),""))</f>
        <v/>
      </c>
      <c r="K35" s="100" t="str" cm="1">
        <f t="array" ref="K35">IFERROR((ROUND(IF(AND(E35="Train",INDEX(Locations!$B$3:$E$308,MATCH('Dept F Planning'!C35,Locations!$B$3:$B$308,0),4)="Europe",INDEX(Locations!$B$3:$E$308,MATCH('Dept F Planning'!D35,Locations!$B$3:$B$308,0),4)="UK"),(((INDEX(Dover!$B$3:$G$124,MATCH('Dept F Planning'!C35,Dover!$B$3:$B$124,0),6))*Transport!$D$3)+(INDEX(Dover!$B$3:$G$124,MATCH('Dept F Planning'!D35,Dover!$B$3:$B$124,0),6)*Transport!$C$3))*'Dept F Planning'!F35*IF(I35="Yes",2,1),IF(AND(E35="Train",INDEX(Locations!$B$3:$E$308,MATCH('Dept F Planning'!D35,Locations!$B$3:$B$308,0),4)="Europe",INDEX(Locations!$B$3:$E$308,MATCH('Dept F Planning'!C35,Locations!$B$3:$B$308,0),4)="UK"),(((INDEX(Dover!$B$3:$G$124,MATCH('Dept F Planning'!D35,Dover!$B$3:$B$124,0),6))*Transport!$D$3)+(INDEX(Dover!$B$3:$G$124,MATCH('Dept F Planning'!C35,Dover!$B$3:$B$124,0),6)*Transport!$C$3))*'Dept F Planning'!F35*IF(I35="Yes",2,1),IF(AND(E35="Bus/Coach",INDEX(Locations!$B$3:$E$308,MATCH('Dept F Planning'!C35,Locations!$B$3:$B$308,0),4)="Europe",INDEX(Locations!$B$3:$E$308,MATCH('Dept F Planning'!D35,Locations!$B$3:$B$308,0),4)="UK"),((((J35)-42.4)*Transport!$D$5)+(42.4*Transport!$D$13))*'Dept F Planning'!F35,IF(AND(E35="Bus/Coach",INDEX(Locations!$B$3:$E$308,MATCH('Dept F Planning'!D35,Locations!$B$3:$B$308,0),4)="Europe",INDEX(Locations!$B$3:$E$308,MATCH('Dept F Planning'!C35,Locations!$B$3:$B$308,0),4)="UK"),((((J35)-42.4)*Transport!$D$5)+(42.4*Transport!$D$13))*'Dept F Planning'!F35,IF(AND(E35="Car",INDEX(Locations!$B$3:$E$308,MATCH('Dept F Planning'!C35,Locations!$B$3:$B$308,0),4)="Europe",INDEX(Locations!$B$3:$E$308,MATCH('Dept F Planning'!D35,Locations!$B$3:$B$308,0),4)="UK"),(((((J35)-42.4)*Transport!$D$9)+(42.4*Transport!$D$14))*'Dept F Planning'!F35),IF(AND(E35="Car",INDEX(Locations!$B$3:$E$308,MATCH('Dept F Planning'!D35,Locations!$B$3:$B$308,0),4)="Europe",INDEX(Locations!$B$3:$E$308,MATCH('Dept F Planning'!C35,Locations!$B$3:$B$308,0),4)="UK"),(((((J35)-42.4)*Transport!$D$9)+(42.4*Transport!$D$14))*'Dept F Planning'!F35),IF(AND(E35="Hybrid car",INDEX(Locations!$B$3:$E$308,MATCH('Dept F Planning'!C35,Locations!$B$3:$B$308,0),4)="Europe",INDEX(Locations!$B$3:$E$308,MATCH('Dept F Planning'!D35,Locations!$B$3:$B$308,0),4)="UK"),(((((J35)-42.4)*Transport!$D$9)+(42.4*Transport!$D$14))*'Dept F Planning'!F35),IF(AND(E35="Hybrid car",INDEX(Locations!$B$3:$E$308,MATCH('Dept F Planning'!D35,Locations!$B$3:$B$308,0),4)="Europe",INDEX(Locations!$B$3:$E$308,MATCH('Dept F Planning'!C35,Locations!$B$3:$B$308,0),4)="UK"),(((((J35)-42.4)*Transport!$D$9)+(42.4*Transport!$D$14))*'Dept F Planning'!F35),IF(AND(E35="Electric car",INDEX(Locations!$B$3:$E$308,MATCH('Dept F Planning'!C35,Locations!$B$3:$B$308,0),4)="Europe",INDEX(Locations!$B$3:$E$308,MATCH('Dept F Planning'!D35,Locations!$B$3:$B$308,0),4)="UK"),(((((J35)-42.4)*Transport!$D$8)+(42.4*Transport!$D$14))*'Dept F Planning'!F35),IF(AND(E35="Electric car",INDEX(Locations!$B$3:$E$308,MATCH('Dept F Planning'!D35,Locations!$B$3:$B$308,0),4)="Europe",INDEX(Locations!$B$3:$E$308,MATCH('Dept F Planning'!C35,Locations!$B$3:$B$308,0),4)="UK"),(((((J35)-42.4)*Transport!$D$8)+(42.4*Transport!$D$14))*'Dept F Planning'!F35),IF(AND(OR(C35="Ireland",INDEX(Locations!$B$3:$F$308,MATCH('Dept F Planning'!C35,Locations!$B$3:$B$308,0),5)="Yes"),E35="Car",INDEX(Locations!$B$3:$E$308,MATCH('Dept F Planning'!D35,Locations!$B$3:$B$308,0),4)="UK"),(J35)*(0.15*Transport!$C$14+0.85*Transport!$C$9)*'Dept F Planning'!F35,IF(AND(OR(D35="Ireland",INDEX(Locations!$B$3:$F$308,MATCH('Dept F Planning'!D35,Locations!$B$3:$B$308,0),5)="Yes"),E35="Car",INDEX(Locations!$B$3:$E$308,MATCH('Dept F Planning'!C35,Locations!$B$3:$B$308,0),4)="UK"),(J35)*(0.15*Transport!$C$14+0.85*Transport!$C$9)*'Dept F Planning'!F35,IF(AND(OR(C35="Ireland",INDEX(Locations!$B$3:$F$308,MATCH('Dept F Planning'!C35,Locations!$B$3:$B$308,0),5)="Yes"),E35="Hybrid Car",INDEX(Locations!$B$3:$E$308,MATCH('Dept F Planning'!D35,Locations!$B$3:$B$308,0),4)="UK"),(J35)*(0.15*Transport!$C$14+0.85*Transport!$C$9)*'Dept F Planning'!F35,IF(AND(OR(D35="Ireland",INDEX(Locations!$B$3:$F$308,MATCH('Dept F Planning'!D35,Locations!$B$3:$B$308,0),5)="Yes"),E35="Hybrid Car",INDEX(Locations!$B$3:$E$308,MATCH('Dept F Planning'!C35,Locations!$B$3:$B$308,0),4)="UK"),(J35)*(0.15*Transport!$C$14+0.85*Transport!$C$9)*'Dept F Planning'!F35,IF(AND(OR(C35="Ireland",INDEX(Locations!$B$3:$F$308,MATCH('Dept F Planning'!C35,Locations!$B$3:$B$308,0),5)="Yes"),E35="Electric Car",INDEX(Locations!$B$3:$E$308,MATCH('Dept F Planning'!D35,Locations!$B$3:$B$308,0),4)="UK"),(J35)*(0.15*Transport!$C$14+0.85*Transport!$C$8)*'Dept F Planning'!F35,IF(AND(OR(D35="Ireland",INDEX(Locations!$B$3:$F$308,MATCH('Dept F Planning'!D35,Locations!$B$3:$B$308,0),5)="Yes"),E35="Electric Car",INDEX(Locations!$B$3:$E$308,MATCH('Dept F Planning'!C35,Locations!$B$3:$B$308,0),4)="UK"),(J35)*(0.15*Transport!$C$14+0.85*Transport!$C$8)*'Dept F Planning'!F35,IF(AND(OR(C35="Ireland",INDEX(Locations!$B$3:$F$308,MATCH('Dept F Planning'!C35,Locations!$B$3:$B$308,0),5)="Yes"),E35="Bus/Coach",INDEX(Locations!$B$3:$E$308,MATCH('Dept F Planning'!D35,Locations!$B$3:$B$308,0),4)="UK"),(J35)*(0.15*Transport!$C$13+0.85*Transport!$C$5)*'Dept F Planning'!F35,IF(AND(OR(D35="Ireland",INDEX(Locations!$B$3:$F$308,MATCH('Dept F Planning'!D35,Locations!$B$3:$B$308,0),5)="Yes"),E35="Bus/Coach",INDEX(Locations!$B$3:$E$308,MATCH('Dept F Planning'!C35,Locations!$B$3:$B$308,0),4)="UK"),(J35)*(0.15*Transport!$C$13+0.85*Transport!$C$5)*'Dept F Planning'!F35,IF(AND(OR(C35="Ireland",INDEX(Locations!$B$3:$F$308,MATCH('Dept F Planning'!C35,Locations!$B$3:$B$308,0),5)="Yes"),E35="Train",INDEX(Locations!$B$3:$E$308,MATCH('Dept F Planning'!D35,Locations!$B$3:$B$308,0),4)="UK"),(J35)*(0.15*Transport!$C$13+0.85*Transport!$C$3)*'Dept F Planning'!F35,IF(AND(OR(D35="Ireland",INDEX(Locations!$B$3:$F$308,MATCH('Dept F Planning'!D35,Locations!$B$3:$B$308,0),5)="Yes"),E35="Train",INDEX(Locations!$B$3:$E$308,MATCH('Dept F Planning'!C35,Locations!$B$3:$B$308,0),4)="UK"),(J35)*(0.15*Transport!$C$13+0.85*Transport!$C$3),J35*(INDEX(Transport!$B$3:$E$14,MATCH('Dept F Planning'!E35,Transport!$B$3:$B$14,0),IF(INDEX(Locations!$B$3:$G$308,MATCH('Dept F Planning'!C35,Locations!$B$3:$B$308,0),4)="UK",2,IF(INDEX(Locations!$B$3:$G$308,MATCH('Dept F Planning'!C35,Locations!$B$3:$B$308,0),4)="Europe",3,4)))))*F35*G35*H35))))))))))))))))))),1)),"")</f>
        <v/>
      </c>
      <c r="L35" s="90"/>
      <c r="M35" s="96"/>
      <c r="N35" s="96"/>
    </row>
    <row r="36" spans="1:14" ht="17.399999999999999" customHeight="1" x14ac:dyDescent="0.25">
      <c r="A36" s="90"/>
      <c r="B36" s="91"/>
      <c r="C36" s="91"/>
      <c r="D36" s="91"/>
      <c r="E36" s="91"/>
      <c r="F36" s="90"/>
      <c r="G36" s="90">
        <v>1</v>
      </c>
      <c r="H36" s="101">
        <v>1</v>
      </c>
      <c r="I36" s="91"/>
      <c r="J36" s="100" t="str">
        <f>(IFERROR(IF(I36="Yes",(ROUND(6371 * ACOS(SIN((VLOOKUP(C36,Locations!B:D,2,FALSE))*PI()/180)*SIN((VLOOKUP(D36,Locations!B:D,2,FALSE))*PI()/180) + COS((VLOOKUP(C36,Locations!B:D,2,FALSE))*PI()/180) * COS((VLOOKUP(D36,Locations!B:D,2,FALSE))*PI()/180)*COS((VLOOKUP(D36,Locations!B:D,3,FALSE))* PI()/180-(VLOOKUP(C36,Locations!B:D,3,FALSE))*PI()/180))/1.609,0))*2,(ROUND(6371 * ACOS(SIN((VLOOKUP(C36,Locations!B:D,2,FALSE))*PI()/180)*SIN((VLOOKUP(D36,Locations!B:D,2,FALSE))*PI()/180) + COS((VLOOKUP(C36,Locations!B:D,2,FALSE))*PI()/180) * COS((VLOOKUP(D36,Locations!B:D,2,FALSE))*PI()/180)*COS((VLOOKUP(D36,Locations!B:D,3,FALSE))* PI()/180-(VLOOKUP(C36,Locations!B:D,3,FALSE))*PI()/180))/1.609,0))),""))</f>
        <v/>
      </c>
      <c r="K36" s="100" t="str" cm="1">
        <f t="array" ref="K36">IFERROR((ROUND(IF(AND(E36="Train",INDEX(Locations!$B$3:$E$308,MATCH('Dept F Planning'!C36,Locations!$B$3:$B$308,0),4)="Europe",INDEX(Locations!$B$3:$E$308,MATCH('Dept F Planning'!D36,Locations!$B$3:$B$308,0),4)="UK"),(((INDEX(Dover!$B$3:$G$124,MATCH('Dept F Planning'!C36,Dover!$B$3:$B$124,0),6))*Transport!$D$3)+(INDEX(Dover!$B$3:$G$124,MATCH('Dept F Planning'!D36,Dover!$B$3:$B$124,0),6)*Transport!$C$3))*'Dept F Planning'!F36*IF(I36="Yes",2,1),IF(AND(E36="Train",INDEX(Locations!$B$3:$E$308,MATCH('Dept F Planning'!D36,Locations!$B$3:$B$308,0),4)="Europe",INDEX(Locations!$B$3:$E$308,MATCH('Dept F Planning'!C36,Locations!$B$3:$B$308,0),4)="UK"),(((INDEX(Dover!$B$3:$G$124,MATCH('Dept F Planning'!D36,Dover!$B$3:$B$124,0),6))*Transport!$D$3)+(INDEX(Dover!$B$3:$G$124,MATCH('Dept F Planning'!C36,Dover!$B$3:$B$124,0),6)*Transport!$C$3))*'Dept F Planning'!F36*IF(I36="Yes",2,1),IF(AND(E36="Bus/Coach",INDEX(Locations!$B$3:$E$308,MATCH('Dept F Planning'!C36,Locations!$B$3:$B$308,0),4)="Europe",INDEX(Locations!$B$3:$E$308,MATCH('Dept F Planning'!D36,Locations!$B$3:$B$308,0),4)="UK"),((((J36)-42.4)*Transport!$D$5)+(42.4*Transport!$D$13))*'Dept F Planning'!F36,IF(AND(E36="Bus/Coach",INDEX(Locations!$B$3:$E$308,MATCH('Dept F Planning'!D36,Locations!$B$3:$B$308,0),4)="Europe",INDEX(Locations!$B$3:$E$308,MATCH('Dept F Planning'!C36,Locations!$B$3:$B$308,0),4)="UK"),((((J36)-42.4)*Transport!$D$5)+(42.4*Transport!$D$13))*'Dept F Planning'!F36,IF(AND(E36="Car",INDEX(Locations!$B$3:$E$308,MATCH('Dept F Planning'!C36,Locations!$B$3:$B$308,0),4)="Europe",INDEX(Locations!$B$3:$E$308,MATCH('Dept F Planning'!D36,Locations!$B$3:$B$308,0),4)="UK"),(((((J36)-42.4)*Transport!$D$9)+(42.4*Transport!$D$14))*'Dept F Planning'!F36),IF(AND(E36="Car",INDEX(Locations!$B$3:$E$308,MATCH('Dept F Planning'!D36,Locations!$B$3:$B$308,0),4)="Europe",INDEX(Locations!$B$3:$E$308,MATCH('Dept F Planning'!C36,Locations!$B$3:$B$308,0),4)="UK"),(((((J36)-42.4)*Transport!$D$9)+(42.4*Transport!$D$14))*'Dept F Planning'!F36),IF(AND(E36="Hybrid car",INDEX(Locations!$B$3:$E$308,MATCH('Dept F Planning'!C36,Locations!$B$3:$B$308,0),4)="Europe",INDEX(Locations!$B$3:$E$308,MATCH('Dept F Planning'!D36,Locations!$B$3:$B$308,0),4)="UK"),(((((J36)-42.4)*Transport!$D$9)+(42.4*Transport!$D$14))*'Dept F Planning'!F36),IF(AND(E36="Hybrid car",INDEX(Locations!$B$3:$E$308,MATCH('Dept F Planning'!D36,Locations!$B$3:$B$308,0),4)="Europe",INDEX(Locations!$B$3:$E$308,MATCH('Dept F Planning'!C36,Locations!$B$3:$B$308,0),4)="UK"),(((((J36)-42.4)*Transport!$D$9)+(42.4*Transport!$D$14))*'Dept F Planning'!F36),IF(AND(E36="Electric car",INDEX(Locations!$B$3:$E$308,MATCH('Dept F Planning'!C36,Locations!$B$3:$B$308,0),4)="Europe",INDEX(Locations!$B$3:$E$308,MATCH('Dept F Planning'!D36,Locations!$B$3:$B$308,0),4)="UK"),(((((J36)-42.4)*Transport!$D$8)+(42.4*Transport!$D$14))*'Dept F Planning'!F36),IF(AND(E36="Electric car",INDEX(Locations!$B$3:$E$308,MATCH('Dept F Planning'!D36,Locations!$B$3:$B$308,0),4)="Europe",INDEX(Locations!$B$3:$E$308,MATCH('Dept F Planning'!C36,Locations!$B$3:$B$308,0),4)="UK"),(((((J36)-42.4)*Transport!$D$8)+(42.4*Transport!$D$14))*'Dept F Planning'!F36),IF(AND(OR(C36="Ireland",INDEX(Locations!$B$3:$F$308,MATCH('Dept F Planning'!C36,Locations!$B$3:$B$308,0),5)="Yes"),E36="Car",INDEX(Locations!$B$3:$E$308,MATCH('Dept F Planning'!D36,Locations!$B$3:$B$308,0),4)="UK"),(J36)*(0.15*Transport!$C$14+0.85*Transport!$C$9)*'Dept F Planning'!F36,IF(AND(OR(D36="Ireland",INDEX(Locations!$B$3:$F$308,MATCH('Dept F Planning'!D36,Locations!$B$3:$B$308,0),5)="Yes"),E36="Car",INDEX(Locations!$B$3:$E$308,MATCH('Dept F Planning'!C36,Locations!$B$3:$B$308,0),4)="UK"),(J36)*(0.15*Transport!$C$14+0.85*Transport!$C$9)*'Dept F Planning'!F36,IF(AND(OR(C36="Ireland",INDEX(Locations!$B$3:$F$308,MATCH('Dept F Planning'!C36,Locations!$B$3:$B$308,0),5)="Yes"),E36="Hybrid Car",INDEX(Locations!$B$3:$E$308,MATCH('Dept F Planning'!D36,Locations!$B$3:$B$308,0),4)="UK"),(J36)*(0.15*Transport!$C$14+0.85*Transport!$C$9)*'Dept F Planning'!F36,IF(AND(OR(D36="Ireland",INDEX(Locations!$B$3:$F$308,MATCH('Dept F Planning'!D36,Locations!$B$3:$B$308,0),5)="Yes"),E36="Hybrid Car",INDEX(Locations!$B$3:$E$308,MATCH('Dept F Planning'!C36,Locations!$B$3:$B$308,0),4)="UK"),(J36)*(0.15*Transport!$C$14+0.85*Transport!$C$9)*'Dept F Planning'!F36,IF(AND(OR(C36="Ireland",INDEX(Locations!$B$3:$F$308,MATCH('Dept F Planning'!C36,Locations!$B$3:$B$308,0),5)="Yes"),E36="Electric Car",INDEX(Locations!$B$3:$E$308,MATCH('Dept F Planning'!D36,Locations!$B$3:$B$308,0),4)="UK"),(J36)*(0.15*Transport!$C$14+0.85*Transport!$C$8)*'Dept F Planning'!F36,IF(AND(OR(D36="Ireland",INDEX(Locations!$B$3:$F$308,MATCH('Dept F Planning'!D36,Locations!$B$3:$B$308,0),5)="Yes"),E36="Electric Car",INDEX(Locations!$B$3:$E$308,MATCH('Dept F Planning'!C36,Locations!$B$3:$B$308,0),4)="UK"),(J36)*(0.15*Transport!$C$14+0.85*Transport!$C$8)*'Dept F Planning'!F36,IF(AND(OR(C36="Ireland",INDEX(Locations!$B$3:$F$308,MATCH('Dept F Planning'!C36,Locations!$B$3:$B$308,0),5)="Yes"),E36="Bus/Coach",INDEX(Locations!$B$3:$E$308,MATCH('Dept F Planning'!D36,Locations!$B$3:$B$308,0),4)="UK"),(J36)*(0.15*Transport!$C$13+0.85*Transport!$C$5)*'Dept F Planning'!F36,IF(AND(OR(D36="Ireland",INDEX(Locations!$B$3:$F$308,MATCH('Dept F Planning'!D36,Locations!$B$3:$B$308,0),5)="Yes"),E36="Bus/Coach",INDEX(Locations!$B$3:$E$308,MATCH('Dept F Planning'!C36,Locations!$B$3:$B$308,0),4)="UK"),(J36)*(0.15*Transport!$C$13+0.85*Transport!$C$5)*'Dept F Planning'!F36,IF(AND(OR(C36="Ireland",INDEX(Locations!$B$3:$F$308,MATCH('Dept F Planning'!C36,Locations!$B$3:$B$308,0),5)="Yes"),E36="Train",INDEX(Locations!$B$3:$E$308,MATCH('Dept F Planning'!D36,Locations!$B$3:$B$308,0),4)="UK"),(J36)*(0.15*Transport!$C$13+0.85*Transport!$C$3)*'Dept F Planning'!F36,IF(AND(OR(D36="Ireland",INDEX(Locations!$B$3:$F$308,MATCH('Dept F Planning'!D36,Locations!$B$3:$B$308,0),5)="Yes"),E36="Train",INDEX(Locations!$B$3:$E$308,MATCH('Dept F Planning'!C36,Locations!$B$3:$B$308,0),4)="UK"),(J36)*(0.15*Transport!$C$13+0.85*Transport!$C$3),J36*(INDEX(Transport!$B$3:$E$14,MATCH('Dept F Planning'!E36,Transport!$B$3:$B$14,0),IF(INDEX(Locations!$B$3:$G$308,MATCH('Dept F Planning'!C36,Locations!$B$3:$B$308,0),4)="UK",2,IF(INDEX(Locations!$B$3:$G$308,MATCH('Dept F Planning'!C36,Locations!$B$3:$B$308,0),4)="Europe",3,4)))))*F36*G36*H36))))))))))))))))))),1)),"")</f>
        <v/>
      </c>
      <c r="L36" s="90"/>
      <c r="M36" s="96"/>
      <c r="N36" s="96"/>
    </row>
    <row r="37" spans="1:14" ht="17.399999999999999" customHeight="1" x14ac:dyDescent="0.25">
      <c r="A37" s="90"/>
      <c r="B37" s="91"/>
      <c r="C37" s="91"/>
      <c r="D37" s="91"/>
      <c r="E37" s="91"/>
      <c r="F37" s="90"/>
      <c r="G37" s="90">
        <v>1</v>
      </c>
      <c r="H37" s="101">
        <v>1</v>
      </c>
      <c r="I37" s="91"/>
      <c r="J37" s="100" t="str">
        <f>(IFERROR(IF(I37="Yes",(ROUND(6371 * ACOS(SIN((VLOOKUP(C37,Locations!B:D,2,FALSE))*PI()/180)*SIN((VLOOKUP(D37,Locations!B:D,2,FALSE))*PI()/180) + COS((VLOOKUP(C37,Locations!B:D,2,FALSE))*PI()/180) * COS((VLOOKUP(D37,Locations!B:D,2,FALSE))*PI()/180)*COS((VLOOKUP(D37,Locations!B:D,3,FALSE))* PI()/180-(VLOOKUP(C37,Locations!B:D,3,FALSE))*PI()/180))/1.609,0))*2,(ROUND(6371 * ACOS(SIN((VLOOKUP(C37,Locations!B:D,2,FALSE))*PI()/180)*SIN((VLOOKUP(D37,Locations!B:D,2,FALSE))*PI()/180) + COS((VLOOKUP(C37,Locations!B:D,2,FALSE))*PI()/180) * COS((VLOOKUP(D37,Locations!B:D,2,FALSE))*PI()/180)*COS((VLOOKUP(D37,Locations!B:D,3,FALSE))* PI()/180-(VLOOKUP(C37,Locations!B:D,3,FALSE))*PI()/180))/1.609,0))),""))</f>
        <v/>
      </c>
      <c r="K37" s="100" t="str" cm="1">
        <f t="array" ref="K37">IFERROR((ROUND(IF(AND(E37="Train",INDEX(Locations!$B$3:$E$308,MATCH('Dept F Planning'!C37,Locations!$B$3:$B$308,0),4)="Europe",INDEX(Locations!$B$3:$E$308,MATCH('Dept F Planning'!D37,Locations!$B$3:$B$308,0),4)="UK"),(((INDEX(Dover!$B$3:$G$124,MATCH('Dept F Planning'!C37,Dover!$B$3:$B$124,0),6))*Transport!$D$3)+(INDEX(Dover!$B$3:$G$124,MATCH('Dept F Planning'!D37,Dover!$B$3:$B$124,0),6)*Transport!$C$3))*'Dept F Planning'!F37*IF(I37="Yes",2,1),IF(AND(E37="Train",INDEX(Locations!$B$3:$E$308,MATCH('Dept F Planning'!D37,Locations!$B$3:$B$308,0),4)="Europe",INDEX(Locations!$B$3:$E$308,MATCH('Dept F Planning'!C37,Locations!$B$3:$B$308,0),4)="UK"),(((INDEX(Dover!$B$3:$G$124,MATCH('Dept F Planning'!D37,Dover!$B$3:$B$124,0),6))*Transport!$D$3)+(INDEX(Dover!$B$3:$G$124,MATCH('Dept F Planning'!C37,Dover!$B$3:$B$124,0),6)*Transport!$C$3))*'Dept F Planning'!F37*IF(I37="Yes",2,1),IF(AND(E37="Bus/Coach",INDEX(Locations!$B$3:$E$308,MATCH('Dept F Planning'!C37,Locations!$B$3:$B$308,0),4)="Europe",INDEX(Locations!$B$3:$E$308,MATCH('Dept F Planning'!D37,Locations!$B$3:$B$308,0),4)="UK"),((((J37)-42.4)*Transport!$D$5)+(42.4*Transport!$D$13))*'Dept F Planning'!F37,IF(AND(E37="Bus/Coach",INDEX(Locations!$B$3:$E$308,MATCH('Dept F Planning'!D37,Locations!$B$3:$B$308,0),4)="Europe",INDEX(Locations!$B$3:$E$308,MATCH('Dept F Planning'!C37,Locations!$B$3:$B$308,0),4)="UK"),((((J37)-42.4)*Transport!$D$5)+(42.4*Transport!$D$13))*'Dept F Planning'!F37,IF(AND(E37="Car",INDEX(Locations!$B$3:$E$308,MATCH('Dept F Planning'!C37,Locations!$B$3:$B$308,0),4)="Europe",INDEX(Locations!$B$3:$E$308,MATCH('Dept F Planning'!D37,Locations!$B$3:$B$308,0),4)="UK"),(((((J37)-42.4)*Transport!$D$9)+(42.4*Transport!$D$14))*'Dept F Planning'!F37),IF(AND(E37="Car",INDEX(Locations!$B$3:$E$308,MATCH('Dept F Planning'!D37,Locations!$B$3:$B$308,0),4)="Europe",INDEX(Locations!$B$3:$E$308,MATCH('Dept F Planning'!C37,Locations!$B$3:$B$308,0),4)="UK"),(((((J37)-42.4)*Transport!$D$9)+(42.4*Transport!$D$14))*'Dept F Planning'!F37),IF(AND(E37="Hybrid car",INDEX(Locations!$B$3:$E$308,MATCH('Dept F Planning'!C37,Locations!$B$3:$B$308,0),4)="Europe",INDEX(Locations!$B$3:$E$308,MATCH('Dept F Planning'!D37,Locations!$B$3:$B$308,0),4)="UK"),(((((J37)-42.4)*Transport!$D$9)+(42.4*Transport!$D$14))*'Dept F Planning'!F37),IF(AND(E37="Hybrid car",INDEX(Locations!$B$3:$E$308,MATCH('Dept F Planning'!D37,Locations!$B$3:$B$308,0),4)="Europe",INDEX(Locations!$B$3:$E$308,MATCH('Dept F Planning'!C37,Locations!$B$3:$B$308,0),4)="UK"),(((((J37)-42.4)*Transport!$D$9)+(42.4*Transport!$D$14))*'Dept F Planning'!F37),IF(AND(E37="Electric car",INDEX(Locations!$B$3:$E$308,MATCH('Dept F Planning'!C37,Locations!$B$3:$B$308,0),4)="Europe",INDEX(Locations!$B$3:$E$308,MATCH('Dept F Planning'!D37,Locations!$B$3:$B$308,0),4)="UK"),(((((J37)-42.4)*Transport!$D$8)+(42.4*Transport!$D$14))*'Dept F Planning'!F37),IF(AND(E37="Electric car",INDEX(Locations!$B$3:$E$308,MATCH('Dept F Planning'!D37,Locations!$B$3:$B$308,0),4)="Europe",INDEX(Locations!$B$3:$E$308,MATCH('Dept F Planning'!C37,Locations!$B$3:$B$308,0),4)="UK"),(((((J37)-42.4)*Transport!$D$8)+(42.4*Transport!$D$14))*'Dept F Planning'!F37),IF(AND(OR(C37="Ireland",INDEX(Locations!$B$3:$F$308,MATCH('Dept F Planning'!C37,Locations!$B$3:$B$308,0),5)="Yes"),E37="Car",INDEX(Locations!$B$3:$E$308,MATCH('Dept F Planning'!D37,Locations!$B$3:$B$308,0),4)="UK"),(J37)*(0.15*Transport!$C$14+0.85*Transport!$C$9)*'Dept F Planning'!F37,IF(AND(OR(D37="Ireland",INDEX(Locations!$B$3:$F$308,MATCH('Dept F Planning'!D37,Locations!$B$3:$B$308,0),5)="Yes"),E37="Car",INDEX(Locations!$B$3:$E$308,MATCH('Dept F Planning'!C37,Locations!$B$3:$B$308,0),4)="UK"),(J37)*(0.15*Transport!$C$14+0.85*Transport!$C$9)*'Dept F Planning'!F37,IF(AND(OR(C37="Ireland",INDEX(Locations!$B$3:$F$308,MATCH('Dept F Planning'!C37,Locations!$B$3:$B$308,0),5)="Yes"),E37="Hybrid Car",INDEX(Locations!$B$3:$E$308,MATCH('Dept F Planning'!D37,Locations!$B$3:$B$308,0),4)="UK"),(J37)*(0.15*Transport!$C$14+0.85*Transport!$C$9)*'Dept F Planning'!F37,IF(AND(OR(D37="Ireland",INDEX(Locations!$B$3:$F$308,MATCH('Dept F Planning'!D37,Locations!$B$3:$B$308,0),5)="Yes"),E37="Hybrid Car",INDEX(Locations!$B$3:$E$308,MATCH('Dept F Planning'!C37,Locations!$B$3:$B$308,0),4)="UK"),(J37)*(0.15*Transport!$C$14+0.85*Transport!$C$9)*'Dept F Planning'!F37,IF(AND(OR(C37="Ireland",INDEX(Locations!$B$3:$F$308,MATCH('Dept F Planning'!C37,Locations!$B$3:$B$308,0),5)="Yes"),E37="Electric Car",INDEX(Locations!$B$3:$E$308,MATCH('Dept F Planning'!D37,Locations!$B$3:$B$308,0),4)="UK"),(J37)*(0.15*Transport!$C$14+0.85*Transport!$C$8)*'Dept F Planning'!F37,IF(AND(OR(D37="Ireland",INDEX(Locations!$B$3:$F$308,MATCH('Dept F Planning'!D37,Locations!$B$3:$B$308,0),5)="Yes"),E37="Electric Car",INDEX(Locations!$B$3:$E$308,MATCH('Dept F Planning'!C37,Locations!$B$3:$B$308,0),4)="UK"),(J37)*(0.15*Transport!$C$14+0.85*Transport!$C$8)*'Dept F Planning'!F37,IF(AND(OR(C37="Ireland",INDEX(Locations!$B$3:$F$308,MATCH('Dept F Planning'!C37,Locations!$B$3:$B$308,0),5)="Yes"),E37="Bus/Coach",INDEX(Locations!$B$3:$E$308,MATCH('Dept F Planning'!D37,Locations!$B$3:$B$308,0),4)="UK"),(J37)*(0.15*Transport!$C$13+0.85*Transport!$C$5)*'Dept F Planning'!F37,IF(AND(OR(D37="Ireland",INDEX(Locations!$B$3:$F$308,MATCH('Dept F Planning'!D37,Locations!$B$3:$B$308,0),5)="Yes"),E37="Bus/Coach",INDEX(Locations!$B$3:$E$308,MATCH('Dept F Planning'!C37,Locations!$B$3:$B$308,0),4)="UK"),(J37)*(0.15*Transport!$C$13+0.85*Transport!$C$5)*'Dept F Planning'!F37,IF(AND(OR(C37="Ireland",INDEX(Locations!$B$3:$F$308,MATCH('Dept F Planning'!C37,Locations!$B$3:$B$308,0),5)="Yes"),E37="Train",INDEX(Locations!$B$3:$E$308,MATCH('Dept F Planning'!D37,Locations!$B$3:$B$308,0),4)="UK"),(J37)*(0.15*Transport!$C$13+0.85*Transport!$C$3)*'Dept F Planning'!F37,IF(AND(OR(D37="Ireland",INDEX(Locations!$B$3:$F$308,MATCH('Dept F Planning'!D37,Locations!$B$3:$B$308,0),5)="Yes"),E37="Train",INDEX(Locations!$B$3:$E$308,MATCH('Dept F Planning'!C37,Locations!$B$3:$B$308,0),4)="UK"),(J37)*(0.15*Transport!$C$13+0.85*Transport!$C$3),J37*(INDEX(Transport!$B$3:$E$14,MATCH('Dept F Planning'!E37,Transport!$B$3:$B$14,0),IF(INDEX(Locations!$B$3:$G$308,MATCH('Dept F Planning'!C37,Locations!$B$3:$B$308,0),4)="UK",2,IF(INDEX(Locations!$B$3:$G$308,MATCH('Dept F Planning'!C37,Locations!$B$3:$B$308,0),4)="Europe",3,4)))))*F37*G37*H37))))))))))))))))))),1)),"")</f>
        <v/>
      </c>
      <c r="L37" s="90"/>
    </row>
    <row r="38" spans="1:14" ht="17.399999999999999" customHeight="1" x14ac:dyDescent="0.25">
      <c r="A38" s="90"/>
      <c r="B38" s="91"/>
      <c r="C38" s="91"/>
      <c r="D38" s="91"/>
      <c r="E38" s="91"/>
      <c r="F38" s="90"/>
      <c r="G38" s="90">
        <v>1</v>
      </c>
      <c r="H38" s="101">
        <v>1</v>
      </c>
      <c r="I38" s="91"/>
      <c r="J38" s="100" t="str">
        <f>(IFERROR(IF(I38="Yes",(ROUND(6371 * ACOS(SIN((VLOOKUP(C38,Locations!B:D,2,FALSE))*PI()/180)*SIN((VLOOKUP(D38,Locations!B:D,2,FALSE))*PI()/180) + COS((VLOOKUP(C38,Locations!B:D,2,FALSE))*PI()/180) * COS((VLOOKUP(D38,Locations!B:D,2,FALSE))*PI()/180)*COS((VLOOKUP(D38,Locations!B:D,3,FALSE))* PI()/180-(VLOOKUP(C38,Locations!B:D,3,FALSE))*PI()/180))/1.609,0))*2,(ROUND(6371 * ACOS(SIN((VLOOKUP(C38,Locations!B:D,2,FALSE))*PI()/180)*SIN((VLOOKUP(D38,Locations!B:D,2,FALSE))*PI()/180) + COS((VLOOKUP(C38,Locations!B:D,2,FALSE))*PI()/180) * COS((VLOOKUP(D38,Locations!B:D,2,FALSE))*PI()/180)*COS((VLOOKUP(D38,Locations!B:D,3,FALSE))* PI()/180-(VLOOKUP(C38,Locations!B:D,3,FALSE))*PI()/180))/1.609,0))),""))</f>
        <v/>
      </c>
      <c r="K38" s="100" t="str" cm="1">
        <f t="array" ref="K38">IFERROR((ROUND(IF(AND(E38="Train",INDEX(Locations!$B$3:$E$308,MATCH('Dept F Planning'!C38,Locations!$B$3:$B$308,0),4)="Europe",INDEX(Locations!$B$3:$E$308,MATCH('Dept F Planning'!D38,Locations!$B$3:$B$308,0),4)="UK"),(((INDEX(Dover!$B$3:$G$124,MATCH('Dept F Planning'!C38,Dover!$B$3:$B$124,0),6))*Transport!$D$3)+(INDEX(Dover!$B$3:$G$124,MATCH('Dept F Planning'!D38,Dover!$B$3:$B$124,0),6)*Transport!$C$3))*'Dept F Planning'!F38*IF(I38="Yes",2,1),IF(AND(E38="Train",INDEX(Locations!$B$3:$E$308,MATCH('Dept F Planning'!D38,Locations!$B$3:$B$308,0),4)="Europe",INDEX(Locations!$B$3:$E$308,MATCH('Dept F Planning'!C38,Locations!$B$3:$B$308,0),4)="UK"),(((INDEX(Dover!$B$3:$G$124,MATCH('Dept F Planning'!D38,Dover!$B$3:$B$124,0),6))*Transport!$D$3)+(INDEX(Dover!$B$3:$G$124,MATCH('Dept F Planning'!C38,Dover!$B$3:$B$124,0),6)*Transport!$C$3))*'Dept F Planning'!F38*IF(I38="Yes",2,1),IF(AND(E38="Bus/Coach",INDEX(Locations!$B$3:$E$308,MATCH('Dept F Planning'!C38,Locations!$B$3:$B$308,0),4)="Europe",INDEX(Locations!$B$3:$E$308,MATCH('Dept F Planning'!D38,Locations!$B$3:$B$308,0),4)="UK"),((((J38)-42.4)*Transport!$D$5)+(42.4*Transport!$D$13))*'Dept F Planning'!F38,IF(AND(E38="Bus/Coach",INDEX(Locations!$B$3:$E$308,MATCH('Dept F Planning'!D38,Locations!$B$3:$B$308,0),4)="Europe",INDEX(Locations!$B$3:$E$308,MATCH('Dept F Planning'!C38,Locations!$B$3:$B$308,0),4)="UK"),((((J38)-42.4)*Transport!$D$5)+(42.4*Transport!$D$13))*'Dept F Planning'!F38,IF(AND(E38="Car",INDEX(Locations!$B$3:$E$308,MATCH('Dept F Planning'!C38,Locations!$B$3:$B$308,0),4)="Europe",INDEX(Locations!$B$3:$E$308,MATCH('Dept F Planning'!D38,Locations!$B$3:$B$308,0),4)="UK"),(((((J38)-42.4)*Transport!$D$9)+(42.4*Transport!$D$14))*'Dept F Planning'!F38),IF(AND(E38="Car",INDEX(Locations!$B$3:$E$308,MATCH('Dept F Planning'!D38,Locations!$B$3:$B$308,0),4)="Europe",INDEX(Locations!$B$3:$E$308,MATCH('Dept F Planning'!C38,Locations!$B$3:$B$308,0),4)="UK"),(((((J38)-42.4)*Transport!$D$9)+(42.4*Transport!$D$14))*'Dept F Planning'!F38),IF(AND(E38="Hybrid car",INDEX(Locations!$B$3:$E$308,MATCH('Dept F Planning'!C38,Locations!$B$3:$B$308,0),4)="Europe",INDEX(Locations!$B$3:$E$308,MATCH('Dept F Planning'!D38,Locations!$B$3:$B$308,0),4)="UK"),(((((J38)-42.4)*Transport!$D$9)+(42.4*Transport!$D$14))*'Dept F Planning'!F38),IF(AND(E38="Hybrid car",INDEX(Locations!$B$3:$E$308,MATCH('Dept F Planning'!D38,Locations!$B$3:$B$308,0),4)="Europe",INDEX(Locations!$B$3:$E$308,MATCH('Dept F Planning'!C38,Locations!$B$3:$B$308,0),4)="UK"),(((((J38)-42.4)*Transport!$D$9)+(42.4*Transport!$D$14))*'Dept F Planning'!F38),IF(AND(E38="Electric car",INDEX(Locations!$B$3:$E$308,MATCH('Dept F Planning'!C38,Locations!$B$3:$B$308,0),4)="Europe",INDEX(Locations!$B$3:$E$308,MATCH('Dept F Planning'!D38,Locations!$B$3:$B$308,0),4)="UK"),(((((J38)-42.4)*Transport!$D$8)+(42.4*Transport!$D$14))*'Dept F Planning'!F38),IF(AND(E38="Electric car",INDEX(Locations!$B$3:$E$308,MATCH('Dept F Planning'!D38,Locations!$B$3:$B$308,0),4)="Europe",INDEX(Locations!$B$3:$E$308,MATCH('Dept F Planning'!C38,Locations!$B$3:$B$308,0),4)="UK"),(((((J38)-42.4)*Transport!$D$8)+(42.4*Transport!$D$14))*'Dept F Planning'!F38),IF(AND(OR(C38="Ireland",INDEX(Locations!$B$3:$F$308,MATCH('Dept F Planning'!C38,Locations!$B$3:$B$308,0),5)="Yes"),E38="Car",INDEX(Locations!$B$3:$E$308,MATCH('Dept F Planning'!D38,Locations!$B$3:$B$308,0),4)="UK"),(J38)*(0.15*Transport!$C$14+0.85*Transport!$C$9)*'Dept F Planning'!F38,IF(AND(OR(D38="Ireland",INDEX(Locations!$B$3:$F$308,MATCH('Dept F Planning'!D38,Locations!$B$3:$B$308,0),5)="Yes"),E38="Car",INDEX(Locations!$B$3:$E$308,MATCH('Dept F Planning'!C38,Locations!$B$3:$B$308,0),4)="UK"),(J38)*(0.15*Transport!$C$14+0.85*Transport!$C$9)*'Dept F Planning'!F38,IF(AND(OR(C38="Ireland",INDEX(Locations!$B$3:$F$308,MATCH('Dept F Planning'!C38,Locations!$B$3:$B$308,0),5)="Yes"),E38="Hybrid Car",INDEX(Locations!$B$3:$E$308,MATCH('Dept F Planning'!D38,Locations!$B$3:$B$308,0),4)="UK"),(J38)*(0.15*Transport!$C$14+0.85*Transport!$C$9)*'Dept F Planning'!F38,IF(AND(OR(D38="Ireland",INDEX(Locations!$B$3:$F$308,MATCH('Dept F Planning'!D38,Locations!$B$3:$B$308,0),5)="Yes"),E38="Hybrid Car",INDEX(Locations!$B$3:$E$308,MATCH('Dept F Planning'!C38,Locations!$B$3:$B$308,0),4)="UK"),(J38)*(0.15*Transport!$C$14+0.85*Transport!$C$9)*'Dept F Planning'!F38,IF(AND(OR(C38="Ireland",INDEX(Locations!$B$3:$F$308,MATCH('Dept F Planning'!C38,Locations!$B$3:$B$308,0),5)="Yes"),E38="Electric Car",INDEX(Locations!$B$3:$E$308,MATCH('Dept F Planning'!D38,Locations!$B$3:$B$308,0),4)="UK"),(J38)*(0.15*Transport!$C$14+0.85*Transport!$C$8)*'Dept F Planning'!F38,IF(AND(OR(D38="Ireland",INDEX(Locations!$B$3:$F$308,MATCH('Dept F Planning'!D38,Locations!$B$3:$B$308,0),5)="Yes"),E38="Electric Car",INDEX(Locations!$B$3:$E$308,MATCH('Dept F Planning'!C38,Locations!$B$3:$B$308,0),4)="UK"),(J38)*(0.15*Transport!$C$14+0.85*Transport!$C$8)*'Dept F Planning'!F38,IF(AND(OR(C38="Ireland",INDEX(Locations!$B$3:$F$308,MATCH('Dept F Planning'!C38,Locations!$B$3:$B$308,0),5)="Yes"),E38="Bus/Coach",INDEX(Locations!$B$3:$E$308,MATCH('Dept F Planning'!D38,Locations!$B$3:$B$308,0),4)="UK"),(J38)*(0.15*Transport!$C$13+0.85*Transport!$C$5)*'Dept F Planning'!F38,IF(AND(OR(D38="Ireland",INDEX(Locations!$B$3:$F$308,MATCH('Dept F Planning'!D38,Locations!$B$3:$B$308,0),5)="Yes"),E38="Bus/Coach",INDEX(Locations!$B$3:$E$308,MATCH('Dept F Planning'!C38,Locations!$B$3:$B$308,0),4)="UK"),(J38)*(0.15*Transport!$C$13+0.85*Transport!$C$5)*'Dept F Planning'!F38,IF(AND(OR(C38="Ireland",INDEX(Locations!$B$3:$F$308,MATCH('Dept F Planning'!C38,Locations!$B$3:$B$308,0),5)="Yes"),E38="Train",INDEX(Locations!$B$3:$E$308,MATCH('Dept F Planning'!D38,Locations!$B$3:$B$308,0),4)="UK"),(J38)*(0.15*Transport!$C$13+0.85*Transport!$C$3)*'Dept F Planning'!F38,IF(AND(OR(D38="Ireland",INDEX(Locations!$B$3:$F$308,MATCH('Dept F Planning'!D38,Locations!$B$3:$B$308,0),5)="Yes"),E38="Train",INDEX(Locations!$B$3:$E$308,MATCH('Dept F Planning'!C38,Locations!$B$3:$B$308,0),4)="UK"),(J38)*(0.15*Transport!$C$13+0.85*Transport!$C$3),J38*(INDEX(Transport!$B$3:$E$14,MATCH('Dept F Planning'!E38,Transport!$B$3:$B$14,0),IF(INDEX(Locations!$B$3:$G$308,MATCH('Dept F Planning'!C38,Locations!$B$3:$B$308,0),4)="UK",2,IF(INDEX(Locations!$B$3:$G$308,MATCH('Dept F Planning'!C38,Locations!$B$3:$B$308,0),4)="Europe",3,4)))))*F38*G38*H38))))))))))))))))))),1)),"")</f>
        <v/>
      </c>
      <c r="L38" s="90"/>
    </row>
    <row r="39" spans="1:14" ht="17.399999999999999" customHeight="1" x14ac:dyDescent="0.25">
      <c r="A39" s="90"/>
      <c r="B39" s="91"/>
      <c r="C39" s="91"/>
      <c r="D39" s="91"/>
      <c r="E39" s="91"/>
      <c r="F39" s="90"/>
      <c r="G39" s="90">
        <v>1</v>
      </c>
      <c r="H39" s="101">
        <v>1</v>
      </c>
      <c r="I39" s="91"/>
      <c r="J39" s="100" t="str">
        <f>(IFERROR(IF(I39="Yes",(ROUND(6371 * ACOS(SIN((VLOOKUP(C39,Locations!B:D,2,FALSE))*PI()/180)*SIN((VLOOKUP(D39,Locations!B:D,2,FALSE))*PI()/180) + COS((VLOOKUP(C39,Locations!B:D,2,FALSE))*PI()/180) * COS((VLOOKUP(D39,Locations!B:D,2,FALSE))*PI()/180)*COS((VLOOKUP(D39,Locations!B:D,3,FALSE))* PI()/180-(VLOOKUP(C39,Locations!B:D,3,FALSE))*PI()/180))/1.609,0))*2,(ROUND(6371 * ACOS(SIN((VLOOKUP(C39,Locations!B:D,2,FALSE))*PI()/180)*SIN((VLOOKUP(D39,Locations!B:D,2,FALSE))*PI()/180) + COS((VLOOKUP(C39,Locations!B:D,2,FALSE))*PI()/180) * COS((VLOOKUP(D39,Locations!B:D,2,FALSE))*PI()/180)*COS((VLOOKUP(D39,Locations!B:D,3,FALSE))* PI()/180-(VLOOKUP(C39,Locations!B:D,3,FALSE))*PI()/180))/1.609,0))),""))</f>
        <v/>
      </c>
      <c r="K39" s="100" t="str" cm="1">
        <f t="array" ref="K39">IFERROR((ROUND(IF(AND(E39="Train",INDEX(Locations!$B$3:$E$308,MATCH('Dept F Planning'!C39,Locations!$B$3:$B$308,0),4)="Europe",INDEX(Locations!$B$3:$E$308,MATCH('Dept F Planning'!D39,Locations!$B$3:$B$308,0),4)="UK"),(((INDEX(Dover!$B$3:$G$124,MATCH('Dept F Planning'!C39,Dover!$B$3:$B$124,0),6))*Transport!$D$3)+(INDEX(Dover!$B$3:$G$124,MATCH('Dept F Planning'!D39,Dover!$B$3:$B$124,0),6)*Transport!$C$3))*'Dept F Planning'!F39*IF(I39="Yes",2,1),IF(AND(E39="Train",INDEX(Locations!$B$3:$E$308,MATCH('Dept F Planning'!D39,Locations!$B$3:$B$308,0),4)="Europe",INDEX(Locations!$B$3:$E$308,MATCH('Dept F Planning'!C39,Locations!$B$3:$B$308,0),4)="UK"),(((INDEX(Dover!$B$3:$G$124,MATCH('Dept F Planning'!D39,Dover!$B$3:$B$124,0),6))*Transport!$D$3)+(INDEX(Dover!$B$3:$G$124,MATCH('Dept F Planning'!C39,Dover!$B$3:$B$124,0),6)*Transport!$C$3))*'Dept F Planning'!F39*IF(I39="Yes",2,1),IF(AND(E39="Bus/Coach",INDEX(Locations!$B$3:$E$308,MATCH('Dept F Planning'!C39,Locations!$B$3:$B$308,0),4)="Europe",INDEX(Locations!$B$3:$E$308,MATCH('Dept F Planning'!D39,Locations!$B$3:$B$308,0),4)="UK"),((((J39)-42.4)*Transport!$D$5)+(42.4*Transport!$D$13))*'Dept F Planning'!F39,IF(AND(E39="Bus/Coach",INDEX(Locations!$B$3:$E$308,MATCH('Dept F Planning'!D39,Locations!$B$3:$B$308,0),4)="Europe",INDEX(Locations!$B$3:$E$308,MATCH('Dept F Planning'!C39,Locations!$B$3:$B$308,0),4)="UK"),((((J39)-42.4)*Transport!$D$5)+(42.4*Transport!$D$13))*'Dept F Planning'!F39,IF(AND(E39="Car",INDEX(Locations!$B$3:$E$308,MATCH('Dept F Planning'!C39,Locations!$B$3:$B$308,0),4)="Europe",INDEX(Locations!$B$3:$E$308,MATCH('Dept F Planning'!D39,Locations!$B$3:$B$308,0),4)="UK"),(((((J39)-42.4)*Transport!$D$9)+(42.4*Transport!$D$14))*'Dept F Planning'!F39),IF(AND(E39="Car",INDEX(Locations!$B$3:$E$308,MATCH('Dept F Planning'!D39,Locations!$B$3:$B$308,0),4)="Europe",INDEX(Locations!$B$3:$E$308,MATCH('Dept F Planning'!C39,Locations!$B$3:$B$308,0),4)="UK"),(((((J39)-42.4)*Transport!$D$9)+(42.4*Transport!$D$14))*'Dept F Planning'!F39),IF(AND(E39="Hybrid car",INDEX(Locations!$B$3:$E$308,MATCH('Dept F Planning'!C39,Locations!$B$3:$B$308,0),4)="Europe",INDEX(Locations!$B$3:$E$308,MATCH('Dept F Planning'!D39,Locations!$B$3:$B$308,0),4)="UK"),(((((J39)-42.4)*Transport!$D$9)+(42.4*Transport!$D$14))*'Dept F Planning'!F39),IF(AND(E39="Hybrid car",INDEX(Locations!$B$3:$E$308,MATCH('Dept F Planning'!D39,Locations!$B$3:$B$308,0),4)="Europe",INDEX(Locations!$B$3:$E$308,MATCH('Dept F Planning'!C39,Locations!$B$3:$B$308,0),4)="UK"),(((((J39)-42.4)*Transport!$D$9)+(42.4*Transport!$D$14))*'Dept F Planning'!F39),IF(AND(E39="Electric car",INDEX(Locations!$B$3:$E$308,MATCH('Dept F Planning'!C39,Locations!$B$3:$B$308,0),4)="Europe",INDEX(Locations!$B$3:$E$308,MATCH('Dept F Planning'!D39,Locations!$B$3:$B$308,0),4)="UK"),(((((J39)-42.4)*Transport!$D$8)+(42.4*Transport!$D$14))*'Dept F Planning'!F39),IF(AND(E39="Electric car",INDEX(Locations!$B$3:$E$308,MATCH('Dept F Planning'!D39,Locations!$B$3:$B$308,0),4)="Europe",INDEX(Locations!$B$3:$E$308,MATCH('Dept F Planning'!C39,Locations!$B$3:$B$308,0),4)="UK"),(((((J39)-42.4)*Transport!$D$8)+(42.4*Transport!$D$14))*'Dept F Planning'!F39),IF(AND(OR(C39="Ireland",INDEX(Locations!$B$3:$F$308,MATCH('Dept F Planning'!C39,Locations!$B$3:$B$308,0),5)="Yes"),E39="Car",INDEX(Locations!$B$3:$E$308,MATCH('Dept F Planning'!D39,Locations!$B$3:$B$308,0),4)="UK"),(J39)*(0.15*Transport!$C$14+0.85*Transport!$C$9)*'Dept F Planning'!F39,IF(AND(OR(D39="Ireland",INDEX(Locations!$B$3:$F$308,MATCH('Dept F Planning'!D39,Locations!$B$3:$B$308,0),5)="Yes"),E39="Car",INDEX(Locations!$B$3:$E$308,MATCH('Dept F Planning'!C39,Locations!$B$3:$B$308,0),4)="UK"),(J39)*(0.15*Transport!$C$14+0.85*Transport!$C$9)*'Dept F Planning'!F39,IF(AND(OR(C39="Ireland",INDEX(Locations!$B$3:$F$308,MATCH('Dept F Planning'!C39,Locations!$B$3:$B$308,0),5)="Yes"),E39="Hybrid Car",INDEX(Locations!$B$3:$E$308,MATCH('Dept F Planning'!D39,Locations!$B$3:$B$308,0),4)="UK"),(J39)*(0.15*Transport!$C$14+0.85*Transport!$C$9)*'Dept F Planning'!F39,IF(AND(OR(D39="Ireland",INDEX(Locations!$B$3:$F$308,MATCH('Dept F Planning'!D39,Locations!$B$3:$B$308,0),5)="Yes"),E39="Hybrid Car",INDEX(Locations!$B$3:$E$308,MATCH('Dept F Planning'!C39,Locations!$B$3:$B$308,0),4)="UK"),(J39)*(0.15*Transport!$C$14+0.85*Transport!$C$9)*'Dept F Planning'!F39,IF(AND(OR(C39="Ireland",INDEX(Locations!$B$3:$F$308,MATCH('Dept F Planning'!C39,Locations!$B$3:$B$308,0),5)="Yes"),E39="Electric Car",INDEX(Locations!$B$3:$E$308,MATCH('Dept F Planning'!D39,Locations!$B$3:$B$308,0),4)="UK"),(J39)*(0.15*Transport!$C$14+0.85*Transport!$C$8)*'Dept F Planning'!F39,IF(AND(OR(D39="Ireland",INDEX(Locations!$B$3:$F$308,MATCH('Dept F Planning'!D39,Locations!$B$3:$B$308,0),5)="Yes"),E39="Electric Car",INDEX(Locations!$B$3:$E$308,MATCH('Dept F Planning'!C39,Locations!$B$3:$B$308,0),4)="UK"),(J39)*(0.15*Transport!$C$14+0.85*Transport!$C$8)*'Dept F Planning'!F39,IF(AND(OR(C39="Ireland",INDEX(Locations!$B$3:$F$308,MATCH('Dept F Planning'!C39,Locations!$B$3:$B$308,0),5)="Yes"),E39="Bus/Coach",INDEX(Locations!$B$3:$E$308,MATCH('Dept F Planning'!D39,Locations!$B$3:$B$308,0),4)="UK"),(J39)*(0.15*Transport!$C$13+0.85*Transport!$C$5)*'Dept F Planning'!F39,IF(AND(OR(D39="Ireland",INDEX(Locations!$B$3:$F$308,MATCH('Dept F Planning'!D39,Locations!$B$3:$B$308,0),5)="Yes"),E39="Bus/Coach",INDEX(Locations!$B$3:$E$308,MATCH('Dept F Planning'!C39,Locations!$B$3:$B$308,0),4)="UK"),(J39)*(0.15*Transport!$C$13+0.85*Transport!$C$5)*'Dept F Planning'!F39,IF(AND(OR(C39="Ireland",INDEX(Locations!$B$3:$F$308,MATCH('Dept F Planning'!C39,Locations!$B$3:$B$308,0),5)="Yes"),E39="Train",INDEX(Locations!$B$3:$E$308,MATCH('Dept F Planning'!D39,Locations!$B$3:$B$308,0),4)="UK"),(J39)*(0.15*Transport!$C$13+0.85*Transport!$C$3)*'Dept F Planning'!F39,IF(AND(OR(D39="Ireland",INDEX(Locations!$B$3:$F$308,MATCH('Dept F Planning'!D39,Locations!$B$3:$B$308,0),5)="Yes"),E39="Train",INDEX(Locations!$B$3:$E$308,MATCH('Dept F Planning'!C39,Locations!$B$3:$B$308,0),4)="UK"),(J39)*(0.15*Transport!$C$13+0.85*Transport!$C$3),J39*(INDEX(Transport!$B$3:$E$14,MATCH('Dept F Planning'!E39,Transport!$B$3:$B$14,0),IF(INDEX(Locations!$B$3:$G$308,MATCH('Dept F Planning'!C39,Locations!$B$3:$B$308,0),4)="UK",2,IF(INDEX(Locations!$B$3:$G$308,MATCH('Dept F Planning'!C39,Locations!$B$3:$B$308,0),4)="Europe",3,4)))))*F39*G39*H39))))))))))))))))))),1)),"")</f>
        <v/>
      </c>
      <c r="L39" s="90"/>
    </row>
    <row r="40" spans="1:14" ht="17.399999999999999" customHeight="1" x14ac:dyDescent="0.25">
      <c r="A40" s="90"/>
      <c r="B40" s="91"/>
      <c r="C40" s="91"/>
      <c r="D40" s="91"/>
      <c r="E40" s="91"/>
      <c r="F40" s="90"/>
      <c r="G40" s="90">
        <v>1</v>
      </c>
      <c r="H40" s="101">
        <v>1</v>
      </c>
      <c r="I40" s="91"/>
      <c r="J40" s="100" t="str">
        <f>(IFERROR(IF(I40="Yes",(ROUND(6371 * ACOS(SIN((VLOOKUP(C40,Locations!B:D,2,FALSE))*PI()/180)*SIN((VLOOKUP(D40,Locations!B:D,2,FALSE))*PI()/180) + COS((VLOOKUP(C40,Locations!B:D,2,FALSE))*PI()/180) * COS((VLOOKUP(D40,Locations!B:D,2,FALSE))*PI()/180)*COS((VLOOKUP(D40,Locations!B:D,3,FALSE))* PI()/180-(VLOOKUP(C40,Locations!B:D,3,FALSE))*PI()/180))/1.609,0))*2,(ROUND(6371 * ACOS(SIN((VLOOKUP(C40,Locations!B:D,2,FALSE))*PI()/180)*SIN((VLOOKUP(D40,Locations!B:D,2,FALSE))*PI()/180) + COS((VLOOKUP(C40,Locations!B:D,2,FALSE))*PI()/180) * COS((VLOOKUP(D40,Locations!B:D,2,FALSE))*PI()/180)*COS((VLOOKUP(D40,Locations!B:D,3,FALSE))* PI()/180-(VLOOKUP(C40,Locations!B:D,3,FALSE))*PI()/180))/1.609,0))),""))</f>
        <v/>
      </c>
      <c r="K40" s="100" t="str" cm="1">
        <f t="array" ref="K40">IFERROR((ROUND(IF(AND(E40="Train",INDEX(Locations!$B$3:$E$308,MATCH('Dept F Planning'!C40,Locations!$B$3:$B$308,0),4)="Europe",INDEX(Locations!$B$3:$E$308,MATCH('Dept F Planning'!D40,Locations!$B$3:$B$308,0),4)="UK"),(((INDEX(Dover!$B$3:$G$124,MATCH('Dept F Planning'!C40,Dover!$B$3:$B$124,0),6))*Transport!$D$3)+(INDEX(Dover!$B$3:$G$124,MATCH('Dept F Planning'!D40,Dover!$B$3:$B$124,0),6)*Transport!$C$3))*'Dept F Planning'!F40*IF(I40="Yes",2,1),IF(AND(E40="Train",INDEX(Locations!$B$3:$E$308,MATCH('Dept F Planning'!D40,Locations!$B$3:$B$308,0),4)="Europe",INDEX(Locations!$B$3:$E$308,MATCH('Dept F Planning'!C40,Locations!$B$3:$B$308,0),4)="UK"),(((INDEX(Dover!$B$3:$G$124,MATCH('Dept F Planning'!D40,Dover!$B$3:$B$124,0),6))*Transport!$D$3)+(INDEX(Dover!$B$3:$G$124,MATCH('Dept F Planning'!C40,Dover!$B$3:$B$124,0),6)*Transport!$C$3))*'Dept F Planning'!F40*IF(I40="Yes",2,1),IF(AND(E40="Bus/Coach",INDEX(Locations!$B$3:$E$308,MATCH('Dept F Planning'!C40,Locations!$B$3:$B$308,0),4)="Europe",INDEX(Locations!$B$3:$E$308,MATCH('Dept F Planning'!D40,Locations!$B$3:$B$308,0),4)="UK"),((((J40)-42.4)*Transport!$D$5)+(42.4*Transport!$D$13))*'Dept F Planning'!F40,IF(AND(E40="Bus/Coach",INDEX(Locations!$B$3:$E$308,MATCH('Dept F Planning'!D40,Locations!$B$3:$B$308,0),4)="Europe",INDEX(Locations!$B$3:$E$308,MATCH('Dept F Planning'!C40,Locations!$B$3:$B$308,0),4)="UK"),((((J40)-42.4)*Transport!$D$5)+(42.4*Transport!$D$13))*'Dept F Planning'!F40,IF(AND(E40="Car",INDEX(Locations!$B$3:$E$308,MATCH('Dept F Planning'!C40,Locations!$B$3:$B$308,0),4)="Europe",INDEX(Locations!$B$3:$E$308,MATCH('Dept F Planning'!D40,Locations!$B$3:$B$308,0),4)="UK"),(((((J40)-42.4)*Transport!$D$9)+(42.4*Transport!$D$14))*'Dept F Planning'!F40),IF(AND(E40="Car",INDEX(Locations!$B$3:$E$308,MATCH('Dept F Planning'!D40,Locations!$B$3:$B$308,0),4)="Europe",INDEX(Locations!$B$3:$E$308,MATCH('Dept F Planning'!C40,Locations!$B$3:$B$308,0),4)="UK"),(((((J40)-42.4)*Transport!$D$9)+(42.4*Transport!$D$14))*'Dept F Planning'!F40),IF(AND(E40="Hybrid car",INDEX(Locations!$B$3:$E$308,MATCH('Dept F Planning'!C40,Locations!$B$3:$B$308,0),4)="Europe",INDEX(Locations!$B$3:$E$308,MATCH('Dept F Planning'!D40,Locations!$B$3:$B$308,0),4)="UK"),(((((J40)-42.4)*Transport!$D$9)+(42.4*Transport!$D$14))*'Dept F Planning'!F40),IF(AND(E40="Hybrid car",INDEX(Locations!$B$3:$E$308,MATCH('Dept F Planning'!D40,Locations!$B$3:$B$308,0),4)="Europe",INDEX(Locations!$B$3:$E$308,MATCH('Dept F Planning'!C40,Locations!$B$3:$B$308,0),4)="UK"),(((((J40)-42.4)*Transport!$D$9)+(42.4*Transport!$D$14))*'Dept F Planning'!F40),IF(AND(E40="Electric car",INDEX(Locations!$B$3:$E$308,MATCH('Dept F Planning'!C40,Locations!$B$3:$B$308,0),4)="Europe",INDEX(Locations!$B$3:$E$308,MATCH('Dept F Planning'!D40,Locations!$B$3:$B$308,0),4)="UK"),(((((J40)-42.4)*Transport!$D$8)+(42.4*Transport!$D$14))*'Dept F Planning'!F40),IF(AND(E40="Electric car",INDEX(Locations!$B$3:$E$308,MATCH('Dept F Planning'!D40,Locations!$B$3:$B$308,0),4)="Europe",INDEX(Locations!$B$3:$E$308,MATCH('Dept F Planning'!C40,Locations!$B$3:$B$308,0),4)="UK"),(((((J40)-42.4)*Transport!$D$8)+(42.4*Transport!$D$14))*'Dept F Planning'!F40),IF(AND(OR(C40="Ireland",INDEX(Locations!$B$3:$F$308,MATCH('Dept F Planning'!C40,Locations!$B$3:$B$308,0),5)="Yes"),E40="Car",INDEX(Locations!$B$3:$E$308,MATCH('Dept F Planning'!D40,Locations!$B$3:$B$308,0),4)="UK"),(J40)*(0.15*Transport!$C$14+0.85*Transport!$C$9)*'Dept F Planning'!F40,IF(AND(OR(D40="Ireland",INDEX(Locations!$B$3:$F$308,MATCH('Dept F Planning'!D40,Locations!$B$3:$B$308,0),5)="Yes"),E40="Car",INDEX(Locations!$B$3:$E$308,MATCH('Dept F Planning'!C40,Locations!$B$3:$B$308,0),4)="UK"),(J40)*(0.15*Transport!$C$14+0.85*Transport!$C$9)*'Dept F Planning'!F40,IF(AND(OR(C40="Ireland",INDEX(Locations!$B$3:$F$308,MATCH('Dept F Planning'!C40,Locations!$B$3:$B$308,0),5)="Yes"),E40="Hybrid Car",INDEX(Locations!$B$3:$E$308,MATCH('Dept F Planning'!D40,Locations!$B$3:$B$308,0),4)="UK"),(J40)*(0.15*Transport!$C$14+0.85*Transport!$C$9)*'Dept F Planning'!F40,IF(AND(OR(D40="Ireland",INDEX(Locations!$B$3:$F$308,MATCH('Dept F Planning'!D40,Locations!$B$3:$B$308,0),5)="Yes"),E40="Hybrid Car",INDEX(Locations!$B$3:$E$308,MATCH('Dept F Planning'!C40,Locations!$B$3:$B$308,0),4)="UK"),(J40)*(0.15*Transport!$C$14+0.85*Transport!$C$9)*'Dept F Planning'!F40,IF(AND(OR(C40="Ireland",INDEX(Locations!$B$3:$F$308,MATCH('Dept F Planning'!C40,Locations!$B$3:$B$308,0),5)="Yes"),E40="Electric Car",INDEX(Locations!$B$3:$E$308,MATCH('Dept F Planning'!D40,Locations!$B$3:$B$308,0),4)="UK"),(J40)*(0.15*Transport!$C$14+0.85*Transport!$C$8)*'Dept F Planning'!F40,IF(AND(OR(D40="Ireland",INDEX(Locations!$B$3:$F$308,MATCH('Dept F Planning'!D40,Locations!$B$3:$B$308,0),5)="Yes"),E40="Electric Car",INDEX(Locations!$B$3:$E$308,MATCH('Dept F Planning'!C40,Locations!$B$3:$B$308,0),4)="UK"),(J40)*(0.15*Transport!$C$14+0.85*Transport!$C$8)*'Dept F Planning'!F40,IF(AND(OR(C40="Ireland",INDEX(Locations!$B$3:$F$308,MATCH('Dept F Planning'!C40,Locations!$B$3:$B$308,0),5)="Yes"),E40="Bus/Coach",INDEX(Locations!$B$3:$E$308,MATCH('Dept F Planning'!D40,Locations!$B$3:$B$308,0),4)="UK"),(J40)*(0.15*Transport!$C$13+0.85*Transport!$C$5)*'Dept F Planning'!F40,IF(AND(OR(D40="Ireland",INDEX(Locations!$B$3:$F$308,MATCH('Dept F Planning'!D40,Locations!$B$3:$B$308,0),5)="Yes"),E40="Bus/Coach",INDEX(Locations!$B$3:$E$308,MATCH('Dept F Planning'!C40,Locations!$B$3:$B$308,0),4)="UK"),(J40)*(0.15*Transport!$C$13+0.85*Transport!$C$5)*'Dept F Planning'!F40,IF(AND(OR(C40="Ireland",INDEX(Locations!$B$3:$F$308,MATCH('Dept F Planning'!C40,Locations!$B$3:$B$308,0),5)="Yes"),E40="Train",INDEX(Locations!$B$3:$E$308,MATCH('Dept F Planning'!D40,Locations!$B$3:$B$308,0),4)="UK"),(J40)*(0.15*Transport!$C$13+0.85*Transport!$C$3)*'Dept F Planning'!F40,IF(AND(OR(D40="Ireland",INDEX(Locations!$B$3:$F$308,MATCH('Dept F Planning'!D40,Locations!$B$3:$B$308,0),5)="Yes"),E40="Train",INDEX(Locations!$B$3:$E$308,MATCH('Dept F Planning'!C40,Locations!$B$3:$B$308,0),4)="UK"),(J40)*(0.15*Transport!$C$13+0.85*Transport!$C$3),J40*(INDEX(Transport!$B$3:$E$14,MATCH('Dept F Planning'!E40,Transport!$B$3:$B$14,0),IF(INDEX(Locations!$B$3:$G$308,MATCH('Dept F Planning'!C40,Locations!$B$3:$B$308,0),4)="UK",2,IF(INDEX(Locations!$B$3:$G$308,MATCH('Dept F Planning'!C40,Locations!$B$3:$B$308,0),4)="Europe",3,4)))))*F40*G40*H40))))))))))))))))))),1)),"")</f>
        <v/>
      </c>
      <c r="L40" s="90"/>
    </row>
    <row r="41" spans="1:14" ht="17.399999999999999" customHeight="1" x14ac:dyDescent="0.25">
      <c r="A41" s="90"/>
      <c r="B41" s="91"/>
      <c r="C41" s="91"/>
      <c r="D41" s="91"/>
      <c r="E41" s="91"/>
      <c r="F41" s="90"/>
      <c r="G41" s="90">
        <v>1</v>
      </c>
      <c r="H41" s="101">
        <v>1</v>
      </c>
      <c r="I41" s="91"/>
      <c r="J41" s="100" t="str">
        <f>(IFERROR(IF(I41="Yes",(ROUND(6371 * ACOS(SIN((VLOOKUP(C41,Locations!B:D,2,FALSE))*PI()/180)*SIN((VLOOKUP(D41,Locations!B:D,2,FALSE))*PI()/180) + COS((VLOOKUP(C41,Locations!B:D,2,FALSE))*PI()/180) * COS((VLOOKUP(D41,Locations!B:D,2,FALSE))*PI()/180)*COS((VLOOKUP(D41,Locations!B:D,3,FALSE))* PI()/180-(VLOOKUP(C41,Locations!B:D,3,FALSE))*PI()/180))/1.609,0))*2,(ROUND(6371 * ACOS(SIN((VLOOKUP(C41,Locations!B:D,2,FALSE))*PI()/180)*SIN((VLOOKUP(D41,Locations!B:D,2,FALSE))*PI()/180) + COS((VLOOKUP(C41,Locations!B:D,2,FALSE))*PI()/180) * COS((VLOOKUP(D41,Locations!B:D,2,FALSE))*PI()/180)*COS((VLOOKUP(D41,Locations!B:D,3,FALSE))* PI()/180-(VLOOKUP(C41,Locations!B:D,3,FALSE))*PI()/180))/1.609,0))),""))</f>
        <v/>
      </c>
      <c r="K41" s="100" t="str" cm="1">
        <f t="array" ref="K41">IFERROR((ROUND(IF(AND(E41="Train",INDEX(Locations!$B$3:$E$308,MATCH('Dept F Planning'!C41,Locations!$B$3:$B$308,0),4)="Europe",INDEX(Locations!$B$3:$E$308,MATCH('Dept F Planning'!D41,Locations!$B$3:$B$308,0),4)="UK"),(((INDEX(Dover!$B$3:$G$124,MATCH('Dept F Planning'!C41,Dover!$B$3:$B$124,0),6))*Transport!$D$3)+(INDEX(Dover!$B$3:$G$124,MATCH('Dept F Planning'!D41,Dover!$B$3:$B$124,0),6)*Transport!$C$3))*'Dept F Planning'!F41*IF(I41="Yes",2,1),IF(AND(E41="Train",INDEX(Locations!$B$3:$E$308,MATCH('Dept F Planning'!D41,Locations!$B$3:$B$308,0),4)="Europe",INDEX(Locations!$B$3:$E$308,MATCH('Dept F Planning'!C41,Locations!$B$3:$B$308,0),4)="UK"),(((INDEX(Dover!$B$3:$G$124,MATCH('Dept F Planning'!D41,Dover!$B$3:$B$124,0),6))*Transport!$D$3)+(INDEX(Dover!$B$3:$G$124,MATCH('Dept F Planning'!C41,Dover!$B$3:$B$124,0),6)*Transport!$C$3))*'Dept F Planning'!F41*IF(I41="Yes",2,1),IF(AND(E41="Bus/Coach",INDEX(Locations!$B$3:$E$308,MATCH('Dept F Planning'!C41,Locations!$B$3:$B$308,0),4)="Europe",INDEX(Locations!$B$3:$E$308,MATCH('Dept F Planning'!D41,Locations!$B$3:$B$308,0),4)="UK"),((((J41)-42.4)*Transport!$D$5)+(42.4*Transport!$D$13))*'Dept F Planning'!F41,IF(AND(E41="Bus/Coach",INDEX(Locations!$B$3:$E$308,MATCH('Dept F Planning'!D41,Locations!$B$3:$B$308,0),4)="Europe",INDEX(Locations!$B$3:$E$308,MATCH('Dept F Planning'!C41,Locations!$B$3:$B$308,0),4)="UK"),((((J41)-42.4)*Transport!$D$5)+(42.4*Transport!$D$13))*'Dept F Planning'!F41,IF(AND(E41="Car",INDEX(Locations!$B$3:$E$308,MATCH('Dept F Planning'!C41,Locations!$B$3:$B$308,0),4)="Europe",INDEX(Locations!$B$3:$E$308,MATCH('Dept F Planning'!D41,Locations!$B$3:$B$308,0),4)="UK"),(((((J41)-42.4)*Transport!$D$9)+(42.4*Transport!$D$14))*'Dept F Planning'!F41),IF(AND(E41="Car",INDEX(Locations!$B$3:$E$308,MATCH('Dept F Planning'!D41,Locations!$B$3:$B$308,0),4)="Europe",INDEX(Locations!$B$3:$E$308,MATCH('Dept F Planning'!C41,Locations!$B$3:$B$308,0),4)="UK"),(((((J41)-42.4)*Transport!$D$9)+(42.4*Transport!$D$14))*'Dept F Planning'!F41),IF(AND(E41="Hybrid car",INDEX(Locations!$B$3:$E$308,MATCH('Dept F Planning'!C41,Locations!$B$3:$B$308,0),4)="Europe",INDEX(Locations!$B$3:$E$308,MATCH('Dept F Planning'!D41,Locations!$B$3:$B$308,0),4)="UK"),(((((J41)-42.4)*Transport!$D$9)+(42.4*Transport!$D$14))*'Dept F Planning'!F41),IF(AND(E41="Hybrid car",INDEX(Locations!$B$3:$E$308,MATCH('Dept F Planning'!D41,Locations!$B$3:$B$308,0),4)="Europe",INDEX(Locations!$B$3:$E$308,MATCH('Dept F Planning'!C41,Locations!$B$3:$B$308,0),4)="UK"),(((((J41)-42.4)*Transport!$D$9)+(42.4*Transport!$D$14))*'Dept F Planning'!F41),IF(AND(E41="Electric car",INDEX(Locations!$B$3:$E$308,MATCH('Dept F Planning'!C41,Locations!$B$3:$B$308,0),4)="Europe",INDEX(Locations!$B$3:$E$308,MATCH('Dept F Planning'!D41,Locations!$B$3:$B$308,0),4)="UK"),(((((J41)-42.4)*Transport!$D$8)+(42.4*Transport!$D$14))*'Dept F Planning'!F41),IF(AND(E41="Electric car",INDEX(Locations!$B$3:$E$308,MATCH('Dept F Planning'!D41,Locations!$B$3:$B$308,0),4)="Europe",INDEX(Locations!$B$3:$E$308,MATCH('Dept F Planning'!C41,Locations!$B$3:$B$308,0),4)="UK"),(((((J41)-42.4)*Transport!$D$8)+(42.4*Transport!$D$14))*'Dept F Planning'!F41),IF(AND(OR(C41="Ireland",INDEX(Locations!$B$3:$F$308,MATCH('Dept F Planning'!C41,Locations!$B$3:$B$308,0),5)="Yes"),E41="Car",INDEX(Locations!$B$3:$E$308,MATCH('Dept F Planning'!D41,Locations!$B$3:$B$308,0),4)="UK"),(J41)*(0.15*Transport!$C$14+0.85*Transport!$C$9)*'Dept F Planning'!F41,IF(AND(OR(D41="Ireland",INDEX(Locations!$B$3:$F$308,MATCH('Dept F Planning'!D41,Locations!$B$3:$B$308,0),5)="Yes"),E41="Car",INDEX(Locations!$B$3:$E$308,MATCH('Dept F Planning'!C41,Locations!$B$3:$B$308,0),4)="UK"),(J41)*(0.15*Transport!$C$14+0.85*Transport!$C$9)*'Dept F Planning'!F41,IF(AND(OR(C41="Ireland",INDEX(Locations!$B$3:$F$308,MATCH('Dept F Planning'!C41,Locations!$B$3:$B$308,0),5)="Yes"),E41="Hybrid Car",INDEX(Locations!$B$3:$E$308,MATCH('Dept F Planning'!D41,Locations!$B$3:$B$308,0),4)="UK"),(J41)*(0.15*Transport!$C$14+0.85*Transport!$C$9)*'Dept F Planning'!F41,IF(AND(OR(D41="Ireland",INDEX(Locations!$B$3:$F$308,MATCH('Dept F Planning'!D41,Locations!$B$3:$B$308,0),5)="Yes"),E41="Hybrid Car",INDEX(Locations!$B$3:$E$308,MATCH('Dept F Planning'!C41,Locations!$B$3:$B$308,0),4)="UK"),(J41)*(0.15*Transport!$C$14+0.85*Transport!$C$9)*'Dept F Planning'!F41,IF(AND(OR(C41="Ireland",INDEX(Locations!$B$3:$F$308,MATCH('Dept F Planning'!C41,Locations!$B$3:$B$308,0),5)="Yes"),E41="Electric Car",INDEX(Locations!$B$3:$E$308,MATCH('Dept F Planning'!D41,Locations!$B$3:$B$308,0),4)="UK"),(J41)*(0.15*Transport!$C$14+0.85*Transport!$C$8)*'Dept F Planning'!F41,IF(AND(OR(D41="Ireland",INDEX(Locations!$B$3:$F$308,MATCH('Dept F Planning'!D41,Locations!$B$3:$B$308,0),5)="Yes"),E41="Electric Car",INDEX(Locations!$B$3:$E$308,MATCH('Dept F Planning'!C41,Locations!$B$3:$B$308,0),4)="UK"),(J41)*(0.15*Transport!$C$14+0.85*Transport!$C$8)*'Dept F Planning'!F41,IF(AND(OR(C41="Ireland",INDEX(Locations!$B$3:$F$308,MATCH('Dept F Planning'!C41,Locations!$B$3:$B$308,0),5)="Yes"),E41="Bus/Coach",INDEX(Locations!$B$3:$E$308,MATCH('Dept F Planning'!D41,Locations!$B$3:$B$308,0),4)="UK"),(J41)*(0.15*Transport!$C$13+0.85*Transport!$C$5)*'Dept F Planning'!F41,IF(AND(OR(D41="Ireland",INDEX(Locations!$B$3:$F$308,MATCH('Dept F Planning'!D41,Locations!$B$3:$B$308,0),5)="Yes"),E41="Bus/Coach",INDEX(Locations!$B$3:$E$308,MATCH('Dept F Planning'!C41,Locations!$B$3:$B$308,0),4)="UK"),(J41)*(0.15*Transport!$C$13+0.85*Transport!$C$5)*'Dept F Planning'!F41,IF(AND(OR(C41="Ireland",INDEX(Locations!$B$3:$F$308,MATCH('Dept F Planning'!C41,Locations!$B$3:$B$308,0),5)="Yes"),E41="Train",INDEX(Locations!$B$3:$E$308,MATCH('Dept F Planning'!D41,Locations!$B$3:$B$308,0),4)="UK"),(J41)*(0.15*Transport!$C$13+0.85*Transport!$C$3)*'Dept F Planning'!F41,IF(AND(OR(D41="Ireland",INDEX(Locations!$B$3:$F$308,MATCH('Dept F Planning'!D41,Locations!$B$3:$B$308,0),5)="Yes"),E41="Train",INDEX(Locations!$B$3:$E$308,MATCH('Dept F Planning'!C41,Locations!$B$3:$B$308,0),4)="UK"),(J41)*(0.15*Transport!$C$13+0.85*Transport!$C$3),J41*(INDEX(Transport!$B$3:$E$14,MATCH('Dept F Planning'!E41,Transport!$B$3:$B$14,0),IF(INDEX(Locations!$B$3:$G$308,MATCH('Dept F Planning'!C41,Locations!$B$3:$B$308,0),4)="UK",2,IF(INDEX(Locations!$B$3:$G$308,MATCH('Dept F Planning'!C41,Locations!$B$3:$B$308,0),4)="Europe",3,4)))))*F41*G41*H41))))))))))))))))))),1)),"")</f>
        <v/>
      </c>
      <c r="L41" s="90"/>
    </row>
    <row r="42" spans="1:14" ht="17.399999999999999" customHeight="1" x14ac:dyDescent="0.25">
      <c r="A42" s="90"/>
      <c r="B42" s="91"/>
      <c r="C42" s="91"/>
      <c r="D42" s="91"/>
      <c r="E42" s="91"/>
      <c r="F42" s="90"/>
      <c r="G42" s="90">
        <v>1</v>
      </c>
      <c r="H42" s="101">
        <v>1</v>
      </c>
      <c r="I42" s="91"/>
      <c r="J42" s="100" t="str">
        <f>(IFERROR(IF(I42="Yes",(ROUND(6371 * ACOS(SIN((VLOOKUP(C42,Locations!B:D,2,FALSE))*PI()/180)*SIN((VLOOKUP(D42,Locations!B:D,2,FALSE))*PI()/180) + COS((VLOOKUP(C42,Locations!B:D,2,FALSE))*PI()/180) * COS((VLOOKUP(D42,Locations!B:D,2,FALSE))*PI()/180)*COS((VLOOKUP(D42,Locations!B:D,3,FALSE))* PI()/180-(VLOOKUP(C42,Locations!B:D,3,FALSE))*PI()/180))/1.609,0))*2,(ROUND(6371 * ACOS(SIN((VLOOKUP(C42,Locations!B:D,2,FALSE))*PI()/180)*SIN((VLOOKUP(D42,Locations!B:D,2,FALSE))*PI()/180) + COS((VLOOKUP(C42,Locations!B:D,2,FALSE))*PI()/180) * COS((VLOOKUP(D42,Locations!B:D,2,FALSE))*PI()/180)*COS((VLOOKUP(D42,Locations!B:D,3,FALSE))* PI()/180-(VLOOKUP(C42,Locations!B:D,3,FALSE))*PI()/180))/1.609,0))),""))</f>
        <v/>
      </c>
      <c r="K42" s="100" t="str" cm="1">
        <f t="array" ref="K42">IFERROR((ROUND(IF(AND(E42="Train",INDEX(Locations!$B$3:$E$308,MATCH('Dept F Planning'!C42,Locations!$B$3:$B$308,0),4)="Europe",INDEX(Locations!$B$3:$E$308,MATCH('Dept F Planning'!D42,Locations!$B$3:$B$308,0),4)="UK"),(((INDEX(Dover!$B$3:$G$124,MATCH('Dept F Planning'!C42,Dover!$B$3:$B$124,0),6))*Transport!$D$3)+(INDEX(Dover!$B$3:$G$124,MATCH('Dept F Planning'!D42,Dover!$B$3:$B$124,0),6)*Transport!$C$3))*'Dept F Planning'!F42*IF(I42="Yes",2,1),IF(AND(E42="Train",INDEX(Locations!$B$3:$E$308,MATCH('Dept F Planning'!D42,Locations!$B$3:$B$308,0),4)="Europe",INDEX(Locations!$B$3:$E$308,MATCH('Dept F Planning'!C42,Locations!$B$3:$B$308,0),4)="UK"),(((INDEX(Dover!$B$3:$G$124,MATCH('Dept F Planning'!D42,Dover!$B$3:$B$124,0),6))*Transport!$D$3)+(INDEX(Dover!$B$3:$G$124,MATCH('Dept F Planning'!C42,Dover!$B$3:$B$124,0),6)*Transport!$C$3))*'Dept F Planning'!F42*IF(I42="Yes",2,1),IF(AND(E42="Bus/Coach",INDEX(Locations!$B$3:$E$308,MATCH('Dept F Planning'!C42,Locations!$B$3:$B$308,0),4)="Europe",INDEX(Locations!$B$3:$E$308,MATCH('Dept F Planning'!D42,Locations!$B$3:$B$308,0),4)="UK"),((((J42)-42.4)*Transport!$D$5)+(42.4*Transport!$D$13))*'Dept F Planning'!F42,IF(AND(E42="Bus/Coach",INDEX(Locations!$B$3:$E$308,MATCH('Dept F Planning'!D42,Locations!$B$3:$B$308,0),4)="Europe",INDEX(Locations!$B$3:$E$308,MATCH('Dept F Planning'!C42,Locations!$B$3:$B$308,0),4)="UK"),((((J42)-42.4)*Transport!$D$5)+(42.4*Transport!$D$13))*'Dept F Planning'!F42,IF(AND(E42="Car",INDEX(Locations!$B$3:$E$308,MATCH('Dept F Planning'!C42,Locations!$B$3:$B$308,0),4)="Europe",INDEX(Locations!$B$3:$E$308,MATCH('Dept F Planning'!D42,Locations!$B$3:$B$308,0),4)="UK"),(((((J42)-42.4)*Transport!$D$9)+(42.4*Transport!$D$14))*'Dept F Planning'!F42),IF(AND(E42="Car",INDEX(Locations!$B$3:$E$308,MATCH('Dept F Planning'!D42,Locations!$B$3:$B$308,0),4)="Europe",INDEX(Locations!$B$3:$E$308,MATCH('Dept F Planning'!C42,Locations!$B$3:$B$308,0),4)="UK"),(((((J42)-42.4)*Transport!$D$9)+(42.4*Transport!$D$14))*'Dept F Planning'!F42),IF(AND(E42="Hybrid car",INDEX(Locations!$B$3:$E$308,MATCH('Dept F Planning'!C42,Locations!$B$3:$B$308,0),4)="Europe",INDEX(Locations!$B$3:$E$308,MATCH('Dept F Planning'!D42,Locations!$B$3:$B$308,0),4)="UK"),(((((J42)-42.4)*Transport!$D$9)+(42.4*Transport!$D$14))*'Dept F Planning'!F42),IF(AND(E42="Hybrid car",INDEX(Locations!$B$3:$E$308,MATCH('Dept F Planning'!D42,Locations!$B$3:$B$308,0),4)="Europe",INDEX(Locations!$B$3:$E$308,MATCH('Dept F Planning'!C42,Locations!$B$3:$B$308,0),4)="UK"),(((((J42)-42.4)*Transport!$D$9)+(42.4*Transport!$D$14))*'Dept F Planning'!F42),IF(AND(E42="Electric car",INDEX(Locations!$B$3:$E$308,MATCH('Dept F Planning'!C42,Locations!$B$3:$B$308,0),4)="Europe",INDEX(Locations!$B$3:$E$308,MATCH('Dept F Planning'!D42,Locations!$B$3:$B$308,0),4)="UK"),(((((J42)-42.4)*Transport!$D$8)+(42.4*Transport!$D$14))*'Dept F Planning'!F42),IF(AND(E42="Electric car",INDEX(Locations!$B$3:$E$308,MATCH('Dept F Planning'!D42,Locations!$B$3:$B$308,0),4)="Europe",INDEX(Locations!$B$3:$E$308,MATCH('Dept F Planning'!C42,Locations!$B$3:$B$308,0),4)="UK"),(((((J42)-42.4)*Transport!$D$8)+(42.4*Transport!$D$14))*'Dept F Planning'!F42),IF(AND(OR(C42="Ireland",INDEX(Locations!$B$3:$F$308,MATCH('Dept F Planning'!C42,Locations!$B$3:$B$308,0),5)="Yes"),E42="Car",INDEX(Locations!$B$3:$E$308,MATCH('Dept F Planning'!D42,Locations!$B$3:$B$308,0),4)="UK"),(J42)*(0.15*Transport!$C$14+0.85*Transport!$C$9)*'Dept F Planning'!F42,IF(AND(OR(D42="Ireland",INDEX(Locations!$B$3:$F$308,MATCH('Dept F Planning'!D42,Locations!$B$3:$B$308,0),5)="Yes"),E42="Car",INDEX(Locations!$B$3:$E$308,MATCH('Dept F Planning'!C42,Locations!$B$3:$B$308,0),4)="UK"),(J42)*(0.15*Transport!$C$14+0.85*Transport!$C$9)*'Dept F Planning'!F42,IF(AND(OR(C42="Ireland",INDEX(Locations!$B$3:$F$308,MATCH('Dept F Planning'!C42,Locations!$B$3:$B$308,0),5)="Yes"),E42="Hybrid Car",INDEX(Locations!$B$3:$E$308,MATCH('Dept F Planning'!D42,Locations!$B$3:$B$308,0),4)="UK"),(J42)*(0.15*Transport!$C$14+0.85*Transport!$C$9)*'Dept F Planning'!F42,IF(AND(OR(D42="Ireland",INDEX(Locations!$B$3:$F$308,MATCH('Dept F Planning'!D42,Locations!$B$3:$B$308,0),5)="Yes"),E42="Hybrid Car",INDEX(Locations!$B$3:$E$308,MATCH('Dept F Planning'!C42,Locations!$B$3:$B$308,0),4)="UK"),(J42)*(0.15*Transport!$C$14+0.85*Transport!$C$9)*'Dept F Planning'!F42,IF(AND(OR(C42="Ireland",INDEX(Locations!$B$3:$F$308,MATCH('Dept F Planning'!C42,Locations!$B$3:$B$308,0),5)="Yes"),E42="Electric Car",INDEX(Locations!$B$3:$E$308,MATCH('Dept F Planning'!D42,Locations!$B$3:$B$308,0),4)="UK"),(J42)*(0.15*Transport!$C$14+0.85*Transport!$C$8)*'Dept F Planning'!F42,IF(AND(OR(D42="Ireland",INDEX(Locations!$B$3:$F$308,MATCH('Dept F Planning'!D42,Locations!$B$3:$B$308,0),5)="Yes"),E42="Electric Car",INDEX(Locations!$B$3:$E$308,MATCH('Dept F Planning'!C42,Locations!$B$3:$B$308,0),4)="UK"),(J42)*(0.15*Transport!$C$14+0.85*Transport!$C$8)*'Dept F Planning'!F42,IF(AND(OR(C42="Ireland",INDEX(Locations!$B$3:$F$308,MATCH('Dept F Planning'!C42,Locations!$B$3:$B$308,0),5)="Yes"),E42="Bus/Coach",INDEX(Locations!$B$3:$E$308,MATCH('Dept F Planning'!D42,Locations!$B$3:$B$308,0),4)="UK"),(J42)*(0.15*Transport!$C$13+0.85*Transport!$C$5)*'Dept F Planning'!F42,IF(AND(OR(D42="Ireland",INDEX(Locations!$B$3:$F$308,MATCH('Dept F Planning'!D42,Locations!$B$3:$B$308,0),5)="Yes"),E42="Bus/Coach",INDEX(Locations!$B$3:$E$308,MATCH('Dept F Planning'!C42,Locations!$B$3:$B$308,0),4)="UK"),(J42)*(0.15*Transport!$C$13+0.85*Transport!$C$5)*'Dept F Planning'!F42,IF(AND(OR(C42="Ireland",INDEX(Locations!$B$3:$F$308,MATCH('Dept F Planning'!C42,Locations!$B$3:$B$308,0),5)="Yes"),E42="Train",INDEX(Locations!$B$3:$E$308,MATCH('Dept F Planning'!D42,Locations!$B$3:$B$308,0),4)="UK"),(J42)*(0.15*Transport!$C$13+0.85*Transport!$C$3)*'Dept F Planning'!F42,IF(AND(OR(D42="Ireland",INDEX(Locations!$B$3:$F$308,MATCH('Dept F Planning'!D42,Locations!$B$3:$B$308,0),5)="Yes"),E42="Train",INDEX(Locations!$B$3:$E$308,MATCH('Dept F Planning'!C42,Locations!$B$3:$B$308,0),4)="UK"),(J42)*(0.15*Transport!$C$13+0.85*Transport!$C$3),J42*(INDEX(Transport!$B$3:$E$14,MATCH('Dept F Planning'!E42,Transport!$B$3:$B$14,0),IF(INDEX(Locations!$B$3:$G$308,MATCH('Dept F Planning'!C42,Locations!$B$3:$B$308,0),4)="UK",2,IF(INDEX(Locations!$B$3:$G$308,MATCH('Dept F Planning'!C42,Locations!$B$3:$B$308,0),4)="Europe",3,4)))))*F42*G42*H42))))))))))))))))))),1)),"")</f>
        <v/>
      </c>
      <c r="L42" s="90"/>
    </row>
    <row r="43" spans="1:14" ht="17.399999999999999" customHeight="1" x14ac:dyDescent="0.25">
      <c r="A43" s="90"/>
      <c r="B43" s="91"/>
      <c r="C43" s="91"/>
      <c r="D43" s="91"/>
      <c r="E43" s="91"/>
      <c r="F43" s="90"/>
      <c r="G43" s="90">
        <v>1</v>
      </c>
      <c r="H43" s="101">
        <v>1</v>
      </c>
      <c r="I43" s="91"/>
      <c r="J43" s="100" t="str">
        <f>(IFERROR(IF(I43="Yes",(ROUND(6371 * ACOS(SIN((VLOOKUP(C43,Locations!B:D,2,FALSE))*PI()/180)*SIN((VLOOKUP(D43,Locations!B:D,2,FALSE))*PI()/180) + COS((VLOOKUP(C43,Locations!B:D,2,FALSE))*PI()/180) * COS((VLOOKUP(D43,Locations!B:D,2,FALSE))*PI()/180)*COS((VLOOKUP(D43,Locations!B:D,3,FALSE))* PI()/180-(VLOOKUP(C43,Locations!B:D,3,FALSE))*PI()/180))/1.609,0))*2,(ROUND(6371 * ACOS(SIN((VLOOKUP(C43,Locations!B:D,2,FALSE))*PI()/180)*SIN((VLOOKUP(D43,Locations!B:D,2,FALSE))*PI()/180) + COS((VLOOKUP(C43,Locations!B:D,2,FALSE))*PI()/180) * COS((VLOOKUP(D43,Locations!B:D,2,FALSE))*PI()/180)*COS((VLOOKUP(D43,Locations!B:D,3,FALSE))* PI()/180-(VLOOKUP(C43,Locations!B:D,3,FALSE))*PI()/180))/1.609,0))),""))</f>
        <v/>
      </c>
      <c r="K43" s="100" t="str" cm="1">
        <f t="array" ref="K43">IFERROR((ROUND(IF(AND(E43="Train",INDEX(Locations!$B$3:$E$308,MATCH('Dept F Planning'!C43,Locations!$B$3:$B$308,0),4)="Europe",INDEX(Locations!$B$3:$E$308,MATCH('Dept F Planning'!D43,Locations!$B$3:$B$308,0),4)="UK"),(((INDEX(Dover!$B$3:$G$124,MATCH('Dept F Planning'!C43,Dover!$B$3:$B$124,0),6))*Transport!$D$3)+(INDEX(Dover!$B$3:$G$124,MATCH('Dept F Planning'!D43,Dover!$B$3:$B$124,0),6)*Transport!$C$3))*'Dept F Planning'!F43*IF(I43="Yes",2,1),IF(AND(E43="Train",INDEX(Locations!$B$3:$E$308,MATCH('Dept F Planning'!D43,Locations!$B$3:$B$308,0),4)="Europe",INDEX(Locations!$B$3:$E$308,MATCH('Dept F Planning'!C43,Locations!$B$3:$B$308,0),4)="UK"),(((INDEX(Dover!$B$3:$G$124,MATCH('Dept F Planning'!D43,Dover!$B$3:$B$124,0),6))*Transport!$D$3)+(INDEX(Dover!$B$3:$G$124,MATCH('Dept F Planning'!C43,Dover!$B$3:$B$124,0),6)*Transport!$C$3))*'Dept F Planning'!F43*IF(I43="Yes",2,1),IF(AND(E43="Bus/Coach",INDEX(Locations!$B$3:$E$308,MATCH('Dept F Planning'!C43,Locations!$B$3:$B$308,0),4)="Europe",INDEX(Locations!$B$3:$E$308,MATCH('Dept F Planning'!D43,Locations!$B$3:$B$308,0),4)="UK"),((((J43)-42.4)*Transport!$D$5)+(42.4*Transport!$D$13))*'Dept F Planning'!F43,IF(AND(E43="Bus/Coach",INDEX(Locations!$B$3:$E$308,MATCH('Dept F Planning'!D43,Locations!$B$3:$B$308,0),4)="Europe",INDEX(Locations!$B$3:$E$308,MATCH('Dept F Planning'!C43,Locations!$B$3:$B$308,0),4)="UK"),((((J43)-42.4)*Transport!$D$5)+(42.4*Transport!$D$13))*'Dept F Planning'!F43,IF(AND(E43="Car",INDEX(Locations!$B$3:$E$308,MATCH('Dept F Planning'!C43,Locations!$B$3:$B$308,0),4)="Europe",INDEX(Locations!$B$3:$E$308,MATCH('Dept F Planning'!D43,Locations!$B$3:$B$308,0),4)="UK"),(((((J43)-42.4)*Transport!$D$9)+(42.4*Transport!$D$14))*'Dept F Planning'!F43),IF(AND(E43="Car",INDEX(Locations!$B$3:$E$308,MATCH('Dept F Planning'!D43,Locations!$B$3:$B$308,0),4)="Europe",INDEX(Locations!$B$3:$E$308,MATCH('Dept F Planning'!C43,Locations!$B$3:$B$308,0),4)="UK"),(((((J43)-42.4)*Transport!$D$9)+(42.4*Transport!$D$14))*'Dept F Planning'!F43),IF(AND(E43="Hybrid car",INDEX(Locations!$B$3:$E$308,MATCH('Dept F Planning'!C43,Locations!$B$3:$B$308,0),4)="Europe",INDEX(Locations!$B$3:$E$308,MATCH('Dept F Planning'!D43,Locations!$B$3:$B$308,0),4)="UK"),(((((J43)-42.4)*Transport!$D$9)+(42.4*Transport!$D$14))*'Dept F Planning'!F43),IF(AND(E43="Hybrid car",INDEX(Locations!$B$3:$E$308,MATCH('Dept F Planning'!D43,Locations!$B$3:$B$308,0),4)="Europe",INDEX(Locations!$B$3:$E$308,MATCH('Dept F Planning'!C43,Locations!$B$3:$B$308,0),4)="UK"),(((((J43)-42.4)*Transport!$D$9)+(42.4*Transport!$D$14))*'Dept F Planning'!F43),IF(AND(E43="Electric car",INDEX(Locations!$B$3:$E$308,MATCH('Dept F Planning'!C43,Locations!$B$3:$B$308,0),4)="Europe",INDEX(Locations!$B$3:$E$308,MATCH('Dept F Planning'!D43,Locations!$B$3:$B$308,0),4)="UK"),(((((J43)-42.4)*Transport!$D$8)+(42.4*Transport!$D$14))*'Dept F Planning'!F43),IF(AND(E43="Electric car",INDEX(Locations!$B$3:$E$308,MATCH('Dept F Planning'!D43,Locations!$B$3:$B$308,0),4)="Europe",INDEX(Locations!$B$3:$E$308,MATCH('Dept F Planning'!C43,Locations!$B$3:$B$308,0),4)="UK"),(((((J43)-42.4)*Transport!$D$8)+(42.4*Transport!$D$14))*'Dept F Planning'!F43),IF(AND(OR(C43="Ireland",INDEX(Locations!$B$3:$F$308,MATCH('Dept F Planning'!C43,Locations!$B$3:$B$308,0),5)="Yes"),E43="Car",INDEX(Locations!$B$3:$E$308,MATCH('Dept F Planning'!D43,Locations!$B$3:$B$308,0),4)="UK"),(J43)*(0.15*Transport!$C$14+0.85*Transport!$C$9)*'Dept F Planning'!F43,IF(AND(OR(D43="Ireland",INDEX(Locations!$B$3:$F$308,MATCH('Dept F Planning'!D43,Locations!$B$3:$B$308,0),5)="Yes"),E43="Car",INDEX(Locations!$B$3:$E$308,MATCH('Dept F Planning'!C43,Locations!$B$3:$B$308,0),4)="UK"),(J43)*(0.15*Transport!$C$14+0.85*Transport!$C$9)*'Dept F Planning'!F43,IF(AND(OR(C43="Ireland",INDEX(Locations!$B$3:$F$308,MATCH('Dept F Planning'!C43,Locations!$B$3:$B$308,0),5)="Yes"),E43="Hybrid Car",INDEX(Locations!$B$3:$E$308,MATCH('Dept F Planning'!D43,Locations!$B$3:$B$308,0),4)="UK"),(J43)*(0.15*Transport!$C$14+0.85*Transport!$C$9)*'Dept F Planning'!F43,IF(AND(OR(D43="Ireland",INDEX(Locations!$B$3:$F$308,MATCH('Dept F Planning'!D43,Locations!$B$3:$B$308,0),5)="Yes"),E43="Hybrid Car",INDEX(Locations!$B$3:$E$308,MATCH('Dept F Planning'!C43,Locations!$B$3:$B$308,0),4)="UK"),(J43)*(0.15*Transport!$C$14+0.85*Transport!$C$9)*'Dept F Planning'!F43,IF(AND(OR(C43="Ireland",INDEX(Locations!$B$3:$F$308,MATCH('Dept F Planning'!C43,Locations!$B$3:$B$308,0),5)="Yes"),E43="Electric Car",INDEX(Locations!$B$3:$E$308,MATCH('Dept F Planning'!D43,Locations!$B$3:$B$308,0),4)="UK"),(J43)*(0.15*Transport!$C$14+0.85*Transport!$C$8)*'Dept F Planning'!F43,IF(AND(OR(D43="Ireland",INDEX(Locations!$B$3:$F$308,MATCH('Dept F Planning'!D43,Locations!$B$3:$B$308,0),5)="Yes"),E43="Electric Car",INDEX(Locations!$B$3:$E$308,MATCH('Dept F Planning'!C43,Locations!$B$3:$B$308,0),4)="UK"),(J43)*(0.15*Transport!$C$14+0.85*Transport!$C$8)*'Dept F Planning'!F43,IF(AND(OR(C43="Ireland",INDEX(Locations!$B$3:$F$308,MATCH('Dept F Planning'!C43,Locations!$B$3:$B$308,0),5)="Yes"),E43="Bus/Coach",INDEX(Locations!$B$3:$E$308,MATCH('Dept F Planning'!D43,Locations!$B$3:$B$308,0),4)="UK"),(J43)*(0.15*Transport!$C$13+0.85*Transport!$C$5)*'Dept F Planning'!F43,IF(AND(OR(D43="Ireland",INDEX(Locations!$B$3:$F$308,MATCH('Dept F Planning'!D43,Locations!$B$3:$B$308,0),5)="Yes"),E43="Bus/Coach",INDEX(Locations!$B$3:$E$308,MATCH('Dept F Planning'!C43,Locations!$B$3:$B$308,0),4)="UK"),(J43)*(0.15*Transport!$C$13+0.85*Transport!$C$5)*'Dept F Planning'!F43,IF(AND(OR(C43="Ireland",INDEX(Locations!$B$3:$F$308,MATCH('Dept F Planning'!C43,Locations!$B$3:$B$308,0),5)="Yes"),E43="Train",INDEX(Locations!$B$3:$E$308,MATCH('Dept F Planning'!D43,Locations!$B$3:$B$308,0),4)="UK"),(J43)*(0.15*Transport!$C$13+0.85*Transport!$C$3)*'Dept F Planning'!F43,IF(AND(OR(D43="Ireland",INDEX(Locations!$B$3:$F$308,MATCH('Dept F Planning'!D43,Locations!$B$3:$B$308,0),5)="Yes"),E43="Train",INDEX(Locations!$B$3:$E$308,MATCH('Dept F Planning'!C43,Locations!$B$3:$B$308,0),4)="UK"),(J43)*(0.15*Transport!$C$13+0.85*Transport!$C$3),J43*(INDEX(Transport!$B$3:$E$14,MATCH('Dept F Planning'!E43,Transport!$B$3:$B$14,0),IF(INDEX(Locations!$B$3:$G$308,MATCH('Dept F Planning'!C43,Locations!$B$3:$B$308,0),4)="UK",2,IF(INDEX(Locations!$B$3:$G$308,MATCH('Dept F Planning'!C43,Locations!$B$3:$B$308,0),4)="Europe",3,4)))))*F43*G43*H43))))))))))))))))))),1)),"")</f>
        <v/>
      </c>
      <c r="L43" s="90"/>
    </row>
    <row r="44" spans="1:14" ht="17.399999999999999" customHeight="1" x14ac:dyDescent="0.25">
      <c r="A44" s="90"/>
      <c r="B44" s="91"/>
      <c r="C44" s="91"/>
      <c r="D44" s="91"/>
      <c r="E44" s="91"/>
      <c r="F44" s="90"/>
      <c r="G44" s="90">
        <v>1</v>
      </c>
      <c r="H44" s="101">
        <v>1</v>
      </c>
      <c r="I44" s="91"/>
      <c r="J44" s="100" t="str">
        <f>(IFERROR(IF(I44="Yes",(ROUND(6371 * ACOS(SIN((VLOOKUP(C44,Locations!B:D,2,FALSE))*PI()/180)*SIN((VLOOKUP(D44,Locations!B:D,2,FALSE))*PI()/180) + COS((VLOOKUP(C44,Locations!B:D,2,FALSE))*PI()/180) * COS((VLOOKUP(D44,Locations!B:D,2,FALSE))*PI()/180)*COS((VLOOKUP(D44,Locations!B:D,3,FALSE))* PI()/180-(VLOOKUP(C44,Locations!B:D,3,FALSE))*PI()/180))/1.609,0))*2,(ROUND(6371 * ACOS(SIN((VLOOKUP(C44,Locations!B:D,2,FALSE))*PI()/180)*SIN((VLOOKUP(D44,Locations!B:D,2,FALSE))*PI()/180) + COS((VLOOKUP(C44,Locations!B:D,2,FALSE))*PI()/180) * COS((VLOOKUP(D44,Locations!B:D,2,FALSE))*PI()/180)*COS((VLOOKUP(D44,Locations!B:D,3,FALSE))* PI()/180-(VLOOKUP(C44,Locations!B:D,3,FALSE))*PI()/180))/1.609,0))),""))</f>
        <v/>
      </c>
      <c r="K44" s="100" t="str" cm="1">
        <f t="array" ref="K44">IFERROR((ROUND(IF(AND(E44="Train",INDEX(Locations!$B$3:$E$308,MATCH('Dept F Planning'!C44,Locations!$B$3:$B$308,0),4)="Europe",INDEX(Locations!$B$3:$E$308,MATCH('Dept F Planning'!D44,Locations!$B$3:$B$308,0),4)="UK"),(((INDEX(Dover!$B$3:$G$124,MATCH('Dept F Planning'!C44,Dover!$B$3:$B$124,0),6))*Transport!$D$3)+(INDEX(Dover!$B$3:$G$124,MATCH('Dept F Planning'!D44,Dover!$B$3:$B$124,0),6)*Transport!$C$3))*'Dept F Planning'!F44*IF(I44="Yes",2,1),IF(AND(E44="Train",INDEX(Locations!$B$3:$E$308,MATCH('Dept F Planning'!D44,Locations!$B$3:$B$308,0),4)="Europe",INDEX(Locations!$B$3:$E$308,MATCH('Dept F Planning'!C44,Locations!$B$3:$B$308,0),4)="UK"),(((INDEX(Dover!$B$3:$G$124,MATCH('Dept F Planning'!D44,Dover!$B$3:$B$124,0),6))*Transport!$D$3)+(INDEX(Dover!$B$3:$G$124,MATCH('Dept F Planning'!C44,Dover!$B$3:$B$124,0),6)*Transport!$C$3))*'Dept F Planning'!F44*IF(I44="Yes",2,1),IF(AND(E44="Bus/Coach",INDEX(Locations!$B$3:$E$308,MATCH('Dept F Planning'!C44,Locations!$B$3:$B$308,0),4)="Europe",INDEX(Locations!$B$3:$E$308,MATCH('Dept F Planning'!D44,Locations!$B$3:$B$308,0),4)="UK"),((((J44)-42.4)*Transport!$D$5)+(42.4*Transport!$D$13))*'Dept F Planning'!F44,IF(AND(E44="Bus/Coach",INDEX(Locations!$B$3:$E$308,MATCH('Dept F Planning'!D44,Locations!$B$3:$B$308,0),4)="Europe",INDEX(Locations!$B$3:$E$308,MATCH('Dept F Planning'!C44,Locations!$B$3:$B$308,0),4)="UK"),((((J44)-42.4)*Transport!$D$5)+(42.4*Transport!$D$13))*'Dept F Planning'!F44,IF(AND(E44="Car",INDEX(Locations!$B$3:$E$308,MATCH('Dept F Planning'!C44,Locations!$B$3:$B$308,0),4)="Europe",INDEX(Locations!$B$3:$E$308,MATCH('Dept F Planning'!D44,Locations!$B$3:$B$308,0),4)="UK"),(((((J44)-42.4)*Transport!$D$9)+(42.4*Transport!$D$14))*'Dept F Planning'!F44),IF(AND(E44="Car",INDEX(Locations!$B$3:$E$308,MATCH('Dept F Planning'!D44,Locations!$B$3:$B$308,0),4)="Europe",INDEX(Locations!$B$3:$E$308,MATCH('Dept F Planning'!C44,Locations!$B$3:$B$308,0),4)="UK"),(((((J44)-42.4)*Transport!$D$9)+(42.4*Transport!$D$14))*'Dept F Planning'!F44),IF(AND(E44="Hybrid car",INDEX(Locations!$B$3:$E$308,MATCH('Dept F Planning'!C44,Locations!$B$3:$B$308,0),4)="Europe",INDEX(Locations!$B$3:$E$308,MATCH('Dept F Planning'!D44,Locations!$B$3:$B$308,0),4)="UK"),(((((J44)-42.4)*Transport!$D$9)+(42.4*Transport!$D$14))*'Dept F Planning'!F44),IF(AND(E44="Hybrid car",INDEX(Locations!$B$3:$E$308,MATCH('Dept F Planning'!D44,Locations!$B$3:$B$308,0),4)="Europe",INDEX(Locations!$B$3:$E$308,MATCH('Dept F Planning'!C44,Locations!$B$3:$B$308,0),4)="UK"),(((((J44)-42.4)*Transport!$D$9)+(42.4*Transport!$D$14))*'Dept F Planning'!F44),IF(AND(E44="Electric car",INDEX(Locations!$B$3:$E$308,MATCH('Dept F Planning'!C44,Locations!$B$3:$B$308,0),4)="Europe",INDEX(Locations!$B$3:$E$308,MATCH('Dept F Planning'!D44,Locations!$B$3:$B$308,0),4)="UK"),(((((J44)-42.4)*Transport!$D$8)+(42.4*Transport!$D$14))*'Dept F Planning'!F44),IF(AND(E44="Electric car",INDEX(Locations!$B$3:$E$308,MATCH('Dept F Planning'!D44,Locations!$B$3:$B$308,0),4)="Europe",INDEX(Locations!$B$3:$E$308,MATCH('Dept F Planning'!C44,Locations!$B$3:$B$308,0),4)="UK"),(((((J44)-42.4)*Transport!$D$8)+(42.4*Transport!$D$14))*'Dept F Planning'!F44),IF(AND(OR(C44="Ireland",INDEX(Locations!$B$3:$F$308,MATCH('Dept F Planning'!C44,Locations!$B$3:$B$308,0),5)="Yes"),E44="Car",INDEX(Locations!$B$3:$E$308,MATCH('Dept F Planning'!D44,Locations!$B$3:$B$308,0),4)="UK"),(J44)*(0.15*Transport!$C$14+0.85*Transport!$C$9)*'Dept F Planning'!F44,IF(AND(OR(D44="Ireland",INDEX(Locations!$B$3:$F$308,MATCH('Dept F Planning'!D44,Locations!$B$3:$B$308,0),5)="Yes"),E44="Car",INDEX(Locations!$B$3:$E$308,MATCH('Dept F Planning'!C44,Locations!$B$3:$B$308,0),4)="UK"),(J44)*(0.15*Transport!$C$14+0.85*Transport!$C$9)*'Dept F Planning'!F44,IF(AND(OR(C44="Ireland",INDEX(Locations!$B$3:$F$308,MATCH('Dept F Planning'!C44,Locations!$B$3:$B$308,0),5)="Yes"),E44="Hybrid Car",INDEX(Locations!$B$3:$E$308,MATCH('Dept F Planning'!D44,Locations!$B$3:$B$308,0),4)="UK"),(J44)*(0.15*Transport!$C$14+0.85*Transport!$C$9)*'Dept F Planning'!F44,IF(AND(OR(D44="Ireland",INDEX(Locations!$B$3:$F$308,MATCH('Dept F Planning'!D44,Locations!$B$3:$B$308,0),5)="Yes"),E44="Hybrid Car",INDEX(Locations!$B$3:$E$308,MATCH('Dept F Planning'!C44,Locations!$B$3:$B$308,0),4)="UK"),(J44)*(0.15*Transport!$C$14+0.85*Transport!$C$9)*'Dept F Planning'!F44,IF(AND(OR(C44="Ireland",INDEX(Locations!$B$3:$F$308,MATCH('Dept F Planning'!C44,Locations!$B$3:$B$308,0),5)="Yes"),E44="Electric Car",INDEX(Locations!$B$3:$E$308,MATCH('Dept F Planning'!D44,Locations!$B$3:$B$308,0),4)="UK"),(J44)*(0.15*Transport!$C$14+0.85*Transport!$C$8)*'Dept F Planning'!F44,IF(AND(OR(D44="Ireland",INDEX(Locations!$B$3:$F$308,MATCH('Dept F Planning'!D44,Locations!$B$3:$B$308,0),5)="Yes"),E44="Electric Car",INDEX(Locations!$B$3:$E$308,MATCH('Dept F Planning'!C44,Locations!$B$3:$B$308,0),4)="UK"),(J44)*(0.15*Transport!$C$14+0.85*Transport!$C$8)*'Dept F Planning'!F44,IF(AND(OR(C44="Ireland",INDEX(Locations!$B$3:$F$308,MATCH('Dept F Planning'!C44,Locations!$B$3:$B$308,0),5)="Yes"),E44="Bus/Coach",INDEX(Locations!$B$3:$E$308,MATCH('Dept F Planning'!D44,Locations!$B$3:$B$308,0),4)="UK"),(J44)*(0.15*Transport!$C$13+0.85*Transport!$C$5)*'Dept F Planning'!F44,IF(AND(OR(D44="Ireland",INDEX(Locations!$B$3:$F$308,MATCH('Dept F Planning'!D44,Locations!$B$3:$B$308,0),5)="Yes"),E44="Bus/Coach",INDEX(Locations!$B$3:$E$308,MATCH('Dept F Planning'!C44,Locations!$B$3:$B$308,0),4)="UK"),(J44)*(0.15*Transport!$C$13+0.85*Transport!$C$5)*'Dept F Planning'!F44,IF(AND(OR(C44="Ireland",INDEX(Locations!$B$3:$F$308,MATCH('Dept F Planning'!C44,Locations!$B$3:$B$308,0),5)="Yes"),E44="Train",INDEX(Locations!$B$3:$E$308,MATCH('Dept F Planning'!D44,Locations!$B$3:$B$308,0),4)="UK"),(J44)*(0.15*Transport!$C$13+0.85*Transport!$C$3)*'Dept F Planning'!F44,IF(AND(OR(D44="Ireland",INDEX(Locations!$B$3:$F$308,MATCH('Dept F Planning'!D44,Locations!$B$3:$B$308,0),5)="Yes"),E44="Train",INDEX(Locations!$B$3:$E$308,MATCH('Dept F Planning'!C44,Locations!$B$3:$B$308,0),4)="UK"),(J44)*(0.15*Transport!$C$13+0.85*Transport!$C$3),J44*(INDEX(Transport!$B$3:$E$14,MATCH('Dept F Planning'!E44,Transport!$B$3:$B$14,0),IF(INDEX(Locations!$B$3:$G$308,MATCH('Dept F Planning'!C44,Locations!$B$3:$B$308,0),4)="UK",2,IF(INDEX(Locations!$B$3:$G$308,MATCH('Dept F Planning'!C44,Locations!$B$3:$B$308,0),4)="Europe",3,4)))))*F44*G44*H44))))))))))))))))))),1)),"")</f>
        <v/>
      </c>
      <c r="L44" s="90"/>
    </row>
    <row r="45" spans="1:14" ht="17.399999999999999" customHeight="1" x14ac:dyDescent="0.25">
      <c r="A45" s="90"/>
      <c r="B45" s="91"/>
      <c r="C45" s="91"/>
      <c r="D45" s="91"/>
      <c r="E45" s="91"/>
      <c r="F45" s="90"/>
      <c r="G45" s="90">
        <v>1</v>
      </c>
      <c r="H45" s="101">
        <v>1</v>
      </c>
      <c r="I45" s="91"/>
      <c r="J45" s="100" t="str">
        <f>(IFERROR(IF(I45="Yes",(ROUND(6371 * ACOS(SIN((VLOOKUP(C45,Locations!B:D,2,FALSE))*PI()/180)*SIN((VLOOKUP(D45,Locations!B:D,2,FALSE))*PI()/180) + COS((VLOOKUP(C45,Locations!B:D,2,FALSE))*PI()/180) * COS((VLOOKUP(D45,Locations!B:D,2,FALSE))*PI()/180)*COS((VLOOKUP(D45,Locations!B:D,3,FALSE))* PI()/180-(VLOOKUP(C45,Locations!B:D,3,FALSE))*PI()/180))/1.609,0))*2,(ROUND(6371 * ACOS(SIN((VLOOKUP(C45,Locations!B:D,2,FALSE))*PI()/180)*SIN((VLOOKUP(D45,Locations!B:D,2,FALSE))*PI()/180) + COS((VLOOKUP(C45,Locations!B:D,2,FALSE))*PI()/180) * COS((VLOOKUP(D45,Locations!B:D,2,FALSE))*PI()/180)*COS((VLOOKUP(D45,Locations!B:D,3,FALSE))* PI()/180-(VLOOKUP(C45,Locations!B:D,3,FALSE))*PI()/180))/1.609,0))),""))</f>
        <v/>
      </c>
      <c r="K45" s="100" t="str" cm="1">
        <f t="array" ref="K45">IFERROR((ROUND(IF(AND(E45="Train",INDEX(Locations!$B$3:$E$308,MATCH('Dept F Planning'!C45,Locations!$B$3:$B$308,0),4)="Europe",INDEX(Locations!$B$3:$E$308,MATCH('Dept F Planning'!D45,Locations!$B$3:$B$308,0),4)="UK"),(((INDEX(Dover!$B$3:$G$124,MATCH('Dept F Planning'!C45,Dover!$B$3:$B$124,0),6))*Transport!$D$3)+(INDEX(Dover!$B$3:$G$124,MATCH('Dept F Planning'!D45,Dover!$B$3:$B$124,0),6)*Transport!$C$3))*'Dept F Planning'!F45*IF(I45="Yes",2,1),IF(AND(E45="Train",INDEX(Locations!$B$3:$E$308,MATCH('Dept F Planning'!D45,Locations!$B$3:$B$308,0),4)="Europe",INDEX(Locations!$B$3:$E$308,MATCH('Dept F Planning'!C45,Locations!$B$3:$B$308,0),4)="UK"),(((INDEX(Dover!$B$3:$G$124,MATCH('Dept F Planning'!D45,Dover!$B$3:$B$124,0),6))*Transport!$D$3)+(INDEX(Dover!$B$3:$G$124,MATCH('Dept F Planning'!C45,Dover!$B$3:$B$124,0),6)*Transport!$C$3))*'Dept F Planning'!F45*IF(I45="Yes",2,1),IF(AND(E45="Bus/Coach",INDEX(Locations!$B$3:$E$308,MATCH('Dept F Planning'!C45,Locations!$B$3:$B$308,0),4)="Europe",INDEX(Locations!$B$3:$E$308,MATCH('Dept F Planning'!D45,Locations!$B$3:$B$308,0),4)="UK"),((((J45)-42.4)*Transport!$D$5)+(42.4*Transport!$D$13))*'Dept F Planning'!F45,IF(AND(E45="Bus/Coach",INDEX(Locations!$B$3:$E$308,MATCH('Dept F Planning'!D45,Locations!$B$3:$B$308,0),4)="Europe",INDEX(Locations!$B$3:$E$308,MATCH('Dept F Planning'!C45,Locations!$B$3:$B$308,0),4)="UK"),((((J45)-42.4)*Transport!$D$5)+(42.4*Transport!$D$13))*'Dept F Planning'!F45,IF(AND(E45="Car",INDEX(Locations!$B$3:$E$308,MATCH('Dept F Planning'!C45,Locations!$B$3:$B$308,0),4)="Europe",INDEX(Locations!$B$3:$E$308,MATCH('Dept F Planning'!D45,Locations!$B$3:$B$308,0),4)="UK"),(((((J45)-42.4)*Transport!$D$9)+(42.4*Transport!$D$14))*'Dept F Planning'!F45),IF(AND(E45="Car",INDEX(Locations!$B$3:$E$308,MATCH('Dept F Planning'!D45,Locations!$B$3:$B$308,0),4)="Europe",INDEX(Locations!$B$3:$E$308,MATCH('Dept F Planning'!C45,Locations!$B$3:$B$308,0),4)="UK"),(((((J45)-42.4)*Transport!$D$9)+(42.4*Transport!$D$14))*'Dept F Planning'!F45),IF(AND(E45="Hybrid car",INDEX(Locations!$B$3:$E$308,MATCH('Dept F Planning'!C45,Locations!$B$3:$B$308,0),4)="Europe",INDEX(Locations!$B$3:$E$308,MATCH('Dept F Planning'!D45,Locations!$B$3:$B$308,0),4)="UK"),(((((J45)-42.4)*Transport!$D$9)+(42.4*Transport!$D$14))*'Dept F Planning'!F45),IF(AND(E45="Hybrid car",INDEX(Locations!$B$3:$E$308,MATCH('Dept F Planning'!D45,Locations!$B$3:$B$308,0),4)="Europe",INDEX(Locations!$B$3:$E$308,MATCH('Dept F Planning'!C45,Locations!$B$3:$B$308,0),4)="UK"),(((((J45)-42.4)*Transport!$D$9)+(42.4*Transport!$D$14))*'Dept F Planning'!F45),IF(AND(E45="Electric car",INDEX(Locations!$B$3:$E$308,MATCH('Dept F Planning'!C45,Locations!$B$3:$B$308,0),4)="Europe",INDEX(Locations!$B$3:$E$308,MATCH('Dept F Planning'!D45,Locations!$B$3:$B$308,0),4)="UK"),(((((J45)-42.4)*Transport!$D$8)+(42.4*Transport!$D$14))*'Dept F Planning'!F45),IF(AND(E45="Electric car",INDEX(Locations!$B$3:$E$308,MATCH('Dept F Planning'!D45,Locations!$B$3:$B$308,0),4)="Europe",INDEX(Locations!$B$3:$E$308,MATCH('Dept F Planning'!C45,Locations!$B$3:$B$308,0),4)="UK"),(((((J45)-42.4)*Transport!$D$8)+(42.4*Transport!$D$14))*'Dept F Planning'!F45),IF(AND(OR(C45="Ireland",INDEX(Locations!$B$3:$F$308,MATCH('Dept F Planning'!C45,Locations!$B$3:$B$308,0),5)="Yes"),E45="Car",INDEX(Locations!$B$3:$E$308,MATCH('Dept F Planning'!D45,Locations!$B$3:$B$308,0),4)="UK"),(J45)*(0.15*Transport!$C$14+0.85*Transport!$C$9)*'Dept F Planning'!F45,IF(AND(OR(D45="Ireland",INDEX(Locations!$B$3:$F$308,MATCH('Dept F Planning'!D45,Locations!$B$3:$B$308,0),5)="Yes"),E45="Car",INDEX(Locations!$B$3:$E$308,MATCH('Dept F Planning'!C45,Locations!$B$3:$B$308,0),4)="UK"),(J45)*(0.15*Transport!$C$14+0.85*Transport!$C$9)*'Dept F Planning'!F45,IF(AND(OR(C45="Ireland",INDEX(Locations!$B$3:$F$308,MATCH('Dept F Planning'!C45,Locations!$B$3:$B$308,0),5)="Yes"),E45="Hybrid Car",INDEX(Locations!$B$3:$E$308,MATCH('Dept F Planning'!D45,Locations!$B$3:$B$308,0),4)="UK"),(J45)*(0.15*Transport!$C$14+0.85*Transport!$C$9)*'Dept F Planning'!F45,IF(AND(OR(D45="Ireland",INDEX(Locations!$B$3:$F$308,MATCH('Dept F Planning'!D45,Locations!$B$3:$B$308,0),5)="Yes"),E45="Hybrid Car",INDEX(Locations!$B$3:$E$308,MATCH('Dept F Planning'!C45,Locations!$B$3:$B$308,0),4)="UK"),(J45)*(0.15*Transport!$C$14+0.85*Transport!$C$9)*'Dept F Planning'!F45,IF(AND(OR(C45="Ireland",INDEX(Locations!$B$3:$F$308,MATCH('Dept F Planning'!C45,Locations!$B$3:$B$308,0),5)="Yes"),E45="Electric Car",INDEX(Locations!$B$3:$E$308,MATCH('Dept F Planning'!D45,Locations!$B$3:$B$308,0),4)="UK"),(J45)*(0.15*Transport!$C$14+0.85*Transport!$C$8)*'Dept F Planning'!F45,IF(AND(OR(D45="Ireland",INDEX(Locations!$B$3:$F$308,MATCH('Dept F Planning'!D45,Locations!$B$3:$B$308,0),5)="Yes"),E45="Electric Car",INDEX(Locations!$B$3:$E$308,MATCH('Dept F Planning'!C45,Locations!$B$3:$B$308,0),4)="UK"),(J45)*(0.15*Transport!$C$14+0.85*Transport!$C$8)*'Dept F Planning'!F45,IF(AND(OR(C45="Ireland",INDEX(Locations!$B$3:$F$308,MATCH('Dept F Planning'!C45,Locations!$B$3:$B$308,0),5)="Yes"),E45="Bus/Coach",INDEX(Locations!$B$3:$E$308,MATCH('Dept F Planning'!D45,Locations!$B$3:$B$308,0),4)="UK"),(J45)*(0.15*Transport!$C$13+0.85*Transport!$C$5)*'Dept F Planning'!F45,IF(AND(OR(D45="Ireland",INDEX(Locations!$B$3:$F$308,MATCH('Dept F Planning'!D45,Locations!$B$3:$B$308,0),5)="Yes"),E45="Bus/Coach",INDEX(Locations!$B$3:$E$308,MATCH('Dept F Planning'!C45,Locations!$B$3:$B$308,0),4)="UK"),(J45)*(0.15*Transport!$C$13+0.85*Transport!$C$5)*'Dept F Planning'!F45,IF(AND(OR(C45="Ireland",INDEX(Locations!$B$3:$F$308,MATCH('Dept F Planning'!C45,Locations!$B$3:$B$308,0),5)="Yes"),E45="Train",INDEX(Locations!$B$3:$E$308,MATCH('Dept F Planning'!D45,Locations!$B$3:$B$308,0),4)="UK"),(J45)*(0.15*Transport!$C$13+0.85*Transport!$C$3)*'Dept F Planning'!F45,IF(AND(OR(D45="Ireland",INDEX(Locations!$B$3:$F$308,MATCH('Dept F Planning'!D45,Locations!$B$3:$B$308,0),5)="Yes"),E45="Train",INDEX(Locations!$B$3:$E$308,MATCH('Dept F Planning'!C45,Locations!$B$3:$B$308,0),4)="UK"),(J45)*(0.15*Transport!$C$13+0.85*Transport!$C$3),J45*(INDEX(Transport!$B$3:$E$14,MATCH('Dept F Planning'!E45,Transport!$B$3:$B$14,0),IF(INDEX(Locations!$B$3:$G$308,MATCH('Dept F Planning'!C45,Locations!$B$3:$B$308,0),4)="UK",2,IF(INDEX(Locations!$B$3:$G$308,MATCH('Dept F Planning'!C45,Locations!$B$3:$B$308,0),4)="Europe",3,4)))))*F45*G45*H45))))))))))))))))))),1)),"")</f>
        <v/>
      </c>
      <c r="L45" s="90"/>
    </row>
    <row r="46" spans="1:14" ht="17.399999999999999" customHeight="1" x14ac:dyDescent="0.25">
      <c r="A46" s="90"/>
      <c r="B46" s="91"/>
      <c r="C46" s="91"/>
      <c r="D46" s="91"/>
      <c r="E46" s="91"/>
      <c r="F46" s="90"/>
      <c r="G46" s="90">
        <v>1</v>
      </c>
      <c r="H46" s="101">
        <v>1</v>
      </c>
      <c r="I46" s="91"/>
      <c r="J46" s="100" t="str">
        <f>(IFERROR(IF(I46="Yes",(ROUND(6371 * ACOS(SIN((VLOOKUP(C46,Locations!B:D,2,FALSE))*PI()/180)*SIN((VLOOKUP(D46,Locations!B:D,2,FALSE))*PI()/180) + COS((VLOOKUP(C46,Locations!B:D,2,FALSE))*PI()/180) * COS((VLOOKUP(D46,Locations!B:D,2,FALSE))*PI()/180)*COS((VLOOKUP(D46,Locations!B:D,3,FALSE))* PI()/180-(VLOOKUP(C46,Locations!B:D,3,FALSE))*PI()/180))/1.609,0))*2,(ROUND(6371 * ACOS(SIN((VLOOKUP(C46,Locations!B:D,2,FALSE))*PI()/180)*SIN((VLOOKUP(D46,Locations!B:D,2,FALSE))*PI()/180) + COS((VLOOKUP(C46,Locations!B:D,2,FALSE))*PI()/180) * COS((VLOOKUP(D46,Locations!B:D,2,FALSE))*PI()/180)*COS((VLOOKUP(D46,Locations!B:D,3,FALSE))* PI()/180-(VLOOKUP(C46,Locations!B:D,3,FALSE))*PI()/180))/1.609,0))),""))</f>
        <v/>
      </c>
      <c r="K46" s="100" t="str" cm="1">
        <f t="array" ref="K46">IFERROR((ROUND(IF(AND(E46="Train",INDEX(Locations!$B$3:$E$308,MATCH('Dept F Planning'!C46,Locations!$B$3:$B$308,0),4)="Europe",INDEX(Locations!$B$3:$E$308,MATCH('Dept F Planning'!D46,Locations!$B$3:$B$308,0),4)="UK"),(((INDEX(Dover!$B$3:$G$124,MATCH('Dept F Planning'!C46,Dover!$B$3:$B$124,0),6))*Transport!$D$3)+(INDEX(Dover!$B$3:$G$124,MATCH('Dept F Planning'!D46,Dover!$B$3:$B$124,0),6)*Transport!$C$3))*'Dept F Planning'!F46*IF(I46="Yes",2,1),IF(AND(E46="Train",INDEX(Locations!$B$3:$E$308,MATCH('Dept F Planning'!D46,Locations!$B$3:$B$308,0),4)="Europe",INDEX(Locations!$B$3:$E$308,MATCH('Dept F Planning'!C46,Locations!$B$3:$B$308,0),4)="UK"),(((INDEX(Dover!$B$3:$G$124,MATCH('Dept F Planning'!D46,Dover!$B$3:$B$124,0),6))*Transport!$D$3)+(INDEX(Dover!$B$3:$G$124,MATCH('Dept F Planning'!C46,Dover!$B$3:$B$124,0),6)*Transport!$C$3))*'Dept F Planning'!F46*IF(I46="Yes",2,1),IF(AND(E46="Bus/Coach",INDEX(Locations!$B$3:$E$308,MATCH('Dept F Planning'!C46,Locations!$B$3:$B$308,0),4)="Europe",INDEX(Locations!$B$3:$E$308,MATCH('Dept F Planning'!D46,Locations!$B$3:$B$308,0),4)="UK"),((((J46)-42.4)*Transport!$D$5)+(42.4*Transport!$D$13))*'Dept F Planning'!F46,IF(AND(E46="Bus/Coach",INDEX(Locations!$B$3:$E$308,MATCH('Dept F Planning'!D46,Locations!$B$3:$B$308,0),4)="Europe",INDEX(Locations!$B$3:$E$308,MATCH('Dept F Planning'!C46,Locations!$B$3:$B$308,0),4)="UK"),((((J46)-42.4)*Transport!$D$5)+(42.4*Transport!$D$13))*'Dept F Planning'!F46,IF(AND(E46="Car",INDEX(Locations!$B$3:$E$308,MATCH('Dept F Planning'!C46,Locations!$B$3:$B$308,0),4)="Europe",INDEX(Locations!$B$3:$E$308,MATCH('Dept F Planning'!D46,Locations!$B$3:$B$308,0),4)="UK"),(((((J46)-42.4)*Transport!$D$9)+(42.4*Transport!$D$14))*'Dept F Planning'!F46),IF(AND(E46="Car",INDEX(Locations!$B$3:$E$308,MATCH('Dept F Planning'!D46,Locations!$B$3:$B$308,0),4)="Europe",INDEX(Locations!$B$3:$E$308,MATCH('Dept F Planning'!C46,Locations!$B$3:$B$308,0),4)="UK"),(((((J46)-42.4)*Transport!$D$9)+(42.4*Transport!$D$14))*'Dept F Planning'!F46),IF(AND(E46="Hybrid car",INDEX(Locations!$B$3:$E$308,MATCH('Dept F Planning'!C46,Locations!$B$3:$B$308,0),4)="Europe",INDEX(Locations!$B$3:$E$308,MATCH('Dept F Planning'!D46,Locations!$B$3:$B$308,0),4)="UK"),(((((J46)-42.4)*Transport!$D$9)+(42.4*Transport!$D$14))*'Dept F Planning'!F46),IF(AND(E46="Hybrid car",INDEX(Locations!$B$3:$E$308,MATCH('Dept F Planning'!D46,Locations!$B$3:$B$308,0),4)="Europe",INDEX(Locations!$B$3:$E$308,MATCH('Dept F Planning'!C46,Locations!$B$3:$B$308,0),4)="UK"),(((((J46)-42.4)*Transport!$D$9)+(42.4*Transport!$D$14))*'Dept F Planning'!F46),IF(AND(E46="Electric car",INDEX(Locations!$B$3:$E$308,MATCH('Dept F Planning'!C46,Locations!$B$3:$B$308,0),4)="Europe",INDEX(Locations!$B$3:$E$308,MATCH('Dept F Planning'!D46,Locations!$B$3:$B$308,0),4)="UK"),(((((J46)-42.4)*Transport!$D$8)+(42.4*Transport!$D$14))*'Dept F Planning'!F46),IF(AND(E46="Electric car",INDEX(Locations!$B$3:$E$308,MATCH('Dept F Planning'!D46,Locations!$B$3:$B$308,0),4)="Europe",INDEX(Locations!$B$3:$E$308,MATCH('Dept F Planning'!C46,Locations!$B$3:$B$308,0),4)="UK"),(((((J46)-42.4)*Transport!$D$8)+(42.4*Transport!$D$14))*'Dept F Planning'!F46),IF(AND(OR(C46="Ireland",INDEX(Locations!$B$3:$F$308,MATCH('Dept F Planning'!C46,Locations!$B$3:$B$308,0),5)="Yes"),E46="Car",INDEX(Locations!$B$3:$E$308,MATCH('Dept F Planning'!D46,Locations!$B$3:$B$308,0),4)="UK"),(J46)*(0.15*Transport!$C$14+0.85*Transport!$C$9)*'Dept F Planning'!F46,IF(AND(OR(D46="Ireland",INDEX(Locations!$B$3:$F$308,MATCH('Dept F Planning'!D46,Locations!$B$3:$B$308,0),5)="Yes"),E46="Car",INDEX(Locations!$B$3:$E$308,MATCH('Dept F Planning'!C46,Locations!$B$3:$B$308,0),4)="UK"),(J46)*(0.15*Transport!$C$14+0.85*Transport!$C$9)*'Dept F Planning'!F46,IF(AND(OR(C46="Ireland",INDEX(Locations!$B$3:$F$308,MATCH('Dept F Planning'!C46,Locations!$B$3:$B$308,0),5)="Yes"),E46="Hybrid Car",INDEX(Locations!$B$3:$E$308,MATCH('Dept F Planning'!D46,Locations!$B$3:$B$308,0),4)="UK"),(J46)*(0.15*Transport!$C$14+0.85*Transport!$C$9)*'Dept F Planning'!F46,IF(AND(OR(D46="Ireland",INDEX(Locations!$B$3:$F$308,MATCH('Dept F Planning'!D46,Locations!$B$3:$B$308,0),5)="Yes"),E46="Hybrid Car",INDEX(Locations!$B$3:$E$308,MATCH('Dept F Planning'!C46,Locations!$B$3:$B$308,0),4)="UK"),(J46)*(0.15*Transport!$C$14+0.85*Transport!$C$9)*'Dept F Planning'!F46,IF(AND(OR(C46="Ireland",INDEX(Locations!$B$3:$F$308,MATCH('Dept F Planning'!C46,Locations!$B$3:$B$308,0),5)="Yes"),E46="Electric Car",INDEX(Locations!$B$3:$E$308,MATCH('Dept F Planning'!D46,Locations!$B$3:$B$308,0),4)="UK"),(J46)*(0.15*Transport!$C$14+0.85*Transport!$C$8)*'Dept F Planning'!F46,IF(AND(OR(D46="Ireland",INDEX(Locations!$B$3:$F$308,MATCH('Dept F Planning'!D46,Locations!$B$3:$B$308,0),5)="Yes"),E46="Electric Car",INDEX(Locations!$B$3:$E$308,MATCH('Dept F Planning'!C46,Locations!$B$3:$B$308,0),4)="UK"),(J46)*(0.15*Transport!$C$14+0.85*Transport!$C$8)*'Dept F Planning'!F46,IF(AND(OR(C46="Ireland",INDEX(Locations!$B$3:$F$308,MATCH('Dept F Planning'!C46,Locations!$B$3:$B$308,0),5)="Yes"),E46="Bus/Coach",INDEX(Locations!$B$3:$E$308,MATCH('Dept F Planning'!D46,Locations!$B$3:$B$308,0),4)="UK"),(J46)*(0.15*Transport!$C$13+0.85*Transport!$C$5)*'Dept F Planning'!F46,IF(AND(OR(D46="Ireland",INDEX(Locations!$B$3:$F$308,MATCH('Dept F Planning'!D46,Locations!$B$3:$B$308,0),5)="Yes"),E46="Bus/Coach",INDEX(Locations!$B$3:$E$308,MATCH('Dept F Planning'!C46,Locations!$B$3:$B$308,0),4)="UK"),(J46)*(0.15*Transport!$C$13+0.85*Transport!$C$5)*'Dept F Planning'!F46,IF(AND(OR(C46="Ireland",INDEX(Locations!$B$3:$F$308,MATCH('Dept F Planning'!C46,Locations!$B$3:$B$308,0),5)="Yes"),E46="Train",INDEX(Locations!$B$3:$E$308,MATCH('Dept F Planning'!D46,Locations!$B$3:$B$308,0),4)="UK"),(J46)*(0.15*Transport!$C$13+0.85*Transport!$C$3)*'Dept F Planning'!F46,IF(AND(OR(D46="Ireland",INDEX(Locations!$B$3:$F$308,MATCH('Dept F Planning'!D46,Locations!$B$3:$B$308,0),5)="Yes"),E46="Train",INDEX(Locations!$B$3:$E$308,MATCH('Dept F Planning'!C46,Locations!$B$3:$B$308,0),4)="UK"),(J46)*(0.15*Transport!$C$13+0.85*Transport!$C$3),J46*(INDEX(Transport!$B$3:$E$14,MATCH('Dept F Planning'!E46,Transport!$B$3:$B$14,0),IF(INDEX(Locations!$B$3:$G$308,MATCH('Dept F Planning'!C46,Locations!$B$3:$B$308,0),4)="UK",2,IF(INDEX(Locations!$B$3:$G$308,MATCH('Dept F Planning'!C46,Locations!$B$3:$B$308,0),4)="Europe",3,4)))))*F46*G46*H46))))))))))))))))))),1)),"")</f>
        <v/>
      </c>
      <c r="L46" s="90"/>
    </row>
    <row r="47" spans="1:14" ht="17.399999999999999" customHeight="1" x14ac:dyDescent="0.25">
      <c r="A47" s="90"/>
      <c r="B47" s="91"/>
      <c r="C47" s="91"/>
      <c r="D47" s="91"/>
      <c r="E47" s="91"/>
      <c r="F47" s="90"/>
      <c r="G47" s="90">
        <v>1</v>
      </c>
      <c r="H47" s="101">
        <v>1</v>
      </c>
      <c r="I47" s="91"/>
      <c r="J47" s="100" t="str">
        <f>(IFERROR(IF(I47="Yes",(ROUND(6371 * ACOS(SIN((VLOOKUP(C47,Locations!B:D,2,FALSE))*PI()/180)*SIN((VLOOKUP(D47,Locations!B:D,2,FALSE))*PI()/180) + COS((VLOOKUP(C47,Locations!B:D,2,FALSE))*PI()/180) * COS((VLOOKUP(D47,Locations!B:D,2,FALSE))*PI()/180)*COS((VLOOKUP(D47,Locations!B:D,3,FALSE))* PI()/180-(VLOOKUP(C47,Locations!B:D,3,FALSE))*PI()/180))/1.609,0))*2,(ROUND(6371 * ACOS(SIN((VLOOKUP(C47,Locations!B:D,2,FALSE))*PI()/180)*SIN((VLOOKUP(D47,Locations!B:D,2,FALSE))*PI()/180) + COS((VLOOKUP(C47,Locations!B:D,2,FALSE))*PI()/180) * COS((VLOOKUP(D47,Locations!B:D,2,FALSE))*PI()/180)*COS((VLOOKUP(D47,Locations!B:D,3,FALSE))* PI()/180-(VLOOKUP(C47,Locations!B:D,3,FALSE))*PI()/180))/1.609,0))),""))</f>
        <v/>
      </c>
      <c r="K47" s="100" t="str" cm="1">
        <f t="array" ref="K47">IFERROR((ROUND(IF(AND(E47="Train",INDEX(Locations!$B$3:$E$308,MATCH('Dept F Planning'!C47,Locations!$B$3:$B$308,0),4)="Europe",INDEX(Locations!$B$3:$E$308,MATCH('Dept F Planning'!D47,Locations!$B$3:$B$308,0),4)="UK"),(((INDEX(Dover!$B$3:$G$124,MATCH('Dept F Planning'!C47,Dover!$B$3:$B$124,0),6))*Transport!$D$3)+(INDEX(Dover!$B$3:$G$124,MATCH('Dept F Planning'!D47,Dover!$B$3:$B$124,0),6)*Transport!$C$3))*'Dept F Planning'!F47*IF(I47="Yes",2,1),IF(AND(E47="Train",INDEX(Locations!$B$3:$E$308,MATCH('Dept F Planning'!D47,Locations!$B$3:$B$308,0),4)="Europe",INDEX(Locations!$B$3:$E$308,MATCH('Dept F Planning'!C47,Locations!$B$3:$B$308,0),4)="UK"),(((INDEX(Dover!$B$3:$G$124,MATCH('Dept F Planning'!D47,Dover!$B$3:$B$124,0),6))*Transport!$D$3)+(INDEX(Dover!$B$3:$G$124,MATCH('Dept F Planning'!C47,Dover!$B$3:$B$124,0),6)*Transport!$C$3))*'Dept F Planning'!F47*IF(I47="Yes",2,1),IF(AND(E47="Bus/Coach",INDEX(Locations!$B$3:$E$308,MATCH('Dept F Planning'!C47,Locations!$B$3:$B$308,0),4)="Europe",INDEX(Locations!$B$3:$E$308,MATCH('Dept F Planning'!D47,Locations!$B$3:$B$308,0),4)="UK"),((((J47)-42.4)*Transport!$D$5)+(42.4*Transport!$D$13))*'Dept F Planning'!F47,IF(AND(E47="Bus/Coach",INDEX(Locations!$B$3:$E$308,MATCH('Dept F Planning'!D47,Locations!$B$3:$B$308,0),4)="Europe",INDEX(Locations!$B$3:$E$308,MATCH('Dept F Planning'!C47,Locations!$B$3:$B$308,0),4)="UK"),((((J47)-42.4)*Transport!$D$5)+(42.4*Transport!$D$13))*'Dept F Planning'!F47,IF(AND(E47="Car",INDEX(Locations!$B$3:$E$308,MATCH('Dept F Planning'!C47,Locations!$B$3:$B$308,0),4)="Europe",INDEX(Locations!$B$3:$E$308,MATCH('Dept F Planning'!D47,Locations!$B$3:$B$308,0),4)="UK"),(((((J47)-42.4)*Transport!$D$9)+(42.4*Transport!$D$14))*'Dept F Planning'!F47),IF(AND(E47="Car",INDEX(Locations!$B$3:$E$308,MATCH('Dept F Planning'!D47,Locations!$B$3:$B$308,0),4)="Europe",INDEX(Locations!$B$3:$E$308,MATCH('Dept F Planning'!C47,Locations!$B$3:$B$308,0),4)="UK"),(((((J47)-42.4)*Transport!$D$9)+(42.4*Transport!$D$14))*'Dept F Planning'!F47),IF(AND(E47="Hybrid car",INDEX(Locations!$B$3:$E$308,MATCH('Dept F Planning'!C47,Locations!$B$3:$B$308,0),4)="Europe",INDEX(Locations!$B$3:$E$308,MATCH('Dept F Planning'!D47,Locations!$B$3:$B$308,0),4)="UK"),(((((J47)-42.4)*Transport!$D$9)+(42.4*Transport!$D$14))*'Dept F Planning'!F47),IF(AND(E47="Hybrid car",INDEX(Locations!$B$3:$E$308,MATCH('Dept F Planning'!D47,Locations!$B$3:$B$308,0),4)="Europe",INDEX(Locations!$B$3:$E$308,MATCH('Dept F Planning'!C47,Locations!$B$3:$B$308,0),4)="UK"),(((((J47)-42.4)*Transport!$D$9)+(42.4*Transport!$D$14))*'Dept F Planning'!F47),IF(AND(E47="Electric car",INDEX(Locations!$B$3:$E$308,MATCH('Dept F Planning'!C47,Locations!$B$3:$B$308,0),4)="Europe",INDEX(Locations!$B$3:$E$308,MATCH('Dept F Planning'!D47,Locations!$B$3:$B$308,0),4)="UK"),(((((J47)-42.4)*Transport!$D$8)+(42.4*Transport!$D$14))*'Dept F Planning'!F47),IF(AND(E47="Electric car",INDEX(Locations!$B$3:$E$308,MATCH('Dept F Planning'!D47,Locations!$B$3:$B$308,0),4)="Europe",INDEX(Locations!$B$3:$E$308,MATCH('Dept F Planning'!C47,Locations!$B$3:$B$308,0),4)="UK"),(((((J47)-42.4)*Transport!$D$8)+(42.4*Transport!$D$14))*'Dept F Planning'!F47),IF(AND(OR(C47="Ireland",INDEX(Locations!$B$3:$F$308,MATCH('Dept F Planning'!C47,Locations!$B$3:$B$308,0),5)="Yes"),E47="Car",INDEX(Locations!$B$3:$E$308,MATCH('Dept F Planning'!D47,Locations!$B$3:$B$308,0),4)="UK"),(J47)*(0.15*Transport!$C$14+0.85*Transport!$C$9)*'Dept F Planning'!F47,IF(AND(OR(D47="Ireland",INDEX(Locations!$B$3:$F$308,MATCH('Dept F Planning'!D47,Locations!$B$3:$B$308,0),5)="Yes"),E47="Car",INDEX(Locations!$B$3:$E$308,MATCH('Dept F Planning'!C47,Locations!$B$3:$B$308,0),4)="UK"),(J47)*(0.15*Transport!$C$14+0.85*Transport!$C$9)*'Dept F Planning'!F47,IF(AND(OR(C47="Ireland",INDEX(Locations!$B$3:$F$308,MATCH('Dept F Planning'!C47,Locations!$B$3:$B$308,0),5)="Yes"),E47="Hybrid Car",INDEX(Locations!$B$3:$E$308,MATCH('Dept F Planning'!D47,Locations!$B$3:$B$308,0),4)="UK"),(J47)*(0.15*Transport!$C$14+0.85*Transport!$C$9)*'Dept F Planning'!F47,IF(AND(OR(D47="Ireland",INDEX(Locations!$B$3:$F$308,MATCH('Dept F Planning'!D47,Locations!$B$3:$B$308,0),5)="Yes"),E47="Hybrid Car",INDEX(Locations!$B$3:$E$308,MATCH('Dept F Planning'!C47,Locations!$B$3:$B$308,0),4)="UK"),(J47)*(0.15*Transport!$C$14+0.85*Transport!$C$9)*'Dept F Planning'!F47,IF(AND(OR(C47="Ireland",INDEX(Locations!$B$3:$F$308,MATCH('Dept F Planning'!C47,Locations!$B$3:$B$308,0),5)="Yes"),E47="Electric Car",INDEX(Locations!$B$3:$E$308,MATCH('Dept F Planning'!D47,Locations!$B$3:$B$308,0),4)="UK"),(J47)*(0.15*Transport!$C$14+0.85*Transport!$C$8)*'Dept F Planning'!F47,IF(AND(OR(D47="Ireland",INDEX(Locations!$B$3:$F$308,MATCH('Dept F Planning'!D47,Locations!$B$3:$B$308,0),5)="Yes"),E47="Electric Car",INDEX(Locations!$B$3:$E$308,MATCH('Dept F Planning'!C47,Locations!$B$3:$B$308,0),4)="UK"),(J47)*(0.15*Transport!$C$14+0.85*Transport!$C$8)*'Dept F Planning'!F47,IF(AND(OR(C47="Ireland",INDEX(Locations!$B$3:$F$308,MATCH('Dept F Planning'!C47,Locations!$B$3:$B$308,0),5)="Yes"),E47="Bus/Coach",INDEX(Locations!$B$3:$E$308,MATCH('Dept F Planning'!D47,Locations!$B$3:$B$308,0),4)="UK"),(J47)*(0.15*Transport!$C$13+0.85*Transport!$C$5)*'Dept F Planning'!F47,IF(AND(OR(D47="Ireland",INDEX(Locations!$B$3:$F$308,MATCH('Dept F Planning'!D47,Locations!$B$3:$B$308,0),5)="Yes"),E47="Bus/Coach",INDEX(Locations!$B$3:$E$308,MATCH('Dept F Planning'!C47,Locations!$B$3:$B$308,0),4)="UK"),(J47)*(0.15*Transport!$C$13+0.85*Transport!$C$5)*'Dept F Planning'!F47,IF(AND(OR(C47="Ireland",INDEX(Locations!$B$3:$F$308,MATCH('Dept F Planning'!C47,Locations!$B$3:$B$308,0),5)="Yes"),E47="Train",INDEX(Locations!$B$3:$E$308,MATCH('Dept F Planning'!D47,Locations!$B$3:$B$308,0),4)="UK"),(J47)*(0.15*Transport!$C$13+0.85*Transport!$C$3)*'Dept F Planning'!F47,IF(AND(OR(D47="Ireland",INDEX(Locations!$B$3:$F$308,MATCH('Dept F Planning'!D47,Locations!$B$3:$B$308,0),5)="Yes"),E47="Train",INDEX(Locations!$B$3:$E$308,MATCH('Dept F Planning'!C47,Locations!$B$3:$B$308,0),4)="UK"),(J47)*(0.15*Transport!$C$13+0.85*Transport!$C$3),J47*(INDEX(Transport!$B$3:$E$14,MATCH('Dept F Planning'!E47,Transport!$B$3:$B$14,0),IF(INDEX(Locations!$B$3:$G$308,MATCH('Dept F Planning'!C47,Locations!$B$3:$B$308,0),4)="UK",2,IF(INDEX(Locations!$B$3:$G$308,MATCH('Dept F Planning'!C47,Locations!$B$3:$B$308,0),4)="Europe",3,4)))))*F47*G47*H47))))))))))))))))))),1)),"")</f>
        <v/>
      </c>
      <c r="L47" s="90"/>
    </row>
    <row r="48" spans="1:14" ht="17.399999999999999" customHeight="1" x14ac:dyDescent="0.25">
      <c r="A48" s="90"/>
      <c r="B48" s="91"/>
      <c r="C48" s="91"/>
      <c r="D48" s="91"/>
      <c r="E48" s="91"/>
      <c r="F48" s="90"/>
      <c r="G48" s="90">
        <v>1</v>
      </c>
      <c r="H48" s="101">
        <v>1</v>
      </c>
      <c r="I48" s="91"/>
      <c r="J48" s="100" t="str">
        <f>(IFERROR(IF(I48="Yes",(ROUND(6371 * ACOS(SIN((VLOOKUP(C48,Locations!B:D,2,FALSE))*PI()/180)*SIN((VLOOKUP(D48,Locations!B:D,2,FALSE))*PI()/180) + COS((VLOOKUP(C48,Locations!B:D,2,FALSE))*PI()/180) * COS((VLOOKUP(D48,Locations!B:D,2,FALSE))*PI()/180)*COS((VLOOKUP(D48,Locations!B:D,3,FALSE))* PI()/180-(VLOOKUP(C48,Locations!B:D,3,FALSE))*PI()/180))/1.609,0))*2,(ROUND(6371 * ACOS(SIN((VLOOKUP(C48,Locations!B:D,2,FALSE))*PI()/180)*SIN((VLOOKUP(D48,Locations!B:D,2,FALSE))*PI()/180) + COS((VLOOKUP(C48,Locations!B:D,2,FALSE))*PI()/180) * COS((VLOOKUP(D48,Locations!B:D,2,FALSE))*PI()/180)*COS((VLOOKUP(D48,Locations!B:D,3,FALSE))* PI()/180-(VLOOKUP(C48,Locations!B:D,3,FALSE))*PI()/180))/1.609,0))),""))</f>
        <v/>
      </c>
      <c r="K48" s="100" t="str" cm="1">
        <f t="array" ref="K48">IFERROR((ROUND(IF(AND(E48="Train",INDEX(Locations!$B$3:$E$308,MATCH('Dept F Planning'!C48,Locations!$B$3:$B$308,0),4)="Europe",INDEX(Locations!$B$3:$E$308,MATCH('Dept F Planning'!D48,Locations!$B$3:$B$308,0),4)="UK"),(((INDEX(Dover!$B$3:$G$124,MATCH('Dept F Planning'!C48,Dover!$B$3:$B$124,0),6))*Transport!$D$3)+(INDEX(Dover!$B$3:$G$124,MATCH('Dept F Planning'!D48,Dover!$B$3:$B$124,0),6)*Transport!$C$3))*'Dept F Planning'!F48*IF(I48="Yes",2,1),IF(AND(E48="Train",INDEX(Locations!$B$3:$E$308,MATCH('Dept F Planning'!D48,Locations!$B$3:$B$308,0),4)="Europe",INDEX(Locations!$B$3:$E$308,MATCH('Dept F Planning'!C48,Locations!$B$3:$B$308,0),4)="UK"),(((INDEX(Dover!$B$3:$G$124,MATCH('Dept F Planning'!D48,Dover!$B$3:$B$124,0),6))*Transport!$D$3)+(INDEX(Dover!$B$3:$G$124,MATCH('Dept F Planning'!C48,Dover!$B$3:$B$124,0),6)*Transport!$C$3))*'Dept F Planning'!F48*IF(I48="Yes",2,1),IF(AND(E48="Bus/Coach",INDEX(Locations!$B$3:$E$308,MATCH('Dept F Planning'!C48,Locations!$B$3:$B$308,0),4)="Europe",INDEX(Locations!$B$3:$E$308,MATCH('Dept F Planning'!D48,Locations!$B$3:$B$308,0),4)="UK"),((((J48)-42.4)*Transport!$D$5)+(42.4*Transport!$D$13))*'Dept F Planning'!F48,IF(AND(E48="Bus/Coach",INDEX(Locations!$B$3:$E$308,MATCH('Dept F Planning'!D48,Locations!$B$3:$B$308,0),4)="Europe",INDEX(Locations!$B$3:$E$308,MATCH('Dept F Planning'!C48,Locations!$B$3:$B$308,0),4)="UK"),((((J48)-42.4)*Transport!$D$5)+(42.4*Transport!$D$13))*'Dept F Planning'!F48,IF(AND(E48="Car",INDEX(Locations!$B$3:$E$308,MATCH('Dept F Planning'!C48,Locations!$B$3:$B$308,0),4)="Europe",INDEX(Locations!$B$3:$E$308,MATCH('Dept F Planning'!D48,Locations!$B$3:$B$308,0),4)="UK"),(((((J48)-42.4)*Transport!$D$9)+(42.4*Transport!$D$14))*'Dept F Planning'!F48),IF(AND(E48="Car",INDEX(Locations!$B$3:$E$308,MATCH('Dept F Planning'!D48,Locations!$B$3:$B$308,0),4)="Europe",INDEX(Locations!$B$3:$E$308,MATCH('Dept F Planning'!C48,Locations!$B$3:$B$308,0),4)="UK"),(((((J48)-42.4)*Transport!$D$9)+(42.4*Transport!$D$14))*'Dept F Planning'!F48),IF(AND(E48="Hybrid car",INDEX(Locations!$B$3:$E$308,MATCH('Dept F Planning'!C48,Locations!$B$3:$B$308,0),4)="Europe",INDEX(Locations!$B$3:$E$308,MATCH('Dept F Planning'!D48,Locations!$B$3:$B$308,0),4)="UK"),(((((J48)-42.4)*Transport!$D$9)+(42.4*Transport!$D$14))*'Dept F Planning'!F48),IF(AND(E48="Hybrid car",INDEX(Locations!$B$3:$E$308,MATCH('Dept F Planning'!D48,Locations!$B$3:$B$308,0),4)="Europe",INDEX(Locations!$B$3:$E$308,MATCH('Dept F Planning'!C48,Locations!$B$3:$B$308,0),4)="UK"),(((((J48)-42.4)*Transport!$D$9)+(42.4*Transport!$D$14))*'Dept F Planning'!F48),IF(AND(E48="Electric car",INDEX(Locations!$B$3:$E$308,MATCH('Dept F Planning'!C48,Locations!$B$3:$B$308,0),4)="Europe",INDEX(Locations!$B$3:$E$308,MATCH('Dept F Planning'!D48,Locations!$B$3:$B$308,0),4)="UK"),(((((J48)-42.4)*Transport!$D$8)+(42.4*Transport!$D$14))*'Dept F Planning'!F48),IF(AND(E48="Electric car",INDEX(Locations!$B$3:$E$308,MATCH('Dept F Planning'!D48,Locations!$B$3:$B$308,0),4)="Europe",INDEX(Locations!$B$3:$E$308,MATCH('Dept F Planning'!C48,Locations!$B$3:$B$308,0),4)="UK"),(((((J48)-42.4)*Transport!$D$8)+(42.4*Transport!$D$14))*'Dept F Planning'!F48),IF(AND(OR(C48="Ireland",INDEX(Locations!$B$3:$F$308,MATCH('Dept F Planning'!C48,Locations!$B$3:$B$308,0),5)="Yes"),E48="Car",INDEX(Locations!$B$3:$E$308,MATCH('Dept F Planning'!D48,Locations!$B$3:$B$308,0),4)="UK"),(J48)*(0.15*Transport!$C$14+0.85*Transport!$C$9)*'Dept F Planning'!F48,IF(AND(OR(D48="Ireland",INDEX(Locations!$B$3:$F$308,MATCH('Dept F Planning'!D48,Locations!$B$3:$B$308,0),5)="Yes"),E48="Car",INDEX(Locations!$B$3:$E$308,MATCH('Dept F Planning'!C48,Locations!$B$3:$B$308,0),4)="UK"),(J48)*(0.15*Transport!$C$14+0.85*Transport!$C$9)*'Dept F Planning'!F48,IF(AND(OR(C48="Ireland",INDEX(Locations!$B$3:$F$308,MATCH('Dept F Planning'!C48,Locations!$B$3:$B$308,0),5)="Yes"),E48="Hybrid Car",INDEX(Locations!$B$3:$E$308,MATCH('Dept F Planning'!D48,Locations!$B$3:$B$308,0),4)="UK"),(J48)*(0.15*Transport!$C$14+0.85*Transport!$C$9)*'Dept F Planning'!F48,IF(AND(OR(D48="Ireland",INDEX(Locations!$B$3:$F$308,MATCH('Dept F Planning'!D48,Locations!$B$3:$B$308,0),5)="Yes"),E48="Hybrid Car",INDEX(Locations!$B$3:$E$308,MATCH('Dept F Planning'!C48,Locations!$B$3:$B$308,0),4)="UK"),(J48)*(0.15*Transport!$C$14+0.85*Transport!$C$9)*'Dept F Planning'!F48,IF(AND(OR(C48="Ireland",INDEX(Locations!$B$3:$F$308,MATCH('Dept F Planning'!C48,Locations!$B$3:$B$308,0),5)="Yes"),E48="Electric Car",INDEX(Locations!$B$3:$E$308,MATCH('Dept F Planning'!D48,Locations!$B$3:$B$308,0),4)="UK"),(J48)*(0.15*Transport!$C$14+0.85*Transport!$C$8)*'Dept F Planning'!F48,IF(AND(OR(D48="Ireland",INDEX(Locations!$B$3:$F$308,MATCH('Dept F Planning'!D48,Locations!$B$3:$B$308,0),5)="Yes"),E48="Electric Car",INDEX(Locations!$B$3:$E$308,MATCH('Dept F Planning'!C48,Locations!$B$3:$B$308,0),4)="UK"),(J48)*(0.15*Transport!$C$14+0.85*Transport!$C$8)*'Dept F Planning'!F48,IF(AND(OR(C48="Ireland",INDEX(Locations!$B$3:$F$308,MATCH('Dept F Planning'!C48,Locations!$B$3:$B$308,0),5)="Yes"),E48="Bus/Coach",INDEX(Locations!$B$3:$E$308,MATCH('Dept F Planning'!D48,Locations!$B$3:$B$308,0),4)="UK"),(J48)*(0.15*Transport!$C$13+0.85*Transport!$C$5)*'Dept F Planning'!F48,IF(AND(OR(D48="Ireland",INDEX(Locations!$B$3:$F$308,MATCH('Dept F Planning'!D48,Locations!$B$3:$B$308,0),5)="Yes"),E48="Bus/Coach",INDEX(Locations!$B$3:$E$308,MATCH('Dept F Planning'!C48,Locations!$B$3:$B$308,0),4)="UK"),(J48)*(0.15*Transport!$C$13+0.85*Transport!$C$5)*'Dept F Planning'!F48,IF(AND(OR(C48="Ireland",INDEX(Locations!$B$3:$F$308,MATCH('Dept F Planning'!C48,Locations!$B$3:$B$308,0),5)="Yes"),E48="Train",INDEX(Locations!$B$3:$E$308,MATCH('Dept F Planning'!D48,Locations!$B$3:$B$308,0),4)="UK"),(J48)*(0.15*Transport!$C$13+0.85*Transport!$C$3)*'Dept F Planning'!F48,IF(AND(OR(D48="Ireland",INDEX(Locations!$B$3:$F$308,MATCH('Dept F Planning'!D48,Locations!$B$3:$B$308,0),5)="Yes"),E48="Train",INDEX(Locations!$B$3:$E$308,MATCH('Dept F Planning'!C48,Locations!$B$3:$B$308,0),4)="UK"),(J48)*(0.15*Transport!$C$13+0.85*Transport!$C$3),J48*(INDEX(Transport!$B$3:$E$14,MATCH('Dept F Planning'!E48,Transport!$B$3:$B$14,0),IF(INDEX(Locations!$B$3:$G$308,MATCH('Dept F Planning'!C48,Locations!$B$3:$B$308,0),4)="UK",2,IF(INDEX(Locations!$B$3:$G$308,MATCH('Dept F Planning'!C48,Locations!$B$3:$B$308,0),4)="Europe",3,4)))))*F48*G48*H48))))))))))))))))))),1)),"")</f>
        <v/>
      </c>
      <c r="L48" s="90"/>
    </row>
    <row r="49" spans="1:12" ht="17.399999999999999" customHeight="1" x14ac:dyDescent="0.25">
      <c r="A49" s="90"/>
      <c r="B49" s="91"/>
      <c r="C49" s="91"/>
      <c r="D49" s="91"/>
      <c r="E49" s="91"/>
      <c r="F49" s="90"/>
      <c r="G49" s="90">
        <v>1</v>
      </c>
      <c r="H49" s="101">
        <v>1</v>
      </c>
      <c r="I49" s="91"/>
      <c r="J49" s="100" t="str">
        <f>(IFERROR(IF(I49="Yes",(ROUND(6371 * ACOS(SIN((VLOOKUP(C49,Locations!B:D,2,FALSE))*PI()/180)*SIN((VLOOKUP(D49,Locations!B:D,2,FALSE))*PI()/180) + COS((VLOOKUP(C49,Locations!B:D,2,FALSE))*PI()/180) * COS((VLOOKUP(D49,Locations!B:D,2,FALSE))*PI()/180)*COS((VLOOKUP(D49,Locations!B:D,3,FALSE))* PI()/180-(VLOOKUP(C49,Locations!B:D,3,FALSE))*PI()/180))/1.609,0))*2,(ROUND(6371 * ACOS(SIN((VLOOKUP(C49,Locations!B:D,2,FALSE))*PI()/180)*SIN((VLOOKUP(D49,Locations!B:D,2,FALSE))*PI()/180) + COS((VLOOKUP(C49,Locations!B:D,2,FALSE))*PI()/180) * COS((VLOOKUP(D49,Locations!B:D,2,FALSE))*PI()/180)*COS((VLOOKUP(D49,Locations!B:D,3,FALSE))* PI()/180-(VLOOKUP(C49,Locations!B:D,3,FALSE))*PI()/180))/1.609,0))),""))</f>
        <v/>
      </c>
      <c r="K49" s="100" t="str" cm="1">
        <f t="array" ref="K49">IFERROR((ROUND(IF(AND(E49="Train",INDEX(Locations!$B$3:$E$308,MATCH('Dept F Planning'!C49,Locations!$B$3:$B$308,0),4)="Europe",INDEX(Locations!$B$3:$E$308,MATCH('Dept F Planning'!D49,Locations!$B$3:$B$308,0),4)="UK"),(((INDEX(Dover!$B$3:$G$124,MATCH('Dept F Planning'!C49,Dover!$B$3:$B$124,0),6))*Transport!$D$3)+(INDEX(Dover!$B$3:$G$124,MATCH('Dept F Planning'!D49,Dover!$B$3:$B$124,0),6)*Transport!$C$3))*'Dept F Planning'!F49*IF(I49="Yes",2,1),IF(AND(E49="Train",INDEX(Locations!$B$3:$E$308,MATCH('Dept F Planning'!D49,Locations!$B$3:$B$308,0),4)="Europe",INDEX(Locations!$B$3:$E$308,MATCH('Dept F Planning'!C49,Locations!$B$3:$B$308,0),4)="UK"),(((INDEX(Dover!$B$3:$G$124,MATCH('Dept F Planning'!D49,Dover!$B$3:$B$124,0),6))*Transport!$D$3)+(INDEX(Dover!$B$3:$G$124,MATCH('Dept F Planning'!C49,Dover!$B$3:$B$124,0),6)*Transport!$C$3))*'Dept F Planning'!F49*IF(I49="Yes",2,1),IF(AND(E49="Bus/Coach",INDEX(Locations!$B$3:$E$308,MATCH('Dept F Planning'!C49,Locations!$B$3:$B$308,0),4)="Europe",INDEX(Locations!$B$3:$E$308,MATCH('Dept F Planning'!D49,Locations!$B$3:$B$308,0),4)="UK"),((((J49)-42.4)*Transport!$D$5)+(42.4*Transport!$D$13))*'Dept F Planning'!F49,IF(AND(E49="Bus/Coach",INDEX(Locations!$B$3:$E$308,MATCH('Dept F Planning'!D49,Locations!$B$3:$B$308,0),4)="Europe",INDEX(Locations!$B$3:$E$308,MATCH('Dept F Planning'!C49,Locations!$B$3:$B$308,0),4)="UK"),((((J49)-42.4)*Transport!$D$5)+(42.4*Transport!$D$13))*'Dept F Planning'!F49,IF(AND(E49="Car",INDEX(Locations!$B$3:$E$308,MATCH('Dept F Planning'!C49,Locations!$B$3:$B$308,0),4)="Europe",INDEX(Locations!$B$3:$E$308,MATCH('Dept F Planning'!D49,Locations!$B$3:$B$308,0),4)="UK"),(((((J49)-42.4)*Transport!$D$9)+(42.4*Transport!$D$14))*'Dept F Planning'!F49),IF(AND(E49="Car",INDEX(Locations!$B$3:$E$308,MATCH('Dept F Planning'!D49,Locations!$B$3:$B$308,0),4)="Europe",INDEX(Locations!$B$3:$E$308,MATCH('Dept F Planning'!C49,Locations!$B$3:$B$308,0),4)="UK"),(((((J49)-42.4)*Transport!$D$9)+(42.4*Transport!$D$14))*'Dept F Planning'!F49),IF(AND(E49="Hybrid car",INDEX(Locations!$B$3:$E$308,MATCH('Dept F Planning'!C49,Locations!$B$3:$B$308,0),4)="Europe",INDEX(Locations!$B$3:$E$308,MATCH('Dept F Planning'!D49,Locations!$B$3:$B$308,0),4)="UK"),(((((J49)-42.4)*Transport!$D$9)+(42.4*Transport!$D$14))*'Dept F Planning'!F49),IF(AND(E49="Hybrid car",INDEX(Locations!$B$3:$E$308,MATCH('Dept F Planning'!D49,Locations!$B$3:$B$308,0),4)="Europe",INDEX(Locations!$B$3:$E$308,MATCH('Dept F Planning'!C49,Locations!$B$3:$B$308,0),4)="UK"),(((((J49)-42.4)*Transport!$D$9)+(42.4*Transport!$D$14))*'Dept F Planning'!F49),IF(AND(E49="Electric car",INDEX(Locations!$B$3:$E$308,MATCH('Dept F Planning'!C49,Locations!$B$3:$B$308,0),4)="Europe",INDEX(Locations!$B$3:$E$308,MATCH('Dept F Planning'!D49,Locations!$B$3:$B$308,0),4)="UK"),(((((J49)-42.4)*Transport!$D$8)+(42.4*Transport!$D$14))*'Dept F Planning'!F49),IF(AND(E49="Electric car",INDEX(Locations!$B$3:$E$308,MATCH('Dept F Planning'!D49,Locations!$B$3:$B$308,0),4)="Europe",INDEX(Locations!$B$3:$E$308,MATCH('Dept F Planning'!C49,Locations!$B$3:$B$308,0),4)="UK"),(((((J49)-42.4)*Transport!$D$8)+(42.4*Transport!$D$14))*'Dept F Planning'!F49),IF(AND(OR(C49="Ireland",INDEX(Locations!$B$3:$F$308,MATCH('Dept F Planning'!C49,Locations!$B$3:$B$308,0),5)="Yes"),E49="Car",INDEX(Locations!$B$3:$E$308,MATCH('Dept F Planning'!D49,Locations!$B$3:$B$308,0),4)="UK"),(J49)*(0.15*Transport!$C$14+0.85*Transport!$C$9)*'Dept F Planning'!F49,IF(AND(OR(D49="Ireland",INDEX(Locations!$B$3:$F$308,MATCH('Dept F Planning'!D49,Locations!$B$3:$B$308,0),5)="Yes"),E49="Car",INDEX(Locations!$B$3:$E$308,MATCH('Dept F Planning'!C49,Locations!$B$3:$B$308,0),4)="UK"),(J49)*(0.15*Transport!$C$14+0.85*Transport!$C$9)*'Dept F Planning'!F49,IF(AND(OR(C49="Ireland",INDEX(Locations!$B$3:$F$308,MATCH('Dept F Planning'!C49,Locations!$B$3:$B$308,0),5)="Yes"),E49="Hybrid Car",INDEX(Locations!$B$3:$E$308,MATCH('Dept F Planning'!D49,Locations!$B$3:$B$308,0),4)="UK"),(J49)*(0.15*Transport!$C$14+0.85*Transport!$C$9)*'Dept F Planning'!F49,IF(AND(OR(D49="Ireland",INDEX(Locations!$B$3:$F$308,MATCH('Dept F Planning'!D49,Locations!$B$3:$B$308,0),5)="Yes"),E49="Hybrid Car",INDEX(Locations!$B$3:$E$308,MATCH('Dept F Planning'!C49,Locations!$B$3:$B$308,0),4)="UK"),(J49)*(0.15*Transport!$C$14+0.85*Transport!$C$9)*'Dept F Planning'!F49,IF(AND(OR(C49="Ireland",INDEX(Locations!$B$3:$F$308,MATCH('Dept F Planning'!C49,Locations!$B$3:$B$308,0),5)="Yes"),E49="Electric Car",INDEX(Locations!$B$3:$E$308,MATCH('Dept F Planning'!D49,Locations!$B$3:$B$308,0),4)="UK"),(J49)*(0.15*Transport!$C$14+0.85*Transport!$C$8)*'Dept F Planning'!F49,IF(AND(OR(D49="Ireland",INDEX(Locations!$B$3:$F$308,MATCH('Dept F Planning'!D49,Locations!$B$3:$B$308,0),5)="Yes"),E49="Electric Car",INDEX(Locations!$B$3:$E$308,MATCH('Dept F Planning'!C49,Locations!$B$3:$B$308,0),4)="UK"),(J49)*(0.15*Transport!$C$14+0.85*Transport!$C$8)*'Dept F Planning'!F49,IF(AND(OR(C49="Ireland",INDEX(Locations!$B$3:$F$308,MATCH('Dept F Planning'!C49,Locations!$B$3:$B$308,0),5)="Yes"),E49="Bus/Coach",INDEX(Locations!$B$3:$E$308,MATCH('Dept F Planning'!D49,Locations!$B$3:$B$308,0),4)="UK"),(J49)*(0.15*Transport!$C$13+0.85*Transport!$C$5)*'Dept F Planning'!F49,IF(AND(OR(D49="Ireland",INDEX(Locations!$B$3:$F$308,MATCH('Dept F Planning'!D49,Locations!$B$3:$B$308,0),5)="Yes"),E49="Bus/Coach",INDEX(Locations!$B$3:$E$308,MATCH('Dept F Planning'!C49,Locations!$B$3:$B$308,0),4)="UK"),(J49)*(0.15*Transport!$C$13+0.85*Transport!$C$5)*'Dept F Planning'!F49,IF(AND(OR(C49="Ireland",INDEX(Locations!$B$3:$F$308,MATCH('Dept F Planning'!C49,Locations!$B$3:$B$308,0),5)="Yes"),E49="Train",INDEX(Locations!$B$3:$E$308,MATCH('Dept F Planning'!D49,Locations!$B$3:$B$308,0),4)="UK"),(J49)*(0.15*Transport!$C$13+0.85*Transport!$C$3)*'Dept F Planning'!F49,IF(AND(OR(D49="Ireland",INDEX(Locations!$B$3:$F$308,MATCH('Dept F Planning'!D49,Locations!$B$3:$B$308,0),5)="Yes"),E49="Train",INDEX(Locations!$B$3:$E$308,MATCH('Dept F Planning'!C49,Locations!$B$3:$B$308,0),4)="UK"),(J49)*(0.15*Transport!$C$13+0.85*Transport!$C$3),J49*(INDEX(Transport!$B$3:$E$14,MATCH('Dept F Planning'!E49,Transport!$B$3:$B$14,0),IF(INDEX(Locations!$B$3:$G$308,MATCH('Dept F Planning'!C49,Locations!$B$3:$B$308,0),4)="UK",2,IF(INDEX(Locations!$B$3:$G$308,MATCH('Dept F Planning'!C49,Locations!$B$3:$B$308,0),4)="Europe",3,4)))))*F49*G49*H49))))))))))))))))))),1)),"")</f>
        <v/>
      </c>
      <c r="L49" s="90"/>
    </row>
    <row r="50" spans="1:12" ht="17.399999999999999" customHeight="1" x14ac:dyDescent="0.25">
      <c r="A50" s="90"/>
      <c r="B50" s="91"/>
      <c r="C50" s="91"/>
      <c r="D50" s="91"/>
      <c r="E50" s="91"/>
      <c r="F50" s="90"/>
      <c r="G50" s="90">
        <v>1</v>
      </c>
      <c r="H50" s="101">
        <v>1</v>
      </c>
      <c r="I50" s="91"/>
      <c r="J50" s="100" t="str">
        <f>(IFERROR(IF(I50="Yes",(ROUND(6371 * ACOS(SIN((VLOOKUP(C50,Locations!B:D,2,FALSE))*PI()/180)*SIN((VLOOKUP(D50,Locations!B:D,2,FALSE))*PI()/180) + COS((VLOOKUP(C50,Locations!B:D,2,FALSE))*PI()/180) * COS((VLOOKUP(D50,Locations!B:D,2,FALSE))*PI()/180)*COS((VLOOKUP(D50,Locations!B:D,3,FALSE))* PI()/180-(VLOOKUP(C50,Locations!B:D,3,FALSE))*PI()/180))/1.609,0))*2,(ROUND(6371 * ACOS(SIN((VLOOKUP(C50,Locations!B:D,2,FALSE))*PI()/180)*SIN((VLOOKUP(D50,Locations!B:D,2,FALSE))*PI()/180) + COS((VLOOKUP(C50,Locations!B:D,2,FALSE))*PI()/180) * COS((VLOOKUP(D50,Locations!B:D,2,FALSE))*PI()/180)*COS((VLOOKUP(D50,Locations!B:D,3,FALSE))* PI()/180-(VLOOKUP(C50,Locations!B:D,3,FALSE))*PI()/180))/1.609,0))),""))</f>
        <v/>
      </c>
      <c r="K50" s="100" t="str" cm="1">
        <f t="array" ref="K50">IFERROR((ROUND(IF(AND(E50="Train",INDEX(Locations!$B$3:$E$308,MATCH('Dept F Planning'!C50,Locations!$B$3:$B$308,0),4)="Europe",INDEX(Locations!$B$3:$E$308,MATCH('Dept F Planning'!D50,Locations!$B$3:$B$308,0),4)="UK"),(((INDEX(Dover!$B$3:$G$124,MATCH('Dept F Planning'!C50,Dover!$B$3:$B$124,0),6))*Transport!$D$3)+(INDEX(Dover!$B$3:$G$124,MATCH('Dept F Planning'!D50,Dover!$B$3:$B$124,0),6)*Transport!$C$3))*'Dept F Planning'!F50*IF(I50="Yes",2,1),IF(AND(E50="Train",INDEX(Locations!$B$3:$E$308,MATCH('Dept F Planning'!D50,Locations!$B$3:$B$308,0),4)="Europe",INDEX(Locations!$B$3:$E$308,MATCH('Dept F Planning'!C50,Locations!$B$3:$B$308,0),4)="UK"),(((INDEX(Dover!$B$3:$G$124,MATCH('Dept F Planning'!D50,Dover!$B$3:$B$124,0),6))*Transport!$D$3)+(INDEX(Dover!$B$3:$G$124,MATCH('Dept F Planning'!C50,Dover!$B$3:$B$124,0),6)*Transport!$C$3))*'Dept F Planning'!F50*IF(I50="Yes",2,1),IF(AND(E50="Bus/Coach",INDEX(Locations!$B$3:$E$308,MATCH('Dept F Planning'!C50,Locations!$B$3:$B$308,0),4)="Europe",INDEX(Locations!$B$3:$E$308,MATCH('Dept F Planning'!D50,Locations!$B$3:$B$308,0),4)="UK"),((((J50)-42.4)*Transport!$D$5)+(42.4*Transport!$D$13))*'Dept F Planning'!F50,IF(AND(E50="Bus/Coach",INDEX(Locations!$B$3:$E$308,MATCH('Dept F Planning'!D50,Locations!$B$3:$B$308,0),4)="Europe",INDEX(Locations!$B$3:$E$308,MATCH('Dept F Planning'!C50,Locations!$B$3:$B$308,0),4)="UK"),((((J50)-42.4)*Transport!$D$5)+(42.4*Transport!$D$13))*'Dept F Planning'!F50,IF(AND(E50="Car",INDEX(Locations!$B$3:$E$308,MATCH('Dept F Planning'!C50,Locations!$B$3:$B$308,0),4)="Europe",INDEX(Locations!$B$3:$E$308,MATCH('Dept F Planning'!D50,Locations!$B$3:$B$308,0),4)="UK"),(((((J50)-42.4)*Transport!$D$9)+(42.4*Transport!$D$14))*'Dept F Planning'!F50),IF(AND(E50="Car",INDEX(Locations!$B$3:$E$308,MATCH('Dept F Planning'!D50,Locations!$B$3:$B$308,0),4)="Europe",INDEX(Locations!$B$3:$E$308,MATCH('Dept F Planning'!C50,Locations!$B$3:$B$308,0),4)="UK"),(((((J50)-42.4)*Transport!$D$9)+(42.4*Transport!$D$14))*'Dept F Planning'!F50),IF(AND(E50="Hybrid car",INDEX(Locations!$B$3:$E$308,MATCH('Dept F Planning'!C50,Locations!$B$3:$B$308,0),4)="Europe",INDEX(Locations!$B$3:$E$308,MATCH('Dept F Planning'!D50,Locations!$B$3:$B$308,0),4)="UK"),(((((J50)-42.4)*Transport!$D$9)+(42.4*Transport!$D$14))*'Dept F Planning'!F50),IF(AND(E50="Hybrid car",INDEX(Locations!$B$3:$E$308,MATCH('Dept F Planning'!D50,Locations!$B$3:$B$308,0),4)="Europe",INDEX(Locations!$B$3:$E$308,MATCH('Dept F Planning'!C50,Locations!$B$3:$B$308,0),4)="UK"),(((((J50)-42.4)*Transport!$D$9)+(42.4*Transport!$D$14))*'Dept F Planning'!F50),IF(AND(E50="Electric car",INDEX(Locations!$B$3:$E$308,MATCH('Dept F Planning'!C50,Locations!$B$3:$B$308,0),4)="Europe",INDEX(Locations!$B$3:$E$308,MATCH('Dept F Planning'!D50,Locations!$B$3:$B$308,0),4)="UK"),(((((J50)-42.4)*Transport!$D$8)+(42.4*Transport!$D$14))*'Dept F Planning'!F50),IF(AND(E50="Electric car",INDEX(Locations!$B$3:$E$308,MATCH('Dept F Planning'!D50,Locations!$B$3:$B$308,0),4)="Europe",INDEX(Locations!$B$3:$E$308,MATCH('Dept F Planning'!C50,Locations!$B$3:$B$308,0),4)="UK"),(((((J50)-42.4)*Transport!$D$8)+(42.4*Transport!$D$14))*'Dept F Planning'!F50),IF(AND(OR(C50="Ireland",INDEX(Locations!$B$3:$F$308,MATCH('Dept F Planning'!C50,Locations!$B$3:$B$308,0),5)="Yes"),E50="Car",INDEX(Locations!$B$3:$E$308,MATCH('Dept F Planning'!D50,Locations!$B$3:$B$308,0),4)="UK"),(J50)*(0.15*Transport!$C$14+0.85*Transport!$C$9)*'Dept F Planning'!F50,IF(AND(OR(D50="Ireland",INDEX(Locations!$B$3:$F$308,MATCH('Dept F Planning'!D50,Locations!$B$3:$B$308,0),5)="Yes"),E50="Car",INDEX(Locations!$B$3:$E$308,MATCH('Dept F Planning'!C50,Locations!$B$3:$B$308,0),4)="UK"),(J50)*(0.15*Transport!$C$14+0.85*Transport!$C$9)*'Dept F Planning'!F50,IF(AND(OR(C50="Ireland",INDEX(Locations!$B$3:$F$308,MATCH('Dept F Planning'!C50,Locations!$B$3:$B$308,0),5)="Yes"),E50="Hybrid Car",INDEX(Locations!$B$3:$E$308,MATCH('Dept F Planning'!D50,Locations!$B$3:$B$308,0),4)="UK"),(J50)*(0.15*Transport!$C$14+0.85*Transport!$C$9)*'Dept F Planning'!F50,IF(AND(OR(D50="Ireland",INDEX(Locations!$B$3:$F$308,MATCH('Dept F Planning'!D50,Locations!$B$3:$B$308,0),5)="Yes"),E50="Hybrid Car",INDEX(Locations!$B$3:$E$308,MATCH('Dept F Planning'!C50,Locations!$B$3:$B$308,0),4)="UK"),(J50)*(0.15*Transport!$C$14+0.85*Transport!$C$9)*'Dept F Planning'!F50,IF(AND(OR(C50="Ireland",INDEX(Locations!$B$3:$F$308,MATCH('Dept F Planning'!C50,Locations!$B$3:$B$308,0),5)="Yes"),E50="Electric Car",INDEX(Locations!$B$3:$E$308,MATCH('Dept F Planning'!D50,Locations!$B$3:$B$308,0),4)="UK"),(J50)*(0.15*Transport!$C$14+0.85*Transport!$C$8)*'Dept F Planning'!F50,IF(AND(OR(D50="Ireland",INDEX(Locations!$B$3:$F$308,MATCH('Dept F Planning'!D50,Locations!$B$3:$B$308,0),5)="Yes"),E50="Electric Car",INDEX(Locations!$B$3:$E$308,MATCH('Dept F Planning'!C50,Locations!$B$3:$B$308,0),4)="UK"),(J50)*(0.15*Transport!$C$14+0.85*Transport!$C$8)*'Dept F Planning'!F50,IF(AND(OR(C50="Ireland",INDEX(Locations!$B$3:$F$308,MATCH('Dept F Planning'!C50,Locations!$B$3:$B$308,0),5)="Yes"),E50="Bus/Coach",INDEX(Locations!$B$3:$E$308,MATCH('Dept F Planning'!D50,Locations!$B$3:$B$308,0),4)="UK"),(J50)*(0.15*Transport!$C$13+0.85*Transport!$C$5)*'Dept F Planning'!F50,IF(AND(OR(D50="Ireland",INDEX(Locations!$B$3:$F$308,MATCH('Dept F Planning'!D50,Locations!$B$3:$B$308,0),5)="Yes"),E50="Bus/Coach",INDEX(Locations!$B$3:$E$308,MATCH('Dept F Planning'!C50,Locations!$B$3:$B$308,0),4)="UK"),(J50)*(0.15*Transport!$C$13+0.85*Transport!$C$5)*'Dept F Planning'!F50,IF(AND(OR(C50="Ireland",INDEX(Locations!$B$3:$F$308,MATCH('Dept F Planning'!C50,Locations!$B$3:$B$308,0),5)="Yes"),E50="Train",INDEX(Locations!$B$3:$E$308,MATCH('Dept F Planning'!D50,Locations!$B$3:$B$308,0),4)="UK"),(J50)*(0.15*Transport!$C$13+0.85*Transport!$C$3)*'Dept F Planning'!F50,IF(AND(OR(D50="Ireland",INDEX(Locations!$B$3:$F$308,MATCH('Dept F Planning'!D50,Locations!$B$3:$B$308,0),5)="Yes"),E50="Train",INDEX(Locations!$B$3:$E$308,MATCH('Dept F Planning'!C50,Locations!$B$3:$B$308,0),4)="UK"),(J50)*(0.15*Transport!$C$13+0.85*Transport!$C$3),J50*(INDEX(Transport!$B$3:$E$14,MATCH('Dept F Planning'!E50,Transport!$B$3:$B$14,0),IF(INDEX(Locations!$B$3:$G$308,MATCH('Dept F Planning'!C50,Locations!$B$3:$B$308,0),4)="UK",2,IF(INDEX(Locations!$B$3:$G$308,MATCH('Dept F Planning'!C50,Locations!$B$3:$B$308,0),4)="Europe",3,4)))))*F50*G50*H50))))))))))))))))))),1)),"")</f>
        <v/>
      </c>
      <c r="L50" s="90"/>
    </row>
    <row r="51" spans="1:12" ht="17.399999999999999" customHeight="1" x14ac:dyDescent="0.25">
      <c r="A51" s="90"/>
      <c r="B51" s="91"/>
      <c r="C51" s="91"/>
      <c r="D51" s="91"/>
      <c r="E51" s="91"/>
      <c r="F51" s="90"/>
      <c r="G51" s="90">
        <v>1</v>
      </c>
      <c r="H51" s="101">
        <v>1</v>
      </c>
      <c r="I51" s="91"/>
      <c r="J51" s="100" t="str">
        <f>(IFERROR(IF(I51="Yes",(ROUND(6371 * ACOS(SIN((VLOOKUP(C51,Locations!B:D,2,FALSE))*PI()/180)*SIN((VLOOKUP(D51,Locations!B:D,2,FALSE))*PI()/180) + COS((VLOOKUP(C51,Locations!B:D,2,FALSE))*PI()/180) * COS((VLOOKUP(D51,Locations!B:D,2,FALSE))*PI()/180)*COS((VLOOKUP(D51,Locations!B:D,3,FALSE))* PI()/180-(VLOOKUP(C51,Locations!B:D,3,FALSE))*PI()/180))/1.609,0))*2,(ROUND(6371 * ACOS(SIN((VLOOKUP(C51,Locations!B:D,2,FALSE))*PI()/180)*SIN((VLOOKUP(D51,Locations!B:D,2,FALSE))*PI()/180) + COS((VLOOKUP(C51,Locations!B:D,2,FALSE))*PI()/180) * COS((VLOOKUP(D51,Locations!B:D,2,FALSE))*PI()/180)*COS((VLOOKUP(D51,Locations!B:D,3,FALSE))* PI()/180-(VLOOKUP(C51,Locations!B:D,3,FALSE))*PI()/180))/1.609,0))),""))</f>
        <v/>
      </c>
      <c r="K51" s="100" t="str" cm="1">
        <f t="array" ref="K51">IFERROR((ROUND(IF(AND(E51="Train",INDEX(Locations!$B$3:$E$308,MATCH('Dept F Planning'!C51,Locations!$B$3:$B$308,0),4)="Europe",INDEX(Locations!$B$3:$E$308,MATCH('Dept F Planning'!D51,Locations!$B$3:$B$308,0),4)="UK"),(((INDEX(Dover!$B$3:$G$124,MATCH('Dept F Planning'!C51,Dover!$B$3:$B$124,0),6))*Transport!$D$3)+(INDEX(Dover!$B$3:$G$124,MATCH('Dept F Planning'!D51,Dover!$B$3:$B$124,0),6)*Transport!$C$3))*'Dept F Planning'!F51*IF(I51="Yes",2,1),IF(AND(E51="Train",INDEX(Locations!$B$3:$E$308,MATCH('Dept F Planning'!D51,Locations!$B$3:$B$308,0),4)="Europe",INDEX(Locations!$B$3:$E$308,MATCH('Dept F Planning'!C51,Locations!$B$3:$B$308,0),4)="UK"),(((INDEX(Dover!$B$3:$G$124,MATCH('Dept F Planning'!D51,Dover!$B$3:$B$124,0),6))*Transport!$D$3)+(INDEX(Dover!$B$3:$G$124,MATCH('Dept F Planning'!C51,Dover!$B$3:$B$124,0),6)*Transport!$C$3))*'Dept F Planning'!F51*IF(I51="Yes",2,1),IF(AND(E51="Bus/Coach",INDEX(Locations!$B$3:$E$308,MATCH('Dept F Planning'!C51,Locations!$B$3:$B$308,0),4)="Europe",INDEX(Locations!$B$3:$E$308,MATCH('Dept F Planning'!D51,Locations!$B$3:$B$308,0),4)="UK"),((((J51)-42.4)*Transport!$D$5)+(42.4*Transport!$D$13))*'Dept F Planning'!F51,IF(AND(E51="Bus/Coach",INDEX(Locations!$B$3:$E$308,MATCH('Dept F Planning'!D51,Locations!$B$3:$B$308,0),4)="Europe",INDEX(Locations!$B$3:$E$308,MATCH('Dept F Planning'!C51,Locations!$B$3:$B$308,0),4)="UK"),((((J51)-42.4)*Transport!$D$5)+(42.4*Transport!$D$13))*'Dept F Planning'!F51,IF(AND(E51="Car",INDEX(Locations!$B$3:$E$308,MATCH('Dept F Planning'!C51,Locations!$B$3:$B$308,0),4)="Europe",INDEX(Locations!$B$3:$E$308,MATCH('Dept F Planning'!D51,Locations!$B$3:$B$308,0),4)="UK"),(((((J51)-42.4)*Transport!$D$9)+(42.4*Transport!$D$14))*'Dept F Planning'!F51),IF(AND(E51="Car",INDEX(Locations!$B$3:$E$308,MATCH('Dept F Planning'!D51,Locations!$B$3:$B$308,0),4)="Europe",INDEX(Locations!$B$3:$E$308,MATCH('Dept F Planning'!C51,Locations!$B$3:$B$308,0),4)="UK"),(((((J51)-42.4)*Transport!$D$9)+(42.4*Transport!$D$14))*'Dept F Planning'!F51),IF(AND(E51="Hybrid car",INDEX(Locations!$B$3:$E$308,MATCH('Dept F Planning'!C51,Locations!$B$3:$B$308,0),4)="Europe",INDEX(Locations!$B$3:$E$308,MATCH('Dept F Planning'!D51,Locations!$B$3:$B$308,0),4)="UK"),(((((J51)-42.4)*Transport!$D$9)+(42.4*Transport!$D$14))*'Dept F Planning'!F51),IF(AND(E51="Hybrid car",INDEX(Locations!$B$3:$E$308,MATCH('Dept F Planning'!D51,Locations!$B$3:$B$308,0),4)="Europe",INDEX(Locations!$B$3:$E$308,MATCH('Dept F Planning'!C51,Locations!$B$3:$B$308,0),4)="UK"),(((((J51)-42.4)*Transport!$D$9)+(42.4*Transport!$D$14))*'Dept F Planning'!F51),IF(AND(E51="Electric car",INDEX(Locations!$B$3:$E$308,MATCH('Dept F Planning'!C51,Locations!$B$3:$B$308,0),4)="Europe",INDEX(Locations!$B$3:$E$308,MATCH('Dept F Planning'!D51,Locations!$B$3:$B$308,0),4)="UK"),(((((J51)-42.4)*Transport!$D$8)+(42.4*Transport!$D$14))*'Dept F Planning'!F51),IF(AND(E51="Electric car",INDEX(Locations!$B$3:$E$308,MATCH('Dept F Planning'!D51,Locations!$B$3:$B$308,0),4)="Europe",INDEX(Locations!$B$3:$E$308,MATCH('Dept F Planning'!C51,Locations!$B$3:$B$308,0),4)="UK"),(((((J51)-42.4)*Transport!$D$8)+(42.4*Transport!$D$14))*'Dept F Planning'!F51),IF(AND(OR(C51="Ireland",INDEX(Locations!$B$3:$F$308,MATCH('Dept F Planning'!C51,Locations!$B$3:$B$308,0),5)="Yes"),E51="Car",INDEX(Locations!$B$3:$E$308,MATCH('Dept F Planning'!D51,Locations!$B$3:$B$308,0),4)="UK"),(J51)*(0.15*Transport!$C$14+0.85*Transport!$C$9)*'Dept F Planning'!F51,IF(AND(OR(D51="Ireland",INDEX(Locations!$B$3:$F$308,MATCH('Dept F Planning'!D51,Locations!$B$3:$B$308,0),5)="Yes"),E51="Car",INDEX(Locations!$B$3:$E$308,MATCH('Dept F Planning'!C51,Locations!$B$3:$B$308,0),4)="UK"),(J51)*(0.15*Transport!$C$14+0.85*Transport!$C$9)*'Dept F Planning'!F51,IF(AND(OR(C51="Ireland",INDEX(Locations!$B$3:$F$308,MATCH('Dept F Planning'!C51,Locations!$B$3:$B$308,0),5)="Yes"),E51="Hybrid Car",INDEX(Locations!$B$3:$E$308,MATCH('Dept F Planning'!D51,Locations!$B$3:$B$308,0),4)="UK"),(J51)*(0.15*Transport!$C$14+0.85*Transport!$C$9)*'Dept F Planning'!F51,IF(AND(OR(D51="Ireland",INDEX(Locations!$B$3:$F$308,MATCH('Dept F Planning'!D51,Locations!$B$3:$B$308,0),5)="Yes"),E51="Hybrid Car",INDEX(Locations!$B$3:$E$308,MATCH('Dept F Planning'!C51,Locations!$B$3:$B$308,0),4)="UK"),(J51)*(0.15*Transport!$C$14+0.85*Transport!$C$9)*'Dept F Planning'!F51,IF(AND(OR(C51="Ireland",INDEX(Locations!$B$3:$F$308,MATCH('Dept F Planning'!C51,Locations!$B$3:$B$308,0),5)="Yes"),E51="Electric Car",INDEX(Locations!$B$3:$E$308,MATCH('Dept F Planning'!D51,Locations!$B$3:$B$308,0),4)="UK"),(J51)*(0.15*Transport!$C$14+0.85*Transport!$C$8)*'Dept F Planning'!F51,IF(AND(OR(D51="Ireland",INDEX(Locations!$B$3:$F$308,MATCH('Dept F Planning'!D51,Locations!$B$3:$B$308,0),5)="Yes"),E51="Electric Car",INDEX(Locations!$B$3:$E$308,MATCH('Dept F Planning'!C51,Locations!$B$3:$B$308,0),4)="UK"),(J51)*(0.15*Transport!$C$14+0.85*Transport!$C$8)*'Dept F Planning'!F51,IF(AND(OR(C51="Ireland",INDEX(Locations!$B$3:$F$308,MATCH('Dept F Planning'!C51,Locations!$B$3:$B$308,0),5)="Yes"),E51="Bus/Coach",INDEX(Locations!$B$3:$E$308,MATCH('Dept F Planning'!D51,Locations!$B$3:$B$308,0),4)="UK"),(J51)*(0.15*Transport!$C$13+0.85*Transport!$C$5)*'Dept F Planning'!F51,IF(AND(OR(D51="Ireland",INDEX(Locations!$B$3:$F$308,MATCH('Dept F Planning'!D51,Locations!$B$3:$B$308,0),5)="Yes"),E51="Bus/Coach",INDEX(Locations!$B$3:$E$308,MATCH('Dept F Planning'!C51,Locations!$B$3:$B$308,0),4)="UK"),(J51)*(0.15*Transport!$C$13+0.85*Transport!$C$5)*'Dept F Planning'!F51,IF(AND(OR(C51="Ireland",INDEX(Locations!$B$3:$F$308,MATCH('Dept F Planning'!C51,Locations!$B$3:$B$308,0),5)="Yes"),E51="Train",INDEX(Locations!$B$3:$E$308,MATCH('Dept F Planning'!D51,Locations!$B$3:$B$308,0),4)="UK"),(J51)*(0.15*Transport!$C$13+0.85*Transport!$C$3)*'Dept F Planning'!F51,IF(AND(OR(D51="Ireland",INDEX(Locations!$B$3:$F$308,MATCH('Dept F Planning'!D51,Locations!$B$3:$B$308,0),5)="Yes"),E51="Train",INDEX(Locations!$B$3:$E$308,MATCH('Dept F Planning'!C51,Locations!$B$3:$B$308,0),4)="UK"),(J51)*(0.15*Transport!$C$13+0.85*Transport!$C$3),J51*(INDEX(Transport!$B$3:$E$14,MATCH('Dept F Planning'!E51,Transport!$B$3:$B$14,0),IF(INDEX(Locations!$B$3:$G$308,MATCH('Dept F Planning'!C51,Locations!$B$3:$B$308,0),4)="UK",2,IF(INDEX(Locations!$B$3:$G$308,MATCH('Dept F Planning'!C51,Locations!$B$3:$B$308,0),4)="Europe",3,4)))))*F51*G51*H51))))))))))))))))))),1)),"")</f>
        <v/>
      </c>
      <c r="L51" s="90"/>
    </row>
    <row r="52" spans="1:12" ht="17.399999999999999" customHeight="1" x14ac:dyDescent="0.25">
      <c r="A52" s="90"/>
      <c r="B52" s="91"/>
      <c r="C52" s="91"/>
      <c r="D52" s="91"/>
      <c r="E52" s="91"/>
      <c r="F52" s="90"/>
      <c r="G52" s="90">
        <v>1</v>
      </c>
      <c r="H52" s="101">
        <v>1</v>
      </c>
      <c r="I52" s="91"/>
      <c r="J52" s="100" t="str">
        <f>(IFERROR(IF(I52="Yes",(ROUND(6371 * ACOS(SIN((VLOOKUP(C52,Locations!B:D,2,FALSE))*PI()/180)*SIN((VLOOKUP(D52,Locations!B:D,2,FALSE))*PI()/180) + COS((VLOOKUP(C52,Locations!B:D,2,FALSE))*PI()/180) * COS((VLOOKUP(D52,Locations!B:D,2,FALSE))*PI()/180)*COS((VLOOKUP(D52,Locations!B:D,3,FALSE))* PI()/180-(VLOOKUP(C52,Locations!B:D,3,FALSE))*PI()/180))/1.609,0))*2,(ROUND(6371 * ACOS(SIN((VLOOKUP(C52,Locations!B:D,2,FALSE))*PI()/180)*SIN((VLOOKUP(D52,Locations!B:D,2,FALSE))*PI()/180) + COS((VLOOKUP(C52,Locations!B:D,2,FALSE))*PI()/180) * COS((VLOOKUP(D52,Locations!B:D,2,FALSE))*PI()/180)*COS((VLOOKUP(D52,Locations!B:D,3,FALSE))* PI()/180-(VLOOKUP(C52,Locations!B:D,3,FALSE))*PI()/180))/1.609,0))),""))</f>
        <v/>
      </c>
      <c r="K52" s="100" t="str" cm="1">
        <f t="array" ref="K52">IFERROR((ROUND(IF(AND(E52="Train",INDEX(Locations!$B$3:$E$308,MATCH('Dept F Planning'!C52,Locations!$B$3:$B$308,0),4)="Europe",INDEX(Locations!$B$3:$E$308,MATCH('Dept F Planning'!D52,Locations!$B$3:$B$308,0),4)="UK"),(((INDEX(Dover!$B$3:$G$124,MATCH('Dept F Planning'!C52,Dover!$B$3:$B$124,0),6))*Transport!$D$3)+(INDEX(Dover!$B$3:$G$124,MATCH('Dept F Planning'!D52,Dover!$B$3:$B$124,0),6)*Transport!$C$3))*'Dept F Planning'!F52*IF(I52="Yes",2,1),IF(AND(E52="Train",INDEX(Locations!$B$3:$E$308,MATCH('Dept F Planning'!D52,Locations!$B$3:$B$308,0),4)="Europe",INDEX(Locations!$B$3:$E$308,MATCH('Dept F Planning'!C52,Locations!$B$3:$B$308,0),4)="UK"),(((INDEX(Dover!$B$3:$G$124,MATCH('Dept F Planning'!D52,Dover!$B$3:$B$124,0),6))*Transport!$D$3)+(INDEX(Dover!$B$3:$G$124,MATCH('Dept F Planning'!C52,Dover!$B$3:$B$124,0),6)*Transport!$C$3))*'Dept F Planning'!F52*IF(I52="Yes",2,1),IF(AND(E52="Bus/Coach",INDEX(Locations!$B$3:$E$308,MATCH('Dept F Planning'!C52,Locations!$B$3:$B$308,0),4)="Europe",INDEX(Locations!$B$3:$E$308,MATCH('Dept F Planning'!D52,Locations!$B$3:$B$308,0),4)="UK"),((((J52)-42.4)*Transport!$D$5)+(42.4*Transport!$D$13))*'Dept F Planning'!F52,IF(AND(E52="Bus/Coach",INDEX(Locations!$B$3:$E$308,MATCH('Dept F Planning'!D52,Locations!$B$3:$B$308,0),4)="Europe",INDEX(Locations!$B$3:$E$308,MATCH('Dept F Planning'!C52,Locations!$B$3:$B$308,0),4)="UK"),((((J52)-42.4)*Transport!$D$5)+(42.4*Transport!$D$13))*'Dept F Planning'!F52,IF(AND(E52="Car",INDEX(Locations!$B$3:$E$308,MATCH('Dept F Planning'!C52,Locations!$B$3:$B$308,0),4)="Europe",INDEX(Locations!$B$3:$E$308,MATCH('Dept F Planning'!D52,Locations!$B$3:$B$308,0),4)="UK"),(((((J52)-42.4)*Transport!$D$9)+(42.4*Transport!$D$14))*'Dept F Planning'!F52),IF(AND(E52="Car",INDEX(Locations!$B$3:$E$308,MATCH('Dept F Planning'!D52,Locations!$B$3:$B$308,0),4)="Europe",INDEX(Locations!$B$3:$E$308,MATCH('Dept F Planning'!C52,Locations!$B$3:$B$308,0),4)="UK"),(((((J52)-42.4)*Transport!$D$9)+(42.4*Transport!$D$14))*'Dept F Planning'!F52),IF(AND(E52="Hybrid car",INDEX(Locations!$B$3:$E$308,MATCH('Dept F Planning'!C52,Locations!$B$3:$B$308,0),4)="Europe",INDEX(Locations!$B$3:$E$308,MATCH('Dept F Planning'!D52,Locations!$B$3:$B$308,0),4)="UK"),(((((J52)-42.4)*Transport!$D$9)+(42.4*Transport!$D$14))*'Dept F Planning'!F52),IF(AND(E52="Hybrid car",INDEX(Locations!$B$3:$E$308,MATCH('Dept F Planning'!D52,Locations!$B$3:$B$308,0),4)="Europe",INDEX(Locations!$B$3:$E$308,MATCH('Dept F Planning'!C52,Locations!$B$3:$B$308,0),4)="UK"),(((((J52)-42.4)*Transport!$D$9)+(42.4*Transport!$D$14))*'Dept F Planning'!F52),IF(AND(E52="Electric car",INDEX(Locations!$B$3:$E$308,MATCH('Dept F Planning'!C52,Locations!$B$3:$B$308,0),4)="Europe",INDEX(Locations!$B$3:$E$308,MATCH('Dept F Planning'!D52,Locations!$B$3:$B$308,0),4)="UK"),(((((J52)-42.4)*Transport!$D$8)+(42.4*Transport!$D$14))*'Dept F Planning'!F52),IF(AND(E52="Electric car",INDEX(Locations!$B$3:$E$308,MATCH('Dept F Planning'!D52,Locations!$B$3:$B$308,0),4)="Europe",INDEX(Locations!$B$3:$E$308,MATCH('Dept F Planning'!C52,Locations!$B$3:$B$308,0),4)="UK"),(((((J52)-42.4)*Transport!$D$8)+(42.4*Transport!$D$14))*'Dept F Planning'!F52),IF(AND(OR(C52="Ireland",INDEX(Locations!$B$3:$F$308,MATCH('Dept F Planning'!C52,Locations!$B$3:$B$308,0),5)="Yes"),E52="Car",INDEX(Locations!$B$3:$E$308,MATCH('Dept F Planning'!D52,Locations!$B$3:$B$308,0),4)="UK"),(J52)*(0.15*Transport!$C$14+0.85*Transport!$C$9)*'Dept F Planning'!F52,IF(AND(OR(D52="Ireland",INDEX(Locations!$B$3:$F$308,MATCH('Dept F Planning'!D52,Locations!$B$3:$B$308,0),5)="Yes"),E52="Car",INDEX(Locations!$B$3:$E$308,MATCH('Dept F Planning'!C52,Locations!$B$3:$B$308,0),4)="UK"),(J52)*(0.15*Transport!$C$14+0.85*Transport!$C$9)*'Dept F Planning'!F52,IF(AND(OR(C52="Ireland",INDEX(Locations!$B$3:$F$308,MATCH('Dept F Planning'!C52,Locations!$B$3:$B$308,0),5)="Yes"),E52="Hybrid Car",INDEX(Locations!$B$3:$E$308,MATCH('Dept F Planning'!D52,Locations!$B$3:$B$308,0),4)="UK"),(J52)*(0.15*Transport!$C$14+0.85*Transport!$C$9)*'Dept F Planning'!F52,IF(AND(OR(D52="Ireland",INDEX(Locations!$B$3:$F$308,MATCH('Dept F Planning'!D52,Locations!$B$3:$B$308,0),5)="Yes"),E52="Hybrid Car",INDEX(Locations!$B$3:$E$308,MATCH('Dept F Planning'!C52,Locations!$B$3:$B$308,0),4)="UK"),(J52)*(0.15*Transport!$C$14+0.85*Transport!$C$9)*'Dept F Planning'!F52,IF(AND(OR(C52="Ireland",INDEX(Locations!$B$3:$F$308,MATCH('Dept F Planning'!C52,Locations!$B$3:$B$308,0),5)="Yes"),E52="Electric Car",INDEX(Locations!$B$3:$E$308,MATCH('Dept F Planning'!D52,Locations!$B$3:$B$308,0),4)="UK"),(J52)*(0.15*Transport!$C$14+0.85*Transport!$C$8)*'Dept F Planning'!F52,IF(AND(OR(D52="Ireland",INDEX(Locations!$B$3:$F$308,MATCH('Dept F Planning'!D52,Locations!$B$3:$B$308,0),5)="Yes"),E52="Electric Car",INDEX(Locations!$B$3:$E$308,MATCH('Dept F Planning'!C52,Locations!$B$3:$B$308,0),4)="UK"),(J52)*(0.15*Transport!$C$14+0.85*Transport!$C$8)*'Dept F Planning'!F52,IF(AND(OR(C52="Ireland",INDEX(Locations!$B$3:$F$308,MATCH('Dept F Planning'!C52,Locations!$B$3:$B$308,0),5)="Yes"),E52="Bus/Coach",INDEX(Locations!$B$3:$E$308,MATCH('Dept F Planning'!D52,Locations!$B$3:$B$308,0),4)="UK"),(J52)*(0.15*Transport!$C$13+0.85*Transport!$C$5)*'Dept F Planning'!F52,IF(AND(OR(D52="Ireland",INDEX(Locations!$B$3:$F$308,MATCH('Dept F Planning'!D52,Locations!$B$3:$B$308,0),5)="Yes"),E52="Bus/Coach",INDEX(Locations!$B$3:$E$308,MATCH('Dept F Planning'!C52,Locations!$B$3:$B$308,0),4)="UK"),(J52)*(0.15*Transport!$C$13+0.85*Transport!$C$5)*'Dept F Planning'!F52,IF(AND(OR(C52="Ireland",INDEX(Locations!$B$3:$F$308,MATCH('Dept F Planning'!C52,Locations!$B$3:$B$308,0),5)="Yes"),E52="Train",INDEX(Locations!$B$3:$E$308,MATCH('Dept F Planning'!D52,Locations!$B$3:$B$308,0),4)="UK"),(J52)*(0.15*Transport!$C$13+0.85*Transport!$C$3)*'Dept F Planning'!F52,IF(AND(OR(D52="Ireland",INDEX(Locations!$B$3:$F$308,MATCH('Dept F Planning'!D52,Locations!$B$3:$B$308,0),5)="Yes"),E52="Train",INDEX(Locations!$B$3:$E$308,MATCH('Dept F Planning'!C52,Locations!$B$3:$B$308,0),4)="UK"),(J52)*(0.15*Transport!$C$13+0.85*Transport!$C$3),J52*(INDEX(Transport!$B$3:$E$14,MATCH('Dept F Planning'!E52,Transport!$B$3:$B$14,0),IF(INDEX(Locations!$B$3:$G$308,MATCH('Dept F Planning'!C52,Locations!$B$3:$B$308,0),4)="UK",2,IF(INDEX(Locations!$B$3:$G$308,MATCH('Dept F Planning'!C52,Locations!$B$3:$B$308,0),4)="Europe",3,4)))))*F52*G52*H52))))))))))))))))))),1)),"")</f>
        <v/>
      </c>
      <c r="L52" s="90"/>
    </row>
    <row r="53" spans="1:12" ht="17.399999999999999" customHeight="1" x14ac:dyDescent="0.25">
      <c r="A53" s="90"/>
      <c r="B53" s="91"/>
      <c r="C53" s="91"/>
      <c r="D53" s="91"/>
      <c r="E53" s="91"/>
      <c r="F53" s="90"/>
      <c r="G53" s="90">
        <v>1</v>
      </c>
      <c r="H53" s="101">
        <v>1</v>
      </c>
      <c r="I53" s="91"/>
      <c r="J53" s="100" t="str">
        <f>(IFERROR(IF(I53="Yes",(ROUND(6371 * ACOS(SIN((VLOOKUP(C53,Locations!B:D,2,FALSE))*PI()/180)*SIN((VLOOKUP(D53,Locations!B:D,2,FALSE))*PI()/180) + COS((VLOOKUP(C53,Locations!B:D,2,FALSE))*PI()/180) * COS((VLOOKUP(D53,Locations!B:D,2,FALSE))*PI()/180)*COS((VLOOKUP(D53,Locations!B:D,3,FALSE))* PI()/180-(VLOOKUP(C53,Locations!B:D,3,FALSE))*PI()/180))/1.609,0))*2,(ROUND(6371 * ACOS(SIN((VLOOKUP(C53,Locations!B:D,2,FALSE))*PI()/180)*SIN((VLOOKUP(D53,Locations!B:D,2,FALSE))*PI()/180) + COS((VLOOKUP(C53,Locations!B:D,2,FALSE))*PI()/180) * COS((VLOOKUP(D53,Locations!B:D,2,FALSE))*PI()/180)*COS((VLOOKUP(D53,Locations!B:D,3,FALSE))* PI()/180-(VLOOKUP(C53,Locations!B:D,3,FALSE))*PI()/180))/1.609,0))),""))</f>
        <v/>
      </c>
      <c r="K53" s="100" t="str" cm="1">
        <f t="array" ref="K53">IFERROR((ROUND(IF(AND(E53="Train",INDEX(Locations!$B$3:$E$308,MATCH('Dept F Planning'!C53,Locations!$B$3:$B$308,0),4)="Europe",INDEX(Locations!$B$3:$E$308,MATCH('Dept F Planning'!D53,Locations!$B$3:$B$308,0),4)="UK"),(((INDEX(Dover!$B$3:$G$124,MATCH('Dept F Planning'!C53,Dover!$B$3:$B$124,0),6))*Transport!$D$3)+(INDEX(Dover!$B$3:$G$124,MATCH('Dept F Planning'!D53,Dover!$B$3:$B$124,0),6)*Transport!$C$3))*'Dept F Planning'!F53*IF(I53="Yes",2,1),IF(AND(E53="Train",INDEX(Locations!$B$3:$E$308,MATCH('Dept F Planning'!D53,Locations!$B$3:$B$308,0),4)="Europe",INDEX(Locations!$B$3:$E$308,MATCH('Dept F Planning'!C53,Locations!$B$3:$B$308,0),4)="UK"),(((INDEX(Dover!$B$3:$G$124,MATCH('Dept F Planning'!D53,Dover!$B$3:$B$124,0),6))*Transport!$D$3)+(INDEX(Dover!$B$3:$G$124,MATCH('Dept F Planning'!C53,Dover!$B$3:$B$124,0),6)*Transport!$C$3))*'Dept F Planning'!F53*IF(I53="Yes",2,1),IF(AND(E53="Bus/Coach",INDEX(Locations!$B$3:$E$308,MATCH('Dept F Planning'!C53,Locations!$B$3:$B$308,0),4)="Europe",INDEX(Locations!$B$3:$E$308,MATCH('Dept F Planning'!D53,Locations!$B$3:$B$308,0),4)="UK"),((((J53)-42.4)*Transport!$D$5)+(42.4*Transport!$D$13))*'Dept F Planning'!F53,IF(AND(E53="Bus/Coach",INDEX(Locations!$B$3:$E$308,MATCH('Dept F Planning'!D53,Locations!$B$3:$B$308,0),4)="Europe",INDEX(Locations!$B$3:$E$308,MATCH('Dept F Planning'!C53,Locations!$B$3:$B$308,0),4)="UK"),((((J53)-42.4)*Transport!$D$5)+(42.4*Transport!$D$13))*'Dept F Planning'!F53,IF(AND(E53="Car",INDEX(Locations!$B$3:$E$308,MATCH('Dept F Planning'!C53,Locations!$B$3:$B$308,0),4)="Europe",INDEX(Locations!$B$3:$E$308,MATCH('Dept F Planning'!D53,Locations!$B$3:$B$308,0),4)="UK"),(((((J53)-42.4)*Transport!$D$9)+(42.4*Transport!$D$14))*'Dept F Planning'!F53),IF(AND(E53="Car",INDEX(Locations!$B$3:$E$308,MATCH('Dept F Planning'!D53,Locations!$B$3:$B$308,0),4)="Europe",INDEX(Locations!$B$3:$E$308,MATCH('Dept F Planning'!C53,Locations!$B$3:$B$308,0),4)="UK"),(((((J53)-42.4)*Transport!$D$9)+(42.4*Transport!$D$14))*'Dept F Planning'!F53),IF(AND(E53="Hybrid car",INDEX(Locations!$B$3:$E$308,MATCH('Dept F Planning'!C53,Locations!$B$3:$B$308,0),4)="Europe",INDEX(Locations!$B$3:$E$308,MATCH('Dept F Planning'!D53,Locations!$B$3:$B$308,0),4)="UK"),(((((J53)-42.4)*Transport!$D$9)+(42.4*Transport!$D$14))*'Dept F Planning'!F53),IF(AND(E53="Hybrid car",INDEX(Locations!$B$3:$E$308,MATCH('Dept F Planning'!D53,Locations!$B$3:$B$308,0),4)="Europe",INDEX(Locations!$B$3:$E$308,MATCH('Dept F Planning'!C53,Locations!$B$3:$B$308,0),4)="UK"),(((((J53)-42.4)*Transport!$D$9)+(42.4*Transport!$D$14))*'Dept F Planning'!F53),IF(AND(E53="Electric car",INDEX(Locations!$B$3:$E$308,MATCH('Dept F Planning'!C53,Locations!$B$3:$B$308,0),4)="Europe",INDEX(Locations!$B$3:$E$308,MATCH('Dept F Planning'!D53,Locations!$B$3:$B$308,0),4)="UK"),(((((J53)-42.4)*Transport!$D$8)+(42.4*Transport!$D$14))*'Dept F Planning'!F53),IF(AND(E53="Electric car",INDEX(Locations!$B$3:$E$308,MATCH('Dept F Planning'!D53,Locations!$B$3:$B$308,0),4)="Europe",INDEX(Locations!$B$3:$E$308,MATCH('Dept F Planning'!C53,Locations!$B$3:$B$308,0),4)="UK"),(((((J53)-42.4)*Transport!$D$8)+(42.4*Transport!$D$14))*'Dept F Planning'!F53),IF(AND(OR(C53="Ireland",INDEX(Locations!$B$3:$F$308,MATCH('Dept F Planning'!C53,Locations!$B$3:$B$308,0),5)="Yes"),E53="Car",INDEX(Locations!$B$3:$E$308,MATCH('Dept F Planning'!D53,Locations!$B$3:$B$308,0),4)="UK"),(J53)*(0.15*Transport!$C$14+0.85*Transport!$C$9)*'Dept F Planning'!F53,IF(AND(OR(D53="Ireland",INDEX(Locations!$B$3:$F$308,MATCH('Dept F Planning'!D53,Locations!$B$3:$B$308,0),5)="Yes"),E53="Car",INDEX(Locations!$B$3:$E$308,MATCH('Dept F Planning'!C53,Locations!$B$3:$B$308,0),4)="UK"),(J53)*(0.15*Transport!$C$14+0.85*Transport!$C$9)*'Dept F Planning'!F53,IF(AND(OR(C53="Ireland",INDEX(Locations!$B$3:$F$308,MATCH('Dept F Planning'!C53,Locations!$B$3:$B$308,0),5)="Yes"),E53="Hybrid Car",INDEX(Locations!$B$3:$E$308,MATCH('Dept F Planning'!D53,Locations!$B$3:$B$308,0),4)="UK"),(J53)*(0.15*Transport!$C$14+0.85*Transport!$C$9)*'Dept F Planning'!F53,IF(AND(OR(D53="Ireland",INDEX(Locations!$B$3:$F$308,MATCH('Dept F Planning'!D53,Locations!$B$3:$B$308,0),5)="Yes"),E53="Hybrid Car",INDEX(Locations!$B$3:$E$308,MATCH('Dept F Planning'!C53,Locations!$B$3:$B$308,0),4)="UK"),(J53)*(0.15*Transport!$C$14+0.85*Transport!$C$9)*'Dept F Planning'!F53,IF(AND(OR(C53="Ireland",INDEX(Locations!$B$3:$F$308,MATCH('Dept F Planning'!C53,Locations!$B$3:$B$308,0),5)="Yes"),E53="Electric Car",INDEX(Locations!$B$3:$E$308,MATCH('Dept F Planning'!D53,Locations!$B$3:$B$308,0),4)="UK"),(J53)*(0.15*Transport!$C$14+0.85*Transport!$C$8)*'Dept F Planning'!F53,IF(AND(OR(D53="Ireland",INDEX(Locations!$B$3:$F$308,MATCH('Dept F Planning'!D53,Locations!$B$3:$B$308,0),5)="Yes"),E53="Electric Car",INDEX(Locations!$B$3:$E$308,MATCH('Dept F Planning'!C53,Locations!$B$3:$B$308,0),4)="UK"),(J53)*(0.15*Transport!$C$14+0.85*Transport!$C$8)*'Dept F Planning'!F53,IF(AND(OR(C53="Ireland",INDEX(Locations!$B$3:$F$308,MATCH('Dept F Planning'!C53,Locations!$B$3:$B$308,0),5)="Yes"),E53="Bus/Coach",INDEX(Locations!$B$3:$E$308,MATCH('Dept F Planning'!D53,Locations!$B$3:$B$308,0),4)="UK"),(J53)*(0.15*Transport!$C$13+0.85*Transport!$C$5)*'Dept F Planning'!F53,IF(AND(OR(D53="Ireland",INDEX(Locations!$B$3:$F$308,MATCH('Dept F Planning'!D53,Locations!$B$3:$B$308,0),5)="Yes"),E53="Bus/Coach",INDEX(Locations!$B$3:$E$308,MATCH('Dept F Planning'!C53,Locations!$B$3:$B$308,0),4)="UK"),(J53)*(0.15*Transport!$C$13+0.85*Transport!$C$5)*'Dept F Planning'!F53,IF(AND(OR(C53="Ireland",INDEX(Locations!$B$3:$F$308,MATCH('Dept F Planning'!C53,Locations!$B$3:$B$308,0),5)="Yes"),E53="Train",INDEX(Locations!$B$3:$E$308,MATCH('Dept F Planning'!D53,Locations!$B$3:$B$308,0),4)="UK"),(J53)*(0.15*Transport!$C$13+0.85*Transport!$C$3)*'Dept F Planning'!F53,IF(AND(OR(D53="Ireland",INDEX(Locations!$B$3:$F$308,MATCH('Dept F Planning'!D53,Locations!$B$3:$B$308,0),5)="Yes"),E53="Train",INDEX(Locations!$B$3:$E$308,MATCH('Dept F Planning'!C53,Locations!$B$3:$B$308,0),4)="UK"),(J53)*(0.15*Transport!$C$13+0.85*Transport!$C$3),J53*(INDEX(Transport!$B$3:$E$14,MATCH('Dept F Planning'!E53,Transport!$B$3:$B$14,0),IF(INDEX(Locations!$B$3:$G$308,MATCH('Dept F Planning'!C53,Locations!$B$3:$B$308,0),4)="UK",2,IF(INDEX(Locations!$B$3:$G$308,MATCH('Dept F Planning'!C53,Locations!$B$3:$B$308,0),4)="Europe",3,4)))))*F53*G53*H53))))))))))))))))))),1)),"")</f>
        <v/>
      </c>
      <c r="L53" s="90"/>
    </row>
    <row r="54" spans="1:12" ht="17.399999999999999" customHeight="1" x14ac:dyDescent="0.25">
      <c r="A54" s="90"/>
      <c r="B54" s="91"/>
      <c r="C54" s="91"/>
      <c r="D54" s="91"/>
      <c r="E54" s="91"/>
      <c r="F54" s="90"/>
      <c r="G54" s="90">
        <v>1</v>
      </c>
      <c r="H54" s="101">
        <v>1</v>
      </c>
      <c r="I54" s="91"/>
      <c r="J54" s="100" t="str">
        <f>(IFERROR(IF(I54="Yes",(ROUND(6371 * ACOS(SIN((VLOOKUP(C54,Locations!B:D,2,FALSE))*PI()/180)*SIN((VLOOKUP(D54,Locations!B:D,2,FALSE))*PI()/180) + COS((VLOOKUP(C54,Locations!B:D,2,FALSE))*PI()/180) * COS((VLOOKUP(D54,Locations!B:D,2,FALSE))*PI()/180)*COS((VLOOKUP(D54,Locations!B:D,3,FALSE))* PI()/180-(VLOOKUP(C54,Locations!B:D,3,FALSE))*PI()/180))/1.609,0))*2,(ROUND(6371 * ACOS(SIN((VLOOKUP(C54,Locations!B:D,2,FALSE))*PI()/180)*SIN((VLOOKUP(D54,Locations!B:D,2,FALSE))*PI()/180) + COS((VLOOKUP(C54,Locations!B:D,2,FALSE))*PI()/180) * COS((VLOOKUP(D54,Locations!B:D,2,FALSE))*PI()/180)*COS((VLOOKUP(D54,Locations!B:D,3,FALSE))* PI()/180-(VLOOKUP(C54,Locations!B:D,3,FALSE))*PI()/180))/1.609,0))),""))</f>
        <v/>
      </c>
      <c r="K54" s="100" t="str" cm="1">
        <f t="array" ref="K54">IFERROR((ROUND(IF(AND(E54="Train",INDEX(Locations!$B$3:$E$308,MATCH('Dept F Planning'!C54,Locations!$B$3:$B$308,0),4)="Europe",INDEX(Locations!$B$3:$E$308,MATCH('Dept F Planning'!D54,Locations!$B$3:$B$308,0),4)="UK"),(((INDEX(Dover!$B$3:$G$124,MATCH('Dept F Planning'!C54,Dover!$B$3:$B$124,0),6))*Transport!$D$3)+(INDEX(Dover!$B$3:$G$124,MATCH('Dept F Planning'!D54,Dover!$B$3:$B$124,0),6)*Transport!$C$3))*'Dept F Planning'!F54*IF(I54="Yes",2,1),IF(AND(E54="Train",INDEX(Locations!$B$3:$E$308,MATCH('Dept F Planning'!D54,Locations!$B$3:$B$308,0),4)="Europe",INDEX(Locations!$B$3:$E$308,MATCH('Dept F Planning'!C54,Locations!$B$3:$B$308,0),4)="UK"),(((INDEX(Dover!$B$3:$G$124,MATCH('Dept F Planning'!D54,Dover!$B$3:$B$124,0),6))*Transport!$D$3)+(INDEX(Dover!$B$3:$G$124,MATCH('Dept F Planning'!C54,Dover!$B$3:$B$124,0),6)*Transport!$C$3))*'Dept F Planning'!F54*IF(I54="Yes",2,1),IF(AND(E54="Bus/Coach",INDEX(Locations!$B$3:$E$308,MATCH('Dept F Planning'!C54,Locations!$B$3:$B$308,0),4)="Europe",INDEX(Locations!$B$3:$E$308,MATCH('Dept F Planning'!D54,Locations!$B$3:$B$308,0),4)="UK"),((((J54)-42.4)*Transport!$D$5)+(42.4*Transport!$D$13))*'Dept F Planning'!F54,IF(AND(E54="Bus/Coach",INDEX(Locations!$B$3:$E$308,MATCH('Dept F Planning'!D54,Locations!$B$3:$B$308,0),4)="Europe",INDEX(Locations!$B$3:$E$308,MATCH('Dept F Planning'!C54,Locations!$B$3:$B$308,0),4)="UK"),((((J54)-42.4)*Transport!$D$5)+(42.4*Transport!$D$13))*'Dept F Planning'!F54,IF(AND(E54="Car",INDEX(Locations!$B$3:$E$308,MATCH('Dept F Planning'!C54,Locations!$B$3:$B$308,0),4)="Europe",INDEX(Locations!$B$3:$E$308,MATCH('Dept F Planning'!D54,Locations!$B$3:$B$308,0),4)="UK"),(((((J54)-42.4)*Transport!$D$9)+(42.4*Transport!$D$14))*'Dept F Planning'!F54),IF(AND(E54="Car",INDEX(Locations!$B$3:$E$308,MATCH('Dept F Planning'!D54,Locations!$B$3:$B$308,0),4)="Europe",INDEX(Locations!$B$3:$E$308,MATCH('Dept F Planning'!C54,Locations!$B$3:$B$308,0),4)="UK"),(((((J54)-42.4)*Transport!$D$9)+(42.4*Transport!$D$14))*'Dept F Planning'!F54),IF(AND(E54="Hybrid car",INDEX(Locations!$B$3:$E$308,MATCH('Dept F Planning'!C54,Locations!$B$3:$B$308,0),4)="Europe",INDEX(Locations!$B$3:$E$308,MATCH('Dept F Planning'!D54,Locations!$B$3:$B$308,0),4)="UK"),(((((J54)-42.4)*Transport!$D$9)+(42.4*Transport!$D$14))*'Dept F Planning'!F54),IF(AND(E54="Hybrid car",INDEX(Locations!$B$3:$E$308,MATCH('Dept F Planning'!D54,Locations!$B$3:$B$308,0),4)="Europe",INDEX(Locations!$B$3:$E$308,MATCH('Dept F Planning'!C54,Locations!$B$3:$B$308,0),4)="UK"),(((((J54)-42.4)*Transport!$D$9)+(42.4*Transport!$D$14))*'Dept F Planning'!F54),IF(AND(E54="Electric car",INDEX(Locations!$B$3:$E$308,MATCH('Dept F Planning'!C54,Locations!$B$3:$B$308,0),4)="Europe",INDEX(Locations!$B$3:$E$308,MATCH('Dept F Planning'!D54,Locations!$B$3:$B$308,0),4)="UK"),(((((J54)-42.4)*Transport!$D$8)+(42.4*Transport!$D$14))*'Dept F Planning'!F54),IF(AND(E54="Electric car",INDEX(Locations!$B$3:$E$308,MATCH('Dept F Planning'!D54,Locations!$B$3:$B$308,0),4)="Europe",INDEX(Locations!$B$3:$E$308,MATCH('Dept F Planning'!C54,Locations!$B$3:$B$308,0),4)="UK"),(((((J54)-42.4)*Transport!$D$8)+(42.4*Transport!$D$14))*'Dept F Planning'!F54),IF(AND(OR(C54="Ireland",INDEX(Locations!$B$3:$F$308,MATCH('Dept F Planning'!C54,Locations!$B$3:$B$308,0),5)="Yes"),E54="Car",INDEX(Locations!$B$3:$E$308,MATCH('Dept F Planning'!D54,Locations!$B$3:$B$308,0),4)="UK"),(J54)*(0.15*Transport!$C$14+0.85*Transport!$C$9)*'Dept F Planning'!F54,IF(AND(OR(D54="Ireland",INDEX(Locations!$B$3:$F$308,MATCH('Dept F Planning'!D54,Locations!$B$3:$B$308,0),5)="Yes"),E54="Car",INDEX(Locations!$B$3:$E$308,MATCH('Dept F Planning'!C54,Locations!$B$3:$B$308,0),4)="UK"),(J54)*(0.15*Transport!$C$14+0.85*Transport!$C$9)*'Dept F Planning'!F54,IF(AND(OR(C54="Ireland",INDEX(Locations!$B$3:$F$308,MATCH('Dept F Planning'!C54,Locations!$B$3:$B$308,0),5)="Yes"),E54="Hybrid Car",INDEX(Locations!$B$3:$E$308,MATCH('Dept F Planning'!D54,Locations!$B$3:$B$308,0),4)="UK"),(J54)*(0.15*Transport!$C$14+0.85*Transport!$C$9)*'Dept F Planning'!F54,IF(AND(OR(D54="Ireland",INDEX(Locations!$B$3:$F$308,MATCH('Dept F Planning'!D54,Locations!$B$3:$B$308,0),5)="Yes"),E54="Hybrid Car",INDEX(Locations!$B$3:$E$308,MATCH('Dept F Planning'!C54,Locations!$B$3:$B$308,0),4)="UK"),(J54)*(0.15*Transport!$C$14+0.85*Transport!$C$9)*'Dept F Planning'!F54,IF(AND(OR(C54="Ireland",INDEX(Locations!$B$3:$F$308,MATCH('Dept F Planning'!C54,Locations!$B$3:$B$308,0),5)="Yes"),E54="Electric Car",INDEX(Locations!$B$3:$E$308,MATCH('Dept F Planning'!D54,Locations!$B$3:$B$308,0),4)="UK"),(J54)*(0.15*Transport!$C$14+0.85*Transport!$C$8)*'Dept F Planning'!F54,IF(AND(OR(D54="Ireland",INDEX(Locations!$B$3:$F$308,MATCH('Dept F Planning'!D54,Locations!$B$3:$B$308,0),5)="Yes"),E54="Electric Car",INDEX(Locations!$B$3:$E$308,MATCH('Dept F Planning'!C54,Locations!$B$3:$B$308,0),4)="UK"),(J54)*(0.15*Transport!$C$14+0.85*Transport!$C$8)*'Dept F Planning'!F54,IF(AND(OR(C54="Ireland",INDEX(Locations!$B$3:$F$308,MATCH('Dept F Planning'!C54,Locations!$B$3:$B$308,0),5)="Yes"),E54="Bus/Coach",INDEX(Locations!$B$3:$E$308,MATCH('Dept F Planning'!D54,Locations!$B$3:$B$308,0),4)="UK"),(J54)*(0.15*Transport!$C$13+0.85*Transport!$C$5)*'Dept F Planning'!F54,IF(AND(OR(D54="Ireland",INDEX(Locations!$B$3:$F$308,MATCH('Dept F Planning'!D54,Locations!$B$3:$B$308,0),5)="Yes"),E54="Bus/Coach",INDEX(Locations!$B$3:$E$308,MATCH('Dept F Planning'!C54,Locations!$B$3:$B$308,0),4)="UK"),(J54)*(0.15*Transport!$C$13+0.85*Transport!$C$5)*'Dept F Planning'!F54,IF(AND(OR(C54="Ireland",INDEX(Locations!$B$3:$F$308,MATCH('Dept F Planning'!C54,Locations!$B$3:$B$308,0),5)="Yes"),E54="Train",INDEX(Locations!$B$3:$E$308,MATCH('Dept F Planning'!D54,Locations!$B$3:$B$308,0),4)="UK"),(J54)*(0.15*Transport!$C$13+0.85*Transport!$C$3)*'Dept F Planning'!F54,IF(AND(OR(D54="Ireland",INDEX(Locations!$B$3:$F$308,MATCH('Dept F Planning'!D54,Locations!$B$3:$B$308,0),5)="Yes"),E54="Train",INDEX(Locations!$B$3:$E$308,MATCH('Dept F Planning'!C54,Locations!$B$3:$B$308,0),4)="UK"),(J54)*(0.15*Transport!$C$13+0.85*Transport!$C$3),J54*(INDEX(Transport!$B$3:$E$14,MATCH('Dept F Planning'!E54,Transport!$B$3:$B$14,0),IF(INDEX(Locations!$B$3:$G$308,MATCH('Dept F Planning'!C54,Locations!$B$3:$B$308,0),4)="UK",2,IF(INDEX(Locations!$B$3:$G$308,MATCH('Dept F Planning'!C54,Locations!$B$3:$B$308,0),4)="Europe",3,4)))))*F54*G54*H54))))))))))))))))))),1)),"")</f>
        <v/>
      </c>
      <c r="L54" s="90"/>
    </row>
    <row r="55" spans="1:12" ht="17.399999999999999" customHeight="1" x14ac:dyDescent="0.25">
      <c r="A55" s="90"/>
      <c r="B55" s="91"/>
      <c r="C55" s="91"/>
      <c r="D55" s="91"/>
      <c r="E55" s="91"/>
      <c r="F55" s="90"/>
      <c r="G55" s="90">
        <v>1</v>
      </c>
      <c r="H55" s="101">
        <v>1</v>
      </c>
      <c r="I55" s="91"/>
      <c r="J55" s="100" t="str">
        <f>(IFERROR(IF(I55="Yes",(ROUND(6371 * ACOS(SIN((VLOOKUP(C55,Locations!B:D,2,FALSE))*PI()/180)*SIN((VLOOKUP(D55,Locations!B:D,2,FALSE))*PI()/180) + COS((VLOOKUP(C55,Locations!B:D,2,FALSE))*PI()/180) * COS((VLOOKUP(D55,Locations!B:D,2,FALSE))*PI()/180)*COS((VLOOKUP(D55,Locations!B:D,3,FALSE))* PI()/180-(VLOOKUP(C55,Locations!B:D,3,FALSE))*PI()/180))/1.609,0))*2,(ROUND(6371 * ACOS(SIN((VLOOKUP(C55,Locations!B:D,2,FALSE))*PI()/180)*SIN((VLOOKUP(D55,Locations!B:D,2,FALSE))*PI()/180) + COS((VLOOKUP(C55,Locations!B:D,2,FALSE))*PI()/180) * COS((VLOOKUP(D55,Locations!B:D,2,FALSE))*PI()/180)*COS((VLOOKUP(D55,Locations!B:D,3,FALSE))* PI()/180-(VLOOKUP(C55,Locations!B:D,3,FALSE))*PI()/180))/1.609,0))),""))</f>
        <v/>
      </c>
      <c r="K55" s="100" t="str" cm="1">
        <f t="array" ref="K55">IFERROR((ROUND(IF(AND(E55="Train",INDEX(Locations!$B$3:$E$308,MATCH('Dept F Planning'!C55,Locations!$B$3:$B$308,0),4)="Europe",INDEX(Locations!$B$3:$E$308,MATCH('Dept F Planning'!D55,Locations!$B$3:$B$308,0),4)="UK"),(((INDEX(Dover!$B$3:$G$124,MATCH('Dept F Planning'!C55,Dover!$B$3:$B$124,0),6))*Transport!$D$3)+(INDEX(Dover!$B$3:$G$124,MATCH('Dept F Planning'!D55,Dover!$B$3:$B$124,0),6)*Transport!$C$3))*'Dept F Planning'!F55*IF(I55="Yes",2,1),IF(AND(E55="Train",INDEX(Locations!$B$3:$E$308,MATCH('Dept F Planning'!D55,Locations!$B$3:$B$308,0),4)="Europe",INDEX(Locations!$B$3:$E$308,MATCH('Dept F Planning'!C55,Locations!$B$3:$B$308,0),4)="UK"),(((INDEX(Dover!$B$3:$G$124,MATCH('Dept F Planning'!D55,Dover!$B$3:$B$124,0),6))*Transport!$D$3)+(INDEX(Dover!$B$3:$G$124,MATCH('Dept F Planning'!C55,Dover!$B$3:$B$124,0),6)*Transport!$C$3))*'Dept F Planning'!F55*IF(I55="Yes",2,1),IF(AND(E55="Bus/Coach",INDEX(Locations!$B$3:$E$308,MATCH('Dept F Planning'!C55,Locations!$B$3:$B$308,0),4)="Europe",INDEX(Locations!$B$3:$E$308,MATCH('Dept F Planning'!D55,Locations!$B$3:$B$308,0),4)="UK"),((((J55)-42.4)*Transport!$D$5)+(42.4*Transport!$D$13))*'Dept F Planning'!F55,IF(AND(E55="Bus/Coach",INDEX(Locations!$B$3:$E$308,MATCH('Dept F Planning'!D55,Locations!$B$3:$B$308,0),4)="Europe",INDEX(Locations!$B$3:$E$308,MATCH('Dept F Planning'!C55,Locations!$B$3:$B$308,0),4)="UK"),((((J55)-42.4)*Transport!$D$5)+(42.4*Transport!$D$13))*'Dept F Planning'!F55,IF(AND(E55="Car",INDEX(Locations!$B$3:$E$308,MATCH('Dept F Planning'!C55,Locations!$B$3:$B$308,0),4)="Europe",INDEX(Locations!$B$3:$E$308,MATCH('Dept F Planning'!D55,Locations!$B$3:$B$308,0),4)="UK"),(((((J55)-42.4)*Transport!$D$9)+(42.4*Transport!$D$14))*'Dept F Planning'!F55),IF(AND(E55="Car",INDEX(Locations!$B$3:$E$308,MATCH('Dept F Planning'!D55,Locations!$B$3:$B$308,0),4)="Europe",INDEX(Locations!$B$3:$E$308,MATCH('Dept F Planning'!C55,Locations!$B$3:$B$308,0),4)="UK"),(((((J55)-42.4)*Transport!$D$9)+(42.4*Transport!$D$14))*'Dept F Planning'!F55),IF(AND(E55="Hybrid car",INDEX(Locations!$B$3:$E$308,MATCH('Dept F Planning'!C55,Locations!$B$3:$B$308,0),4)="Europe",INDEX(Locations!$B$3:$E$308,MATCH('Dept F Planning'!D55,Locations!$B$3:$B$308,0),4)="UK"),(((((J55)-42.4)*Transport!$D$9)+(42.4*Transport!$D$14))*'Dept F Planning'!F55),IF(AND(E55="Hybrid car",INDEX(Locations!$B$3:$E$308,MATCH('Dept F Planning'!D55,Locations!$B$3:$B$308,0),4)="Europe",INDEX(Locations!$B$3:$E$308,MATCH('Dept F Planning'!C55,Locations!$B$3:$B$308,0),4)="UK"),(((((J55)-42.4)*Transport!$D$9)+(42.4*Transport!$D$14))*'Dept F Planning'!F55),IF(AND(E55="Electric car",INDEX(Locations!$B$3:$E$308,MATCH('Dept F Planning'!C55,Locations!$B$3:$B$308,0),4)="Europe",INDEX(Locations!$B$3:$E$308,MATCH('Dept F Planning'!D55,Locations!$B$3:$B$308,0),4)="UK"),(((((J55)-42.4)*Transport!$D$8)+(42.4*Transport!$D$14))*'Dept F Planning'!F55),IF(AND(E55="Electric car",INDEX(Locations!$B$3:$E$308,MATCH('Dept F Planning'!D55,Locations!$B$3:$B$308,0),4)="Europe",INDEX(Locations!$B$3:$E$308,MATCH('Dept F Planning'!C55,Locations!$B$3:$B$308,0),4)="UK"),(((((J55)-42.4)*Transport!$D$8)+(42.4*Transport!$D$14))*'Dept F Planning'!F55),IF(AND(OR(C55="Ireland",INDEX(Locations!$B$3:$F$308,MATCH('Dept F Planning'!C55,Locations!$B$3:$B$308,0),5)="Yes"),E55="Car",INDEX(Locations!$B$3:$E$308,MATCH('Dept F Planning'!D55,Locations!$B$3:$B$308,0),4)="UK"),(J55)*(0.15*Transport!$C$14+0.85*Transport!$C$9)*'Dept F Planning'!F55,IF(AND(OR(D55="Ireland",INDEX(Locations!$B$3:$F$308,MATCH('Dept F Planning'!D55,Locations!$B$3:$B$308,0),5)="Yes"),E55="Car",INDEX(Locations!$B$3:$E$308,MATCH('Dept F Planning'!C55,Locations!$B$3:$B$308,0),4)="UK"),(J55)*(0.15*Transport!$C$14+0.85*Transport!$C$9)*'Dept F Planning'!F55,IF(AND(OR(C55="Ireland",INDEX(Locations!$B$3:$F$308,MATCH('Dept F Planning'!C55,Locations!$B$3:$B$308,0),5)="Yes"),E55="Hybrid Car",INDEX(Locations!$B$3:$E$308,MATCH('Dept F Planning'!D55,Locations!$B$3:$B$308,0),4)="UK"),(J55)*(0.15*Transport!$C$14+0.85*Transport!$C$9)*'Dept F Planning'!F55,IF(AND(OR(D55="Ireland",INDEX(Locations!$B$3:$F$308,MATCH('Dept F Planning'!D55,Locations!$B$3:$B$308,0),5)="Yes"),E55="Hybrid Car",INDEX(Locations!$B$3:$E$308,MATCH('Dept F Planning'!C55,Locations!$B$3:$B$308,0),4)="UK"),(J55)*(0.15*Transport!$C$14+0.85*Transport!$C$9)*'Dept F Planning'!F55,IF(AND(OR(C55="Ireland",INDEX(Locations!$B$3:$F$308,MATCH('Dept F Planning'!C55,Locations!$B$3:$B$308,0),5)="Yes"),E55="Electric Car",INDEX(Locations!$B$3:$E$308,MATCH('Dept F Planning'!D55,Locations!$B$3:$B$308,0),4)="UK"),(J55)*(0.15*Transport!$C$14+0.85*Transport!$C$8)*'Dept F Planning'!F55,IF(AND(OR(D55="Ireland",INDEX(Locations!$B$3:$F$308,MATCH('Dept F Planning'!D55,Locations!$B$3:$B$308,0),5)="Yes"),E55="Electric Car",INDEX(Locations!$B$3:$E$308,MATCH('Dept F Planning'!C55,Locations!$B$3:$B$308,0),4)="UK"),(J55)*(0.15*Transport!$C$14+0.85*Transport!$C$8)*'Dept F Planning'!F55,IF(AND(OR(C55="Ireland",INDEX(Locations!$B$3:$F$308,MATCH('Dept F Planning'!C55,Locations!$B$3:$B$308,0),5)="Yes"),E55="Bus/Coach",INDEX(Locations!$B$3:$E$308,MATCH('Dept F Planning'!D55,Locations!$B$3:$B$308,0),4)="UK"),(J55)*(0.15*Transport!$C$13+0.85*Transport!$C$5)*'Dept F Planning'!F55,IF(AND(OR(D55="Ireland",INDEX(Locations!$B$3:$F$308,MATCH('Dept F Planning'!D55,Locations!$B$3:$B$308,0),5)="Yes"),E55="Bus/Coach",INDEX(Locations!$B$3:$E$308,MATCH('Dept F Planning'!C55,Locations!$B$3:$B$308,0),4)="UK"),(J55)*(0.15*Transport!$C$13+0.85*Transport!$C$5)*'Dept F Planning'!F55,IF(AND(OR(C55="Ireland",INDEX(Locations!$B$3:$F$308,MATCH('Dept F Planning'!C55,Locations!$B$3:$B$308,0),5)="Yes"),E55="Train",INDEX(Locations!$B$3:$E$308,MATCH('Dept F Planning'!D55,Locations!$B$3:$B$308,0),4)="UK"),(J55)*(0.15*Transport!$C$13+0.85*Transport!$C$3)*'Dept F Planning'!F55,IF(AND(OR(D55="Ireland",INDEX(Locations!$B$3:$F$308,MATCH('Dept F Planning'!D55,Locations!$B$3:$B$308,0),5)="Yes"),E55="Train",INDEX(Locations!$B$3:$E$308,MATCH('Dept F Planning'!C55,Locations!$B$3:$B$308,0),4)="UK"),(J55)*(0.15*Transport!$C$13+0.85*Transport!$C$3),J55*(INDEX(Transport!$B$3:$E$14,MATCH('Dept F Planning'!E55,Transport!$B$3:$B$14,0),IF(INDEX(Locations!$B$3:$G$308,MATCH('Dept F Planning'!C55,Locations!$B$3:$B$308,0),4)="UK",2,IF(INDEX(Locations!$B$3:$G$308,MATCH('Dept F Planning'!C55,Locations!$B$3:$B$308,0),4)="Europe",3,4)))))*F55*G55*H55))))))))))))))))))),1)),"")</f>
        <v/>
      </c>
      <c r="L55" s="90"/>
    </row>
    <row r="56" spans="1:12" ht="17.399999999999999" customHeight="1" x14ac:dyDescent="0.25">
      <c r="A56" s="90"/>
      <c r="B56" s="91"/>
      <c r="C56" s="91"/>
      <c r="D56" s="91"/>
      <c r="E56" s="91"/>
      <c r="F56" s="90"/>
      <c r="G56" s="90">
        <v>1</v>
      </c>
      <c r="H56" s="101">
        <v>1</v>
      </c>
      <c r="I56" s="91"/>
      <c r="J56" s="100" t="str">
        <f>(IFERROR(IF(I56="Yes",(ROUND(6371 * ACOS(SIN((VLOOKUP(C56,Locations!B:D,2,FALSE))*PI()/180)*SIN((VLOOKUP(D56,Locations!B:D,2,FALSE))*PI()/180) + COS((VLOOKUP(C56,Locations!B:D,2,FALSE))*PI()/180) * COS((VLOOKUP(D56,Locations!B:D,2,FALSE))*PI()/180)*COS((VLOOKUP(D56,Locations!B:D,3,FALSE))* PI()/180-(VLOOKUP(C56,Locations!B:D,3,FALSE))*PI()/180))/1.609,0))*2,(ROUND(6371 * ACOS(SIN((VLOOKUP(C56,Locations!B:D,2,FALSE))*PI()/180)*SIN((VLOOKUP(D56,Locations!B:D,2,FALSE))*PI()/180) + COS((VLOOKUP(C56,Locations!B:D,2,FALSE))*PI()/180) * COS((VLOOKUP(D56,Locations!B:D,2,FALSE))*PI()/180)*COS((VLOOKUP(D56,Locations!B:D,3,FALSE))* PI()/180-(VLOOKUP(C56,Locations!B:D,3,FALSE))*PI()/180))/1.609,0))),""))</f>
        <v/>
      </c>
      <c r="K56" s="100" t="str" cm="1">
        <f t="array" ref="K56">IFERROR((ROUND(IF(AND(E56="Train",INDEX(Locations!$B$3:$E$308,MATCH('Dept F Planning'!C56,Locations!$B$3:$B$308,0),4)="Europe",INDEX(Locations!$B$3:$E$308,MATCH('Dept F Planning'!D56,Locations!$B$3:$B$308,0),4)="UK"),(((INDEX(Dover!$B$3:$G$124,MATCH('Dept F Planning'!C56,Dover!$B$3:$B$124,0),6))*Transport!$D$3)+(INDEX(Dover!$B$3:$G$124,MATCH('Dept F Planning'!D56,Dover!$B$3:$B$124,0),6)*Transport!$C$3))*'Dept F Planning'!F56*IF(I56="Yes",2,1),IF(AND(E56="Train",INDEX(Locations!$B$3:$E$308,MATCH('Dept F Planning'!D56,Locations!$B$3:$B$308,0),4)="Europe",INDEX(Locations!$B$3:$E$308,MATCH('Dept F Planning'!C56,Locations!$B$3:$B$308,0),4)="UK"),(((INDEX(Dover!$B$3:$G$124,MATCH('Dept F Planning'!D56,Dover!$B$3:$B$124,0),6))*Transport!$D$3)+(INDEX(Dover!$B$3:$G$124,MATCH('Dept F Planning'!C56,Dover!$B$3:$B$124,0),6)*Transport!$C$3))*'Dept F Planning'!F56*IF(I56="Yes",2,1),IF(AND(E56="Bus/Coach",INDEX(Locations!$B$3:$E$308,MATCH('Dept F Planning'!C56,Locations!$B$3:$B$308,0),4)="Europe",INDEX(Locations!$B$3:$E$308,MATCH('Dept F Planning'!D56,Locations!$B$3:$B$308,0),4)="UK"),((((J56)-42.4)*Transport!$D$5)+(42.4*Transport!$D$13))*'Dept F Planning'!F56,IF(AND(E56="Bus/Coach",INDEX(Locations!$B$3:$E$308,MATCH('Dept F Planning'!D56,Locations!$B$3:$B$308,0),4)="Europe",INDEX(Locations!$B$3:$E$308,MATCH('Dept F Planning'!C56,Locations!$B$3:$B$308,0),4)="UK"),((((J56)-42.4)*Transport!$D$5)+(42.4*Transport!$D$13))*'Dept F Planning'!F56,IF(AND(E56="Car",INDEX(Locations!$B$3:$E$308,MATCH('Dept F Planning'!C56,Locations!$B$3:$B$308,0),4)="Europe",INDEX(Locations!$B$3:$E$308,MATCH('Dept F Planning'!D56,Locations!$B$3:$B$308,0),4)="UK"),(((((J56)-42.4)*Transport!$D$9)+(42.4*Transport!$D$14))*'Dept F Planning'!F56),IF(AND(E56="Car",INDEX(Locations!$B$3:$E$308,MATCH('Dept F Planning'!D56,Locations!$B$3:$B$308,0),4)="Europe",INDEX(Locations!$B$3:$E$308,MATCH('Dept F Planning'!C56,Locations!$B$3:$B$308,0),4)="UK"),(((((J56)-42.4)*Transport!$D$9)+(42.4*Transport!$D$14))*'Dept F Planning'!F56),IF(AND(E56="Hybrid car",INDEX(Locations!$B$3:$E$308,MATCH('Dept F Planning'!C56,Locations!$B$3:$B$308,0),4)="Europe",INDEX(Locations!$B$3:$E$308,MATCH('Dept F Planning'!D56,Locations!$B$3:$B$308,0),4)="UK"),(((((J56)-42.4)*Transport!$D$9)+(42.4*Transport!$D$14))*'Dept F Planning'!F56),IF(AND(E56="Hybrid car",INDEX(Locations!$B$3:$E$308,MATCH('Dept F Planning'!D56,Locations!$B$3:$B$308,0),4)="Europe",INDEX(Locations!$B$3:$E$308,MATCH('Dept F Planning'!C56,Locations!$B$3:$B$308,0),4)="UK"),(((((J56)-42.4)*Transport!$D$9)+(42.4*Transport!$D$14))*'Dept F Planning'!F56),IF(AND(E56="Electric car",INDEX(Locations!$B$3:$E$308,MATCH('Dept F Planning'!C56,Locations!$B$3:$B$308,0),4)="Europe",INDEX(Locations!$B$3:$E$308,MATCH('Dept F Planning'!D56,Locations!$B$3:$B$308,0),4)="UK"),(((((J56)-42.4)*Transport!$D$8)+(42.4*Transport!$D$14))*'Dept F Planning'!F56),IF(AND(E56="Electric car",INDEX(Locations!$B$3:$E$308,MATCH('Dept F Planning'!D56,Locations!$B$3:$B$308,0),4)="Europe",INDEX(Locations!$B$3:$E$308,MATCH('Dept F Planning'!C56,Locations!$B$3:$B$308,0),4)="UK"),(((((J56)-42.4)*Transport!$D$8)+(42.4*Transport!$D$14))*'Dept F Planning'!F56),IF(AND(OR(C56="Ireland",INDEX(Locations!$B$3:$F$308,MATCH('Dept F Planning'!C56,Locations!$B$3:$B$308,0),5)="Yes"),E56="Car",INDEX(Locations!$B$3:$E$308,MATCH('Dept F Planning'!D56,Locations!$B$3:$B$308,0),4)="UK"),(J56)*(0.15*Transport!$C$14+0.85*Transport!$C$9)*'Dept F Planning'!F56,IF(AND(OR(D56="Ireland",INDEX(Locations!$B$3:$F$308,MATCH('Dept F Planning'!D56,Locations!$B$3:$B$308,0),5)="Yes"),E56="Car",INDEX(Locations!$B$3:$E$308,MATCH('Dept F Planning'!C56,Locations!$B$3:$B$308,0),4)="UK"),(J56)*(0.15*Transport!$C$14+0.85*Transport!$C$9)*'Dept F Planning'!F56,IF(AND(OR(C56="Ireland",INDEX(Locations!$B$3:$F$308,MATCH('Dept F Planning'!C56,Locations!$B$3:$B$308,0),5)="Yes"),E56="Hybrid Car",INDEX(Locations!$B$3:$E$308,MATCH('Dept F Planning'!D56,Locations!$B$3:$B$308,0),4)="UK"),(J56)*(0.15*Transport!$C$14+0.85*Transport!$C$9)*'Dept F Planning'!F56,IF(AND(OR(D56="Ireland",INDEX(Locations!$B$3:$F$308,MATCH('Dept F Planning'!D56,Locations!$B$3:$B$308,0),5)="Yes"),E56="Hybrid Car",INDEX(Locations!$B$3:$E$308,MATCH('Dept F Planning'!C56,Locations!$B$3:$B$308,0),4)="UK"),(J56)*(0.15*Transport!$C$14+0.85*Transport!$C$9)*'Dept F Planning'!F56,IF(AND(OR(C56="Ireland",INDEX(Locations!$B$3:$F$308,MATCH('Dept F Planning'!C56,Locations!$B$3:$B$308,0),5)="Yes"),E56="Electric Car",INDEX(Locations!$B$3:$E$308,MATCH('Dept F Planning'!D56,Locations!$B$3:$B$308,0),4)="UK"),(J56)*(0.15*Transport!$C$14+0.85*Transport!$C$8)*'Dept F Planning'!F56,IF(AND(OR(D56="Ireland",INDEX(Locations!$B$3:$F$308,MATCH('Dept F Planning'!D56,Locations!$B$3:$B$308,0),5)="Yes"),E56="Electric Car",INDEX(Locations!$B$3:$E$308,MATCH('Dept F Planning'!C56,Locations!$B$3:$B$308,0),4)="UK"),(J56)*(0.15*Transport!$C$14+0.85*Transport!$C$8)*'Dept F Planning'!F56,IF(AND(OR(C56="Ireland",INDEX(Locations!$B$3:$F$308,MATCH('Dept F Planning'!C56,Locations!$B$3:$B$308,0),5)="Yes"),E56="Bus/Coach",INDEX(Locations!$B$3:$E$308,MATCH('Dept F Planning'!D56,Locations!$B$3:$B$308,0),4)="UK"),(J56)*(0.15*Transport!$C$13+0.85*Transport!$C$5)*'Dept F Planning'!F56,IF(AND(OR(D56="Ireland",INDEX(Locations!$B$3:$F$308,MATCH('Dept F Planning'!D56,Locations!$B$3:$B$308,0),5)="Yes"),E56="Bus/Coach",INDEX(Locations!$B$3:$E$308,MATCH('Dept F Planning'!C56,Locations!$B$3:$B$308,0),4)="UK"),(J56)*(0.15*Transport!$C$13+0.85*Transport!$C$5)*'Dept F Planning'!F56,IF(AND(OR(C56="Ireland",INDEX(Locations!$B$3:$F$308,MATCH('Dept F Planning'!C56,Locations!$B$3:$B$308,0),5)="Yes"),E56="Train",INDEX(Locations!$B$3:$E$308,MATCH('Dept F Planning'!D56,Locations!$B$3:$B$308,0),4)="UK"),(J56)*(0.15*Transport!$C$13+0.85*Transport!$C$3)*'Dept F Planning'!F56,IF(AND(OR(D56="Ireland",INDEX(Locations!$B$3:$F$308,MATCH('Dept F Planning'!D56,Locations!$B$3:$B$308,0),5)="Yes"),E56="Train",INDEX(Locations!$B$3:$E$308,MATCH('Dept F Planning'!C56,Locations!$B$3:$B$308,0),4)="UK"),(J56)*(0.15*Transport!$C$13+0.85*Transport!$C$3),J56*(INDEX(Transport!$B$3:$E$14,MATCH('Dept F Planning'!E56,Transport!$B$3:$B$14,0),IF(INDEX(Locations!$B$3:$G$308,MATCH('Dept F Planning'!C56,Locations!$B$3:$B$308,0),4)="UK",2,IF(INDEX(Locations!$B$3:$G$308,MATCH('Dept F Planning'!C56,Locations!$B$3:$B$308,0),4)="Europe",3,4)))))*F56*G56*H56))))))))))))))))))),1)),"")</f>
        <v/>
      </c>
      <c r="L56" s="90"/>
    </row>
    <row r="57" spans="1:12" ht="17.399999999999999" customHeight="1" x14ac:dyDescent="0.25">
      <c r="A57" s="90"/>
      <c r="B57" s="91"/>
      <c r="C57" s="91"/>
      <c r="D57" s="91"/>
      <c r="E57" s="91"/>
      <c r="F57" s="90"/>
      <c r="G57" s="90">
        <v>1</v>
      </c>
      <c r="H57" s="101">
        <v>1</v>
      </c>
      <c r="I57" s="91"/>
      <c r="J57" s="100" t="str">
        <f>(IFERROR(IF(I57="Yes",(ROUND(6371 * ACOS(SIN((VLOOKUP(C57,Locations!B:D,2,FALSE))*PI()/180)*SIN((VLOOKUP(D57,Locations!B:D,2,FALSE))*PI()/180) + COS((VLOOKUP(C57,Locations!B:D,2,FALSE))*PI()/180) * COS((VLOOKUP(D57,Locations!B:D,2,FALSE))*PI()/180)*COS((VLOOKUP(D57,Locations!B:D,3,FALSE))* PI()/180-(VLOOKUP(C57,Locations!B:D,3,FALSE))*PI()/180))/1.609,0))*2,(ROUND(6371 * ACOS(SIN((VLOOKUP(C57,Locations!B:D,2,FALSE))*PI()/180)*SIN((VLOOKUP(D57,Locations!B:D,2,FALSE))*PI()/180) + COS((VLOOKUP(C57,Locations!B:D,2,FALSE))*PI()/180) * COS((VLOOKUP(D57,Locations!B:D,2,FALSE))*PI()/180)*COS((VLOOKUP(D57,Locations!B:D,3,FALSE))* PI()/180-(VLOOKUP(C57,Locations!B:D,3,FALSE))*PI()/180))/1.609,0))),""))</f>
        <v/>
      </c>
      <c r="K57" s="100" t="str" cm="1">
        <f t="array" ref="K57">IFERROR((ROUND(IF(AND(E57="Train",INDEX(Locations!$B$3:$E$308,MATCH('Dept F Planning'!C57,Locations!$B$3:$B$308,0),4)="Europe",INDEX(Locations!$B$3:$E$308,MATCH('Dept F Planning'!D57,Locations!$B$3:$B$308,0),4)="UK"),(((INDEX(Dover!$B$3:$G$124,MATCH('Dept F Planning'!C57,Dover!$B$3:$B$124,0),6))*Transport!$D$3)+(INDEX(Dover!$B$3:$G$124,MATCH('Dept F Planning'!D57,Dover!$B$3:$B$124,0),6)*Transport!$C$3))*'Dept F Planning'!F57*IF(I57="Yes",2,1),IF(AND(E57="Train",INDEX(Locations!$B$3:$E$308,MATCH('Dept F Planning'!D57,Locations!$B$3:$B$308,0),4)="Europe",INDEX(Locations!$B$3:$E$308,MATCH('Dept F Planning'!C57,Locations!$B$3:$B$308,0),4)="UK"),(((INDEX(Dover!$B$3:$G$124,MATCH('Dept F Planning'!D57,Dover!$B$3:$B$124,0),6))*Transport!$D$3)+(INDEX(Dover!$B$3:$G$124,MATCH('Dept F Planning'!C57,Dover!$B$3:$B$124,0),6)*Transport!$C$3))*'Dept F Planning'!F57*IF(I57="Yes",2,1),IF(AND(E57="Bus/Coach",INDEX(Locations!$B$3:$E$308,MATCH('Dept F Planning'!C57,Locations!$B$3:$B$308,0),4)="Europe",INDEX(Locations!$B$3:$E$308,MATCH('Dept F Planning'!D57,Locations!$B$3:$B$308,0),4)="UK"),((((J57)-42.4)*Transport!$D$5)+(42.4*Transport!$D$13))*'Dept F Planning'!F57,IF(AND(E57="Bus/Coach",INDEX(Locations!$B$3:$E$308,MATCH('Dept F Planning'!D57,Locations!$B$3:$B$308,0),4)="Europe",INDEX(Locations!$B$3:$E$308,MATCH('Dept F Planning'!C57,Locations!$B$3:$B$308,0),4)="UK"),((((J57)-42.4)*Transport!$D$5)+(42.4*Transport!$D$13))*'Dept F Planning'!F57,IF(AND(E57="Car",INDEX(Locations!$B$3:$E$308,MATCH('Dept F Planning'!C57,Locations!$B$3:$B$308,0),4)="Europe",INDEX(Locations!$B$3:$E$308,MATCH('Dept F Planning'!D57,Locations!$B$3:$B$308,0),4)="UK"),(((((J57)-42.4)*Transport!$D$9)+(42.4*Transport!$D$14))*'Dept F Planning'!F57),IF(AND(E57="Car",INDEX(Locations!$B$3:$E$308,MATCH('Dept F Planning'!D57,Locations!$B$3:$B$308,0),4)="Europe",INDEX(Locations!$B$3:$E$308,MATCH('Dept F Planning'!C57,Locations!$B$3:$B$308,0),4)="UK"),(((((J57)-42.4)*Transport!$D$9)+(42.4*Transport!$D$14))*'Dept F Planning'!F57),IF(AND(E57="Hybrid car",INDEX(Locations!$B$3:$E$308,MATCH('Dept F Planning'!C57,Locations!$B$3:$B$308,0),4)="Europe",INDEX(Locations!$B$3:$E$308,MATCH('Dept F Planning'!D57,Locations!$B$3:$B$308,0),4)="UK"),(((((J57)-42.4)*Transport!$D$9)+(42.4*Transport!$D$14))*'Dept F Planning'!F57),IF(AND(E57="Hybrid car",INDEX(Locations!$B$3:$E$308,MATCH('Dept F Planning'!D57,Locations!$B$3:$B$308,0),4)="Europe",INDEX(Locations!$B$3:$E$308,MATCH('Dept F Planning'!C57,Locations!$B$3:$B$308,0),4)="UK"),(((((J57)-42.4)*Transport!$D$9)+(42.4*Transport!$D$14))*'Dept F Planning'!F57),IF(AND(E57="Electric car",INDEX(Locations!$B$3:$E$308,MATCH('Dept F Planning'!C57,Locations!$B$3:$B$308,0),4)="Europe",INDEX(Locations!$B$3:$E$308,MATCH('Dept F Planning'!D57,Locations!$B$3:$B$308,0),4)="UK"),(((((J57)-42.4)*Transport!$D$8)+(42.4*Transport!$D$14))*'Dept F Planning'!F57),IF(AND(E57="Electric car",INDEX(Locations!$B$3:$E$308,MATCH('Dept F Planning'!D57,Locations!$B$3:$B$308,0),4)="Europe",INDEX(Locations!$B$3:$E$308,MATCH('Dept F Planning'!C57,Locations!$B$3:$B$308,0),4)="UK"),(((((J57)-42.4)*Transport!$D$8)+(42.4*Transport!$D$14))*'Dept F Planning'!F57),IF(AND(OR(C57="Ireland",INDEX(Locations!$B$3:$F$308,MATCH('Dept F Planning'!C57,Locations!$B$3:$B$308,0),5)="Yes"),E57="Car",INDEX(Locations!$B$3:$E$308,MATCH('Dept F Planning'!D57,Locations!$B$3:$B$308,0),4)="UK"),(J57)*(0.15*Transport!$C$14+0.85*Transport!$C$9)*'Dept F Planning'!F57,IF(AND(OR(D57="Ireland",INDEX(Locations!$B$3:$F$308,MATCH('Dept F Planning'!D57,Locations!$B$3:$B$308,0),5)="Yes"),E57="Car",INDEX(Locations!$B$3:$E$308,MATCH('Dept F Planning'!C57,Locations!$B$3:$B$308,0),4)="UK"),(J57)*(0.15*Transport!$C$14+0.85*Transport!$C$9)*'Dept F Planning'!F57,IF(AND(OR(C57="Ireland",INDEX(Locations!$B$3:$F$308,MATCH('Dept F Planning'!C57,Locations!$B$3:$B$308,0),5)="Yes"),E57="Hybrid Car",INDEX(Locations!$B$3:$E$308,MATCH('Dept F Planning'!D57,Locations!$B$3:$B$308,0),4)="UK"),(J57)*(0.15*Transport!$C$14+0.85*Transport!$C$9)*'Dept F Planning'!F57,IF(AND(OR(D57="Ireland",INDEX(Locations!$B$3:$F$308,MATCH('Dept F Planning'!D57,Locations!$B$3:$B$308,0),5)="Yes"),E57="Hybrid Car",INDEX(Locations!$B$3:$E$308,MATCH('Dept F Planning'!C57,Locations!$B$3:$B$308,0),4)="UK"),(J57)*(0.15*Transport!$C$14+0.85*Transport!$C$9)*'Dept F Planning'!F57,IF(AND(OR(C57="Ireland",INDEX(Locations!$B$3:$F$308,MATCH('Dept F Planning'!C57,Locations!$B$3:$B$308,0),5)="Yes"),E57="Electric Car",INDEX(Locations!$B$3:$E$308,MATCH('Dept F Planning'!D57,Locations!$B$3:$B$308,0),4)="UK"),(J57)*(0.15*Transport!$C$14+0.85*Transport!$C$8)*'Dept F Planning'!F57,IF(AND(OR(D57="Ireland",INDEX(Locations!$B$3:$F$308,MATCH('Dept F Planning'!D57,Locations!$B$3:$B$308,0),5)="Yes"),E57="Electric Car",INDEX(Locations!$B$3:$E$308,MATCH('Dept F Planning'!C57,Locations!$B$3:$B$308,0),4)="UK"),(J57)*(0.15*Transport!$C$14+0.85*Transport!$C$8)*'Dept F Planning'!F57,IF(AND(OR(C57="Ireland",INDEX(Locations!$B$3:$F$308,MATCH('Dept F Planning'!C57,Locations!$B$3:$B$308,0),5)="Yes"),E57="Bus/Coach",INDEX(Locations!$B$3:$E$308,MATCH('Dept F Planning'!D57,Locations!$B$3:$B$308,0),4)="UK"),(J57)*(0.15*Transport!$C$13+0.85*Transport!$C$5)*'Dept F Planning'!F57,IF(AND(OR(D57="Ireland",INDEX(Locations!$B$3:$F$308,MATCH('Dept F Planning'!D57,Locations!$B$3:$B$308,0),5)="Yes"),E57="Bus/Coach",INDEX(Locations!$B$3:$E$308,MATCH('Dept F Planning'!C57,Locations!$B$3:$B$308,0),4)="UK"),(J57)*(0.15*Transport!$C$13+0.85*Transport!$C$5)*'Dept F Planning'!F57,IF(AND(OR(C57="Ireland",INDEX(Locations!$B$3:$F$308,MATCH('Dept F Planning'!C57,Locations!$B$3:$B$308,0),5)="Yes"),E57="Train",INDEX(Locations!$B$3:$E$308,MATCH('Dept F Planning'!D57,Locations!$B$3:$B$308,0),4)="UK"),(J57)*(0.15*Transport!$C$13+0.85*Transport!$C$3)*'Dept F Planning'!F57,IF(AND(OR(D57="Ireland",INDEX(Locations!$B$3:$F$308,MATCH('Dept F Planning'!D57,Locations!$B$3:$B$308,0),5)="Yes"),E57="Train",INDEX(Locations!$B$3:$E$308,MATCH('Dept F Planning'!C57,Locations!$B$3:$B$308,0),4)="UK"),(J57)*(0.15*Transport!$C$13+0.85*Transport!$C$3),J57*(INDEX(Transport!$B$3:$E$14,MATCH('Dept F Planning'!E57,Transport!$B$3:$B$14,0),IF(INDEX(Locations!$B$3:$G$308,MATCH('Dept F Planning'!C57,Locations!$B$3:$B$308,0),4)="UK",2,IF(INDEX(Locations!$B$3:$G$308,MATCH('Dept F Planning'!C57,Locations!$B$3:$B$308,0),4)="Europe",3,4)))))*F57*G57*H57))))))))))))))))))),1)),"")</f>
        <v/>
      </c>
      <c r="L57" s="90"/>
    </row>
    <row r="60" spans="1:12" ht="17.399999999999999" customHeight="1" x14ac:dyDescent="0.4">
      <c r="A60" s="94" t="s">
        <v>250</v>
      </c>
    </row>
    <row r="61" spans="1:12" ht="17.399999999999999" customHeight="1" thickBot="1" x14ac:dyDescent="0.45">
      <c r="A61" s="94"/>
    </row>
    <row r="62" spans="1:12" ht="35.1" customHeight="1" thickBot="1" x14ac:dyDescent="0.3">
      <c r="A62" s="217" t="s">
        <v>251</v>
      </c>
      <c r="B62" s="218"/>
      <c r="C62" s="218"/>
      <c r="D62" s="219"/>
    </row>
    <row r="63" spans="1:12" ht="39.6" customHeight="1" x14ac:dyDescent="0.25">
      <c r="A63" s="80" t="s">
        <v>227</v>
      </c>
      <c r="B63" s="80" t="s">
        <v>241</v>
      </c>
      <c r="C63" s="80" t="s">
        <v>242</v>
      </c>
      <c r="D63" s="80" t="s">
        <v>243</v>
      </c>
      <c r="E63" s="80" t="s">
        <v>252</v>
      </c>
      <c r="F63" s="80" t="s">
        <v>245</v>
      </c>
      <c r="G63" s="80" t="s">
        <v>246</v>
      </c>
      <c r="H63" s="80" t="s">
        <v>247</v>
      </c>
      <c r="I63" s="80" t="s">
        <v>248</v>
      </c>
      <c r="J63" s="80" t="s">
        <v>230</v>
      </c>
      <c r="K63" s="80" t="s">
        <v>231</v>
      </c>
    </row>
    <row r="64" spans="1:12" ht="17.399999999999999" customHeight="1" x14ac:dyDescent="0.25">
      <c r="A64" s="90"/>
      <c r="B64" s="91"/>
      <c r="C64" s="91"/>
      <c r="D64" s="91"/>
      <c r="E64" s="90"/>
      <c r="F64" s="90">
        <v>1</v>
      </c>
      <c r="G64" s="101">
        <v>1</v>
      </c>
      <c r="H64" s="91"/>
      <c r="I64" s="100" t="str">
        <f>(IFERROR(IF(H64="Yes",(ROUND(6371 * ACOS(SIN((VLOOKUP(B64,Locations!B:D,2,FALSE))*PI()/180)*SIN((VLOOKUP(C64,Locations!B:D,2,FALSE))*PI()/180) + COS((VLOOKUP(B64,Locations!B:D,2,FALSE))*PI()/180) * COS((VLOOKUP(C64,Locations!B:D,2,FALSE))*PI()/180)*COS((VLOOKUP(C64,Locations!B:D,3,FALSE))* PI()/180-(VLOOKUP(B64,Locations!B:D,3,FALSE))*PI()/180))/1.609,0))*2,(ROUND(6371 * ACOS(SIN((VLOOKUP(B64,Locations!B:D,2,FALSE))*PI()/180)*SIN((VLOOKUP(C64,Locations!B:D,2,FALSE))*PI()/180) + COS((VLOOKUP(B64,Locations!B:D,2,FALSE))*PI()/180) * COS((VLOOKUP(C64,Locations!B:D,2,FALSE))*PI()/180)*COS((VLOOKUP(C64,Locations!B:D,3,FALSE))* PI()/180-(VLOOKUP(B64,Locations!B:D,3,FALSE))*PI()/180))/1.609,0))),""))</f>
        <v/>
      </c>
      <c r="J64" s="100" t="str">
        <f>IFERROR(ROUND(IF(OR(E64="",D64="HGV - Rigid - 0% laden (miles)",D64="HGV - Articulated - 0% laden (miles)"),VLOOKUP(D64,Transport!C:D,2,FALSE)*I64*F64*G64,VLOOKUP(D64,Transport!O:P,2,FALSE)*E64*I64*F64*G64),1),"")</f>
        <v/>
      </c>
      <c r="K64" s="90"/>
    </row>
    <row r="65" spans="1:11" ht="17.399999999999999" customHeight="1" x14ac:dyDescent="0.25">
      <c r="A65" s="90"/>
      <c r="B65" s="91"/>
      <c r="C65" s="91"/>
      <c r="D65" s="91"/>
      <c r="E65" s="90"/>
      <c r="F65" s="90">
        <v>1</v>
      </c>
      <c r="G65" s="101">
        <v>1</v>
      </c>
      <c r="H65" s="91"/>
      <c r="I65" s="100" t="str">
        <f>(IFERROR(IF(H65="Yes",(ROUND(6371 * ACOS(SIN((VLOOKUP(B65,Locations!B:D,2,FALSE))*PI()/180)*SIN((VLOOKUP(C65,Locations!B:D,2,FALSE))*PI()/180) + COS((VLOOKUP(B65,Locations!B:D,2,FALSE))*PI()/180) * COS((VLOOKUP(C65,Locations!B:D,2,FALSE))*PI()/180)*COS((VLOOKUP(C65,Locations!B:D,3,FALSE))* PI()/180-(VLOOKUP(B65,Locations!B:D,3,FALSE))*PI()/180))/1.609,0))*2,(ROUND(6371 * ACOS(SIN((VLOOKUP(B65,Locations!B:D,2,FALSE))*PI()/180)*SIN((VLOOKUP(C65,Locations!B:D,2,FALSE))*PI()/180) + COS((VLOOKUP(B65,Locations!B:D,2,FALSE))*PI()/180) * COS((VLOOKUP(C65,Locations!B:D,2,FALSE))*PI()/180)*COS((VLOOKUP(C65,Locations!B:D,3,FALSE))* PI()/180-(VLOOKUP(B65,Locations!B:D,3,FALSE))*PI()/180))/1.609,0))),""))</f>
        <v/>
      </c>
      <c r="J65" s="100" t="str">
        <f>IFERROR(ROUND(IF(OR(E65="",D65="HGV - Rigid - 0% laden (miles)",D65="HGV - Articulated - 0% laden (miles)"),VLOOKUP(D65,Transport!C:D,2,FALSE)*I65*F65*G65,VLOOKUP(D65,Transport!O:P,2,FALSE)*E65*I65*F65*G65),1),"")</f>
        <v/>
      </c>
      <c r="K65" s="90"/>
    </row>
    <row r="66" spans="1:11" ht="17.399999999999999" customHeight="1" x14ac:dyDescent="0.25">
      <c r="A66" s="90"/>
      <c r="B66" s="91"/>
      <c r="C66" s="91"/>
      <c r="D66" s="91"/>
      <c r="E66" s="90"/>
      <c r="F66" s="90">
        <v>1</v>
      </c>
      <c r="G66" s="101">
        <v>1</v>
      </c>
      <c r="H66" s="91"/>
      <c r="I66" s="100" t="str">
        <f>(IFERROR(IF(H66="Yes",(ROUND(6371 * ACOS(SIN((VLOOKUP(B66,Locations!B:D,2,FALSE))*PI()/180)*SIN((VLOOKUP(C66,Locations!B:D,2,FALSE))*PI()/180) + COS((VLOOKUP(B66,Locations!B:D,2,FALSE))*PI()/180) * COS((VLOOKUP(C66,Locations!B:D,2,FALSE))*PI()/180)*COS((VLOOKUP(C66,Locations!B:D,3,FALSE))* PI()/180-(VLOOKUP(B66,Locations!B:D,3,FALSE))*PI()/180))/1.609,0))*2,(ROUND(6371 * ACOS(SIN((VLOOKUP(B66,Locations!B:D,2,FALSE))*PI()/180)*SIN((VLOOKUP(C66,Locations!B:D,2,FALSE))*PI()/180) + COS((VLOOKUP(B66,Locations!B:D,2,FALSE))*PI()/180) * COS((VLOOKUP(C66,Locations!B:D,2,FALSE))*PI()/180)*COS((VLOOKUP(C66,Locations!B:D,3,FALSE))* PI()/180-(VLOOKUP(B66,Locations!B:D,3,FALSE))*PI()/180))/1.609,0))),""))</f>
        <v/>
      </c>
      <c r="J66" s="100" t="str">
        <f>IFERROR(ROUND(IF(OR(E66="",D66="HGV - Rigid - 0% laden (miles)",D66="HGV - Articulated - 0% laden (miles)"),VLOOKUP(D66,Transport!C:D,2,FALSE)*I66*F66*G66,VLOOKUP(D66,Transport!O:P,2,FALSE)*E66*I66*F66*G66),1),"")</f>
        <v/>
      </c>
      <c r="K66" s="90"/>
    </row>
    <row r="67" spans="1:11" ht="17.399999999999999" customHeight="1" x14ac:dyDescent="0.25">
      <c r="A67" s="90"/>
      <c r="B67" s="91"/>
      <c r="C67" s="91"/>
      <c r="D67" s="91"/>
      <c r="E67" s="90"/>
      <c r="F67" s="90">
        <v>1</v>
      </c>
      <c r="G67" s="101">
        <v>1</v>
      </c>
      <c r="H67" s="91"/>
      <c r="I67" s="100" t="str">
        <f>(IFERROR(IF(H67="Yes",(ROUND(6371 * ACOS(SIN((VLOOKUP(B67,Locations!B:D,2,FALSE))*PI()/180)*SIN((VLOOKUP(C67,Locations!B:D,2,FALSE))*PI()/180) + COS((VLOOKUP(B67,Locations!B:D,2,FALSE))*PI()/180) * COS((VLOOKUP(C67,Locations!B:D,2,FALSE))*PI()/180)*COS((VLOOKUP(C67,Locations!B:D,3,FALSE))* PI()/180-(VLOOKUP(B67,Locations!B:D,3,FALSE))*PI()/180))/1.609,0))*2,(ROUND(6371 * ACOS(SIN((VLOOKUP(B67,Locations!B:D,2,FALSE))*PI()/180)*SIN((VLOOKUP(C67,Locations!B:D,2,FALSE))*PI()/180) + COS((VLOOKUP(B67,Locations!B:D,2,FALSE))*PI()/180) * COS((VLOOKUP(C67,Locations!B:D,2,FALSE))*PI()/180)*COS((VLOOKUP(C67,Locations!B:D,3,FALSE))* PI()/180-(VLOOKUP(B67,Locations!B:D,3,FALSE))*PI()/180))/1.609,0))),""))</f>
        <v/>
      </c>
      <c r="J67" s="100" t="str">
        <f>IFERROR(ROUND(IF(OR(E67="",D67="HGV - Rigid - 0% laden (miles)",D67="HGV - Articulated - 0% laden (miles)"),VLOOKUP(D67,Transport!C:D,2,FALSE)*I67*F67*G67,VLOOKUP(D67,Transport!O:P,2,FALSE)*E67*I67*F67*G67),1),"")</f>
        <v/>
      </c>
      <c r="K67" s="90"/>
    </row>
    <row r="68" spans="1:11" ht="17.399999999999999" customHeight="1" x14ac:dyDescent="0.25">
      <c r="A68" s="90"/>
      <c r="B68" s="91"/>
      <c r="C68" s="91"/>
      <c r="D68" s="91"/>
      <c r="E68" s="90"/>
      <c r="F68" s="90">
        <v>1</v>
      </c>
      <c r="G68" s="101">
        <v>1</v>
      </c>
      <c r="H68" s="91"/>
      <c r="I68" s="100" t="str">
        <f>(IFERROR(IF(H68="Yes",(ROUND(6371 * ACOS(SIN((VLOOKUP(B68,Locations!B:D,2,FALSE))*PI()/180)*SIN((VLOOKUP(C68,Locations!B:D,2,FALSE))*PI()/180) + COS((VLOOKUP(B68,Locations!B:D,2,FALSE))*PI()/180) * COS((VLOOKUP(C68,Locations!B:D,2,FALSE))*PI()/180)*COS((VLOOKUP(C68,Locations!B:D,3,FALSE))* PI()/180-(VLOOKUP(B68,Locations!B:D,3,FALSE))*PI()/180))/1.609,0))*2,(ROUND(6371 * ACOS(SIN((VLOOKUP(B68,Locations!B:D,2,FALSE))*PI()/180)*SIN((VLOOKUP(C68,Locations!B:D,2,FALSE))*PI()/180) + COS((VLOOKUP(B68,Locations!B:D,2,FALSE))*PI()/180) * COS((VLOOKUP(C68,Locations!B:D,2,FALSE))*PI()/180)*COS((VLOOKUP(C68,Locations!B:D,3,FALSE))* PI()/180-(VLOOKUP(B68,Locations!B:D,3,FALSE))*PI()/180))/1.609,0))),""))</f>
        <v/>
      </c>
      <c r="J68" s="100" t="str">
        <f>IFERROR(ROUND(IF(OR(E68="",D68="HGV - Rigid - 0% laden (miles)",D68="HGV - Articulated - 0% laden (miles)"),VLOOKUP(D68,Transport!C:D,2,FALSE)*I68*F68*G68,VLOOKUP(D68,Transport!O:P,2,FALSE)*E68*I68*F68*G68),1),"")</f>
        <v/>
      </c>
      <c r="K68" s="90"/>
    </row>
    <row r="69" spans="1:11" ht="17.399999999999999" customHeight="1" x14ac:dyDescent="0.25">
      <c r="A69" s="90"/>
      <c r="B69" s="91"/>
      <c r="C69" s="91"/>
      <c r="D69" s="91"/>
      <c r="E69" s="90"/>
      <c r="F69" s="90">
        <v>1</v>
      </c>
      <c r="G69" s="101">
        <v>1</v>
      </c>
      <c r="H69" s="91"/>
      <c r="I69" s="100" t="str">
        <f>(IFERROR(IF(H69="Yes",(ROUND(6371 * ACOS(SIN((VLOOKUP(B69,Locations!B:D,2,FALSE))*PI()/180)*SIN((VLOOKUP(C69,Locations!B:D,2,FALSE))*PI()/180) + COS((VLOOKUP(B69,Locations!B:D,2,FALSE))*PI()/180) * COS((VLOOKUP(C69,Locations!B:D,2,FALSE))*PI()/180)*COS((VLOOKUP(C69,Locations!B:D,3,FALSE))* PI()/180-(VLOOKUP(B69,Locations!B:D,3,FALSE))*PI()/180))/1.609,0))*2,(ROUND(6371 * ACOS(SIN((VLOOKUP(B69,Locations!B:D,2,FALSE))*PI()/180)*SIN((VLOOKUP(C69,Locations!B:D,2,FALSE))*PI()/180) + COS((VLOOKUP(B69,Locations!B:D,2,FALSE))*PI()/180) * COS((VLOOKUP(C69,Locations!B:D,2,FALSE))*PI()/180)*COS((VLOOKUP(C69,Locations!B:D,3,FALSE))* PI()/180-(VLOOKUP(B69,Locations!B:D,3,FALSE))*PI()/180))/1.609,0))),""))</f>
        <v/>
      </c>
      <c r="J69" s="100" t="str">
        <f>IFERROR(ROUND(IF(OR(E69="",D69="HGV - Rigid - 0% laden (miles)",D69="HGV - Articulated - 0% laden (miles)"),VLOOKUP(D69,Transport!C:D,2,FALSE)*I69*F69*G69,VLOOKUP(D69,Transport!O:P,2,FALSE)*E69*I69*F69*G69),1),"")</f>
        <v/>
      </c>
      <c r="K69" s="90"/>
    </row>
    <row r="70" spans="1:11" ht="17.399999999999999" customHeight="1" x14ac:dyDescent="0.25">
      <c r="A70" s="90"/>
      <c r="B70" s="91"/>
      <c r="C70" s="91"/>
      <c r="D70" s="91"/>
      <c r="E70" s="90"/>
      <c r="F70" s="90">
        <v>1</v>
      </c>
      <c r="G70" s="101">
        <v>1</v>
      </c>
      <c r="H70" s="91"/>
      <c r="I70" s="100" t="str">
        <f>(IFERROR(IF(H70="Yes",(ROUND(6371 * ACOS(SIN((VLOOKUP(B70,Locations!B:D,2,FALSE))*PI()/180)*SIN((VLOOKUP(C70,Locations!B:D,2,FALSE))*PI()/180) + COS((VLOOKUP(B70,Locations!B:D,2,FALSE))*PI()/180) * COS((VLOOKUP(C70,Locations!B:D,2,FALSE))*PI()/180)*COS((VLOOKUP(C70,Locations!B:D,3,FALSE))* PI()/180-(VLOOKUP(B70,Locations!B:D,3,FALSE))*PI()/180))/1.609,0))*2,(ROUND(6371 * ACOS(SIN((VLOOKUP(B70,Locations!B:D,2,FALSE))*PI()/180)*SIN((VLOOKUP(C70,Locations!B:D,2,FALSE))*PI()/180) + COS((VLOOKUP(B70,Locations!B:D,2,FALSE))*PI()/180) * COS((VLOOKUP(C70,Locations!B:D,2,FALSE))*PI()/180)*COS((VLOOKUP(C70,Locations!B:D,3,FALSE))* PI()/180-(VLOOKUP(B70,Locations!B:D,3,FALSE))*PI()/180))/1.609,0))),""))</f>
        <v/>
      </c>
      <c r="J70" s="100" t="str">
        <f>IFERROR(ROUND(IF(OR(E70="",D70="HGV - Rigid - 0% laden (miles)",D70="HGV - Articulated - 0% laden (miles)"),VLOOKUP(D70,Transport!C:D,2,FALSE)*I70*F70*G70,VLOOKUP(D70,Transport!O:P,2,FALSE)*E70*I70*F70*G70),1),"")</f>
        <v/>
      </c>
      <c r="K70" s="90"/>
    </row>
    <row r="71" spans="1:11" ht="17.399999999999999" customHeight="1" x14ac:dyDescent="0.25">
      <c r="A71" s="90"/>
      <c r="B71" s="91"/>
      <c r="C71" s="91"/>
      <c r="D71" s="91"/>
      <c r="E71" s="90"/>
      <c r="F71" s="90">
        <v>1</v>
      </c>
      <c r="G71" s="101">
        <v>1</v>
      </c>
      <c r="H71" s="91"/>
      <c r="I71" s="100" t="str">
        <f>(IFERROR(IF(H71="Yes",(ROUND(6371 * ACOS(SIN((VLOOKUP(B71,Locations!B:D,2,FALSE))*PI()/180)*SIN((VLOOKUP(C71,Locations!B:D,2,FALSE))*PI()/180) + COS((VLOOKUP(B71,Locations!B:D,2,FALSE))*PI()/180) * COS((VLOOKUP(C71,Locations!B:D,2,FALSE))*PI()/180)*COS((VLOOKUP(C71,Locations!B:D,3,FALSE))* PI()/180-(VLOOKUP(B71,Locations!B:D,3,FALSE))*PI()/180))/1.609,0))*2,(ROUND(6371 * ACOS(SIN((VLOOKUP(B71,Locations!B:D,2,FALSE))*PI()/180)*SIN((VLOOKUP(C71,Locations!B:D,2,FALSE))*PI()/180) + COS((VLOOKUP(B71,Locations!B:D,2,FALSE))*PI()/180) * COS((VLOOKUP(C71,Locations!B:D,2,FALSE))*PI()/180)*COS((VLOOKUP(C71,Locations!B:D,3,FALSE))* PI()/180-(VLOOKUP(B71,Locations!B:D,3,FALSE))*PI()/180))/1.609,0))),""))</f>
        <v/>
      </c>
      <c r="J71" s="100" t="str">
        <f>IFERROR(ROUND(IF(OR(E71="",D71="HGV - Rigid - 0% laden (miles)",D71="HGV - Articulated - 0% laden (miles)"),VLOOKUP(D71,Transport!C:D,2,FALSE)*I71*F71*G71,VLOOKUP(D71,Transport!O:P,2,FALSE)*E71*I71*F71*G71),1),"")</f>
        <v/>
      </c>
      <c r="K71" s="90"/>
    </row>
    <row r="72" spans="1:11" ht="17.399999999999999" customHeight="1" x14ac:dyDescent="0.25">
      <c r="A72" s="90"/>
      <c r="B72" s="91"/>
      <c r="C72" s="91"/>
      <c r="D72" s="91"/>
      <c r="E72" s="90"/>
      <c r="F72" s="90">
        <v>1</v>
      </c>
      <c r="G72" s="101">
        <v>1</v>
      </c>
      <c r="H72" s="91"/>
      <c r="I72" s="100" t="str">
        <f>(IFERROR(IF(H72="Yes",(ROUND(6371 * ACOS(SIN((VLOOKUP(B72,Locations!B:D,2,FALSE))*PI()/180)*SIN((VLOOKUP(C72,Locations!B:D,2,FALSE))*PI()/180) + COS((VLOOKUP(B72,Locations!B:D,2,FALSE))*PI()/180) * COS((VLOOKUP(C72,Locations!B:D,2,FALSE))*PI()/180)*COS((VLOOKUP(C72,Locations!B:D,3,FALSE))* PI()/180-(VLOOKUP(B72,Locations!B:D,3,FALSE))*PI()/180))/1.609,0))*2,(ROUND(6371 * ACOS(SIN((VLOOKUP(B72,Locations!B:D,2,FALSE))*PI()/180)*SIN((VLOOKUP(C72,Locations!B:D,2,FALSE))*PI()/180) + COS((VLOOKUP(B72,Locations!B:D,2,FALSE))*PI()/180) * COS((VLOOKUP(C72,Locations!B:D,2,FALSE))*PI()/180)*COS((VLOOKUP(C72,Locations!B:D,3,FALSE))* PI()/180-(VLOOKUP(B72,Locations!B:D,3,FALSE))*PI()/180))/1.609,0))),""))</f>
        <v/>
      </c>
      <c r="J72" s="100" t="str">
        <f>IFERROR(ROUND(IF(OR(E72="",D72="HGV - Rigid - 0% laden (miles)",D72="HGV - Articulated - 0% laden (miles)"),VLOOKUP(D72,Transport!C:D,2,FALSE)*I72*F72*G72,VLOOKUP(D72,Transport!O:P,2,FALSE)*E72*I72*F72*G72),1),"")</f>
        <v/>
      </c>
      <c r="K72" s="90"/>
    </row>
    <row r="73" spans="1:11" ht="17.399999999999999" customHeight="1" x14ac:dyDescent="0.25">
      <c r="A73" s="90"/>
      <c r="B73" s="91"/>
      <c r="C73" s="91"/>
      <c r="D73" s="91"/>
      <c r="E73" s="90"/>
      <c r="F73" s="90">
        <v>1</v>
      </c>
      <c r="G73" s="101">
        <v>1</v>
      </c>
      <c r="H73" s="91"/>
      <c r="I73" s="100" t="str">
        <f>(IFERROR(IF(H73="Yes",(ROUND(6371 * ACOS(SIN((VLOOKUP(B73,Locations!B:D,2,FALSE))*PI()/180)*SIN((VLOOKUP(C73,Locations!B:D,2,FALSE))*PI()/180) + COS((VLOOKUP(B73,Locations!B:D,2,FALSE))*PI()/180) * COS((VLOOKUP(C73,Locations!B:D,2,FALSE))*PI()/180)*COS((VLOOKUP(C73,Locations!B:D,3,FALSE))* PI()/180-(VLOOKUP(B73,Locations!B:D,3,FALSE))*PI()/180))/1.609,0))*2,(ROUND(6371 * ACOS(SIN((VLOOKUP(B73,Locations!B:D,2,FALSE))*PI()/180)*SIN((VLOOKUP(C73,Locations!B:D,2,FALSE))*PI()/180) + COS((VLOOKUP(B73,Locations!B:D,2,FALSE))*PI()/180) * COS((VLOOKUP(C73,Locations!B:D,2,FALSE))*PI()/180)*COS((VLOOKUP(C73,Locations!B:D,3,FALSE))* PI()/180-(VLOOKUP(B73,Locations!B:D,3,FALSE))*PI()/180))/1.609,0))),""))</f>
        <v/>
      </c>
      <c r="J73" s="100" t="str">
        <f>IFERROR(ROUND(IF(OR(E73="",D73="HGV - Rigid - 0% laden (miles)",D73="HGV - Articulated - 0% laden (miles)"),VLOOKUP(D73,Transport!C:D,2,FALSE)*I73*F73*G73,VLOOKUP(D73,Transport!O:P,2,FALSE)*E73*I73*F73*G73),1),"")</f>
        <v/>
      </c>
      <c r="K73" s="90"/>
    </row>
    <row r="74" spans="1:11" ht="17.399999999999999" customHeight="1" x14ac:dyDescent="0.25">
      <c r="A74" s="90"/>
      <c r="B74" s="91"/>
      <c r="C74" s="91"/>
      <c r="D74" s="91"/>
      <c r="E74" s="90"/>
      <c r="F74" s="90">
        <v>1</v>
      </c>
      <c r="G74" s="101">
        <v>1</v>
      </c>
      <c r="H74" s="91"/>
      <c r="I74" s="100" t="str">
        <f>(IFERROR(IF(H74="Yes",(ROUND(6371 * ACOS(SIN((VLOOKUP(B74,Locations!B:D,2,FALSE))*PI()/180)*SIN((VLOOKUP(C74,Locations!B:D,2,FALSE))*PI()/180) + COS((VLOOKUP(B74,Locations!B:D,2,FALSE))*PI()/180) * COS((VLOOKUP(C74,Locations!B:D,2,FALSE))*PI()/180)*COS((VLOOKUP(C74,Locations!B:D,3,FALSE))* PI()/180-(VLOOKUP(B74,Locations!B:D,3,FALSE))*PI()/180))/1.609,0))*2,(ROUND(6371 * ACOS(SIN((VLOOKUP(B74,Locations!B:D,2,FALSE))*PI()/180)*SIN((VLOOKUP(C74,Locations!B:D,2,FALSE))*PI()/180) + COS((VLOOKUP(B74,Locations!B:D,2,FALSE))*PI()/180) * COS((VLOOKUP(C74,Locations!B:D,2,FALSE))*PI()/180)*COS((VLOOKUP(C74,Locations!B:D,3,FALSE))* PI()/180-(VLOOKUP(B74,Locations!B:D,3,FALSE))*PI()/180))/1.609,0))),""))</f>
        <v/>
      </c>
      <c r="J74" s="100" t="str">
        <f>IFERROR(ROUND(IF(OR(E74="",D74="HGV - Rigid - 0% laden (miles)",D74="HGV - Articulated - 0% laden (miles)"),VLOOKUP(D74,Transport!C:D,2,FALSE)*I74*F74*G74,VLOOKUP(D74,Transport!O:P,2,FALSE)*E74*I74*F74*G74),1),"")</f>
        <v/>
      </c>
      <c r="K74" s="90"/>
    </row>
    <row r="75" spans="1:11" ht="17.399999999999999" customHeight="1" x14ac:dyDescent="0.25">
      <c r="A75" s="90"/>
      <c r="B75" s="91"/>
      <c r="C75" s="91"/>
      <c r="D75" s="91"/>
      <c r="E75" s="90"/>
      <c r="F75" s="90">
        <v>1</v>
      </c>
      <c r="G75" s="101">
        <v>1</v>
      </c>
      <c r="H75" s="91"/>
      <c r="I75" s="100" t="str">
        <f>(IFERROR(IF(H75="Yes",(ROUND(6371 * ACOS(SIN((VLOOKUP(B75,Locations!B:D,2,FALSE))*PI()/180)*SIN((VLOOKUP(C75,Locations!B:D,2,FALSE))*PI()/180) + COS((VLOOKUP(B75,Locations!B:D,2,FALSE))*PI()/180) * COS((VLOOKUP(C75,Locations!B:D,2,FALSE))*PI()/180)*COS((VLOOKUP(C75,Locations!B:D,3,FALSE))* PI()/180-(VLOOKUP(B75,Locations!B:D,3,FALSE))*PI()/180))/1.609,0))*2,(ROUND(6371 * ACOS(SIN((VLOOKUP(B75,Locations!B:D,2,FALSE))*PI()/180)*SIN((VLOOKUP(C75,Locations!B:D,2,FALSE))*PI()/180) + COS((VLOOKUP(B75,Locations!B:D,2,FALSE))*PI()/180) * COS((VLOOKUP(C75,Locations!B:D,2,FALSE))*PI()/180)*COS((VLOOKUP(C75,Locations!B:D,3,FALSE))* PI()/180-(VLOOKUP(B75,Locations!B:D,3,FALSE))*PI()/180))/1.609,0))),""))</f>
        <v/>
      </c>
      <c r="J75" s="100" t="str">
        <f>IFERROR(ROUND(IF(OR(E75="",D75="HGV - Rigid - 0% laden (miles)",D75="HGV - Articulated - 0% laden (miles)"),VLOOKUP(D75,Transport!C:D,2,FALSE)*I75*F75*G75,VLOOKUP(D75,Transport!O:P,2,FALSE)*E75*I75*F75*G75),1),"")</f>
        <v/>
      </c>
      <c r="K75" s="90"/>
    </row>
    <row r="76" spans="1:11" ht="17.399999999999999" customHeight="1" x14ac:dyDescent="0.25">
      <c r="A76" s="90"/>
      <c r="B76" s="91"/>
      <c r="C76" s="91"/>
      <c r="D76" s="91"/>
      <c r="E76" s="90"/>
      <c r="F76" s="90">
        <v>1</v>
      </c>
      <c r="G76" s="101">
        <v>1</v>
      </c>
      <c r="H76" s="91"/>
      <c r="I76" s="100" t="str">
        <f>(IFERROR(IF(H76="Yes",(ROUND(6371 * ACOS(SIN((VLOOKUP(B76,Locations!B:D,2,FALSE))*PI()/180)*SIN((VLOOKUP(C76,Locations!B:D,2,FALSE))*PI()/180) + COS((VLOOKUP(B76,Locations!B:D,2,FALSE))*PI()/180) * COS((VLOOKUP(C76,Locations!B:D,2,FALSE))*PI()/180)*COS((VLOOKUP(C76,Locations!B:D,3,FALSE))* PI()/180-(VLOOKUP(B76,Locations!B:D,3,FALSE))*PI()/180))/1.609,0))*2,(ROUND(6371 * ACOS(SIN((VLOOKUP(B76,Locations!B:D,2,FALSE))*PI()/180)*SIN((VLOOKUP(C76,Locations!B:D,2,FALSE))*PI()/180) + COS((VLOOKUP(B76,Locations!B:D,2,FALSE))*PI()/180) * COS((VLOOKUP(C76,Locations!B:D,2,FALSE))*PI()/180)*COS((VLOOKUP(C76,Locations!B:D,3,FALSE))* PI()/180-(VLOOKUP(B76,Locations!B:D,3,FALSE))*PI()/180))/1.609,0))),""))</f>
        <v/>
      </c>
      <c r="J76" s="100" t="str">
        <f>IFERROR(ROUND(IF(OR(E76="",D76="HGV - Rigid - 0% laden (miles)",D76="HGV - Articulated - 0% laden (miles)"),VLOOKUP(D76,Transport!C:D,2,FALSE)*I76*F76*G76,VLOOKUP(D76,Transport!O:P,2,FALSE)*E76*I76*F76*G76),1),"")</f>
        <v/>
      </c>
      <c r="K76" s="90"/>
    </row>
    <row r="77" spans="1:11" ht="17.399999999999999" customHeight="1" x14ac:dyDescent="0.25">
      <c r="A77" s="90"/>
      <c r="B77" s="91"/>
      <c r="C77" s="91"/>
      <c r="D77" s="91"/>
      <c r="E77" s="90"/>
      <c r="F77" s="90">
        <v>1</v>
      </c>
      <c r="G77" s="101">
        <v>1</v>
      </c>
      <c r="H77" s="91"/>
      <c r="I77" s="100" t="str">
        <f>(IFERROR(IF(H77="Yes",(ROUND(6371 * ACOS(SIN((VLOOKUP(B77,Locations!B:D,2,FALSE))*PI()/180)*SIN((VLOOKUP(C77,Locations!B:D,2,FALSE))*PI()/180) + COS((VLOOKUP(B77,Locations!B:D,2,FALSE))*PI()/180) * COS((VLOOKUP(C77,Locations!B:D,2,FALSE))*PI()/180)*COS((VLOOKUP(C77,Locations!B:D,3,FALSE))* PI()/180-(VLOOKUP(B77,Locations!B:D,3,FALSE))*PI()/180))/1.609,0))*2,(ROUND(6371 * ACOS(SIN((VLOOKUP(B77,Locations!B:D,2,FALSE))*PI()/180)*SIN((VLOOKUP(C77,Locations!B:D,2,FALSE))*PI()/180) + COS((VLOOKUP(B77,Locations!B:D,2,FALSE))*PI()/180) * COS((VLOOKUP(C77,Locations!B:D,2,FALSE))*PI()/180)*COS((VLOOKUP(C77,Locations!B:D,3,FALSE))* PI()/180-(VLOOKUP(B77,Locations!B:D,3,FALSE))*PI()/180))/1.609,0))),""))</f>
        <v/>
      </c>
      <c r="J77" s="100" t="str">
        <f>IFERROR(ROUND(IF(OR(E77="",D77="HGV - Rigid - 0% laden (miles)",D77="HGV - Articulated - 0% laden (miles)"),VLOOKUP(D77,Transport!C:D,2,FALSE)*I77*F77*G77,VLOOKUP(D77,Transport!O:P,2,FALSE)*E77*I77*F77*G77),1),"")</f>
        <v/>
      </c>
      <c r="K77" s="90"/>
    </row>
    <row r="78" spans="1:11" ht="17.399999999999999" customHeight="1" x14ac:dyDescent="0.25">
      <c r="A78" s="90"/>
      <c r="B78" s="91"/>
      <c r="C78" s="91"/>
      <c r="D78" s="91"/>
      <c r="E78" s="90"/>
      <c r="F78" s="90">
        <v>1</v>
      </c>
      <c r="G78" s="101">
        <v>1</v>
      </c>
      <c r="H78" s="91"/>
      <c r="I78" s="100" t="str">
        <f>(IFERROR(IF(H78="Yes",(ROUND(6371 * ACOS(SIN((VLOOKUP(B78,Locations!B:D,2,FALSE))*PI()/180)*SIN((VLOOKUP(C78,Locations!B:D,2,FALSE))*PI()/180) + COS((VLOOKUP(B78,Locations!B:D,2,FALSE))*PI()/180) * COS((VLOOKUP(C78,Locations!B:D,2,FALSE))*PI()/180)*COS((VLOOKUP(C78,Locations!B:D,3,FALSE))* PI()/180-(VLOOKUP(B78,Locations!B:D,3,FALSE))*PI()/180))/1.609,0))*2,(ROUND(6371 * ACOS(SIN((VLOOKUP(B78,Locations!B:D,2,FALSE))*PI()/180)*SIN((VLOOKUP(C78,Locations!B:D,2,FALSE))*PI()/180) + COS((VLOOKUP(B78,Locations!B:D,2,FALSE))*PI()/180) * COS((VLOOKUP(C78,Locations!B:D,2,FALSE))*PI()/180)*COS((VLOOKUP(C78,Locations!B:D,3,FALSE))* PI()/180-(VLOOKUP(B78,Locations!B:D,3,FALSE))*PI()/180))/1.609,0))),""))</f>
        <v/>
      </c>
      <c r="J78" s="100" t="str">
        <f>IFERROR(ROUND(IF(OR(E78="",D78="HGV - Rigid - 0% laden (miles)",D78="HGV - Articulated - 0% laden (miles)"),VLOOKUP(D78,Transport!C:D,2,FALSE)*I78*F78*G78,VLOOKUP(D78,Transport!O:P,2,FALSE)*E78*I78*F78*G78),1),"")</f>
        <v/>
      </c>
      <c r="K78" s="90"/>
    </row>
    <row r="79" spans="1:11" ht="17.399999999999999" customHeight="1" x14ac:dyDescent="0.25">
      <c r="A79" s="90"/>
      <c r="B79" s="91"/>
      <c r="C79" s="91"/>
      <c r="D79" s="91"/>
      <c r="E79" s="90"/>
      <c r="F79" s="90">
        <v>1</v>
      </c>
      <c r="G79" s="101">
        <v>1</v>
      </c>
      <c r="H79" s="91"/>
      <c r="I79" s="100" t="str">
        <f>(IFERROR(IF(H79="Yes",(ROUND(6371 * ACOS(SIN((VLOOKUP(B79,Locations!B:D,2,FALSE))*PI()/180)*SIN((VLOOKUP(C79,Locations!B:D,2,FALSE))*PI()/180) + COS((VLOOKUP(B79,Locations!B:D,2,FALSE))*PI()/180) * COS((VLOOKUP(C79,Locations!B:D,2,FALSE))*PI()/180)*COS((VLOOKUP(C79,Locations!B:D,3,FALSE))* PI()/180-(VLOOKUP(B79,Locations!B:D,3,FALSE))*PI()/180))/1.609,0))*2,(ROUND(6371 * ACOS(SIN((VLOOKUP(B79,Locations!B:D,2,FALSE))*PI()/180)*SIN((VLOOKUP(C79,Locations!B:D,2,FALSE))*PI()/180) + COS((VLOOKUP(B79,Locations!B:D,2,FALSE))*PI()/180) * COS((VLOOKUP(C79,Locations!B:D,2,FALSE))*PI()/180)*COS((VLOOKUP(C79,Locations!B:D,3,FALSE))* PI()/180-(VLOOKUP(B79,Locations!B:D,3,FALSE))*PI()/180))/1.609,0))),""))</f>
        <v/>
      </c>
      <c r="J79" s="100" t="str">
        <f>IFERROR(ROUND(IF(OR(E79="",D79="HGV - Rigid - 0% laden (miles)",D79="HGV - Articulated - 0% laden (miles)"),VLOOKUP(D79,Transport!C:D,2,FALSE)*I79*F79*G79,VLOOKUP(D79,Transport!O:P,2,FALSE)*E79*I79*F79*G79),1),"")</f>
        <v/>
      </c>
      <c r="K79" s="90"/>
    </row>
    <row r="80" spans="1:11" ht="17.399999999999999" customHeight="1" x14ac:dyDescent="0.25">
      <c r="A80" s="90"/>
      <c r="B80" s="91"/>
      <c r="C80" s="91"/>
      <c r="D80" s="91"/>
      <c r="E80" s="90"/>
      <c r="F80" s="90">
        <v>1</v>
      </c>
      <c r="G80" s="101">
        <v>1</v>
      </c>
      <c r="H80" s="91"/>
      <c r="I80" s="100" t="str">
        <f>(IFERROR(IF(H80="Yes",(ROUND(6371 * ACOS(SIN((VLOOKUP(B80,Locations!B:D,2,FALSE))*PI()/180)*SIN((VLOOKUP(C80,Locations!B:D,2,FALSE))*PI()/180) + COS((VLOOKUP(B80,Locations!B:D,2,FALSE))*PI()/180) * COS((VLOOKUP(C80,Locations!B:D,2,FALSE))*PI()/180)*COS((VLOOKUP(C80,Locations!B:D,3,FALSE))* PI()/180-(VLOOKUP(B80,Locations!B:D,3,FALSE))*PI()/180))/1.609,0))*2,(ROUND(6371 * ACOS(SIN((VLOOKUP(B80,Locations!B:D,2,FALSE))*PI()/180)*SIN((VLOOKUP(C80,Locations!B:D,2,FALSE))*PI()/180) + COS((VLOOKUP(B80,Locations!B:D,2,FALSE))*PI()/180) * COS((VLOOKUP(C80,Locations!B:D,2,FALSE))*PI()/180)*COS((VLOOKUP(C80,Locations!B:D,3,FALSE))* PI()/180-(VLOOKUP(B80,Locations!B:D,3,FALSE))*PI()/180))/1.609,0))),""))</f>
        <v/>
      </c>
      <c r="J80" s="100" t="str">
        <f>IFERROR(ROUND(IF(OR(E80="",D80="HGV - Rigid - 0% laden (miles)",D80="HGV - Articulated - 0% laden (miles)"),VLOOKUP(D80,Transport!C:D,2,FALSE)*I80*F80*G80,VLOOKUP(D80,Transport!O:P,2,FALSE)*E80*I80*F80*G80),1),"")</f>
        <v/>
      </c>
      <c r="K80" s="90"/>
    </row>
    <row r="81" spans="1:11" ht="17.399999999999999" customHeight="1" x14ac:dyDescent="0.25">
      <c r="A81" s="90"/>
      <c r="B81" s="91"/>
      <c r="C81" s="91"/>
      <c r="D81" s="91"/>
      <c r="E81" s="90"/>
      <c r="F81" s="90">
        <v>1</v>
      </c>
      <c r="G81" s="101">
        <v>1</v>
      </c>
      <c r="H81" s="91"/>
      <c r="I81" s="100" t="str">
        <f>(IFERROR(IF(H81="Yes",(ROUND(6371 * ACOS(SIN((VLOOKUP(B81,Locations!B:D,2,FALSE))*PI()/180)*SIN((VLOOKUP(C81,Locations!B:D,2,FALSE))*PI()/180) + COS((VLOOKUP(B81,Locations!B:D,2,FALSE))*PI()/180) * COS((VLOOKUP(C81,Locations!B:D,2,FALSE))*PI()/180)*COS((VLOOKUP(C81,Locations!B:D,3,FALSE))* PI()/180-(VLOOKUP(B81,Locations!B:D,3,FALSE))*PI()/180))/1.609,0))*2,(ROUND(6371 * ACOS(SIN((VLOOKUP(B81,Locations!B:D,2,FALSE))*PI()/180)*SIN((VLOOKUP(C81,Locations!B:D,2,FALSE))*PI()/180) + COS((VLOOKUP(B81,Locations!B:D,2,FALSE))*PI()/180) * COS((VLOOKUP(C81,Locations!B:D,2,FALSE))*PI()/180)*COS((VLOOKUP(C81,Locations!B:D,3,FALSE))* PI()/180-(VLOOKUP(B81,Locations!B:D,3,FALSE))*PI()/180))/1.609,0))),""))</f>
        <v/>
      </c>
      <c r="J81" s="100" t="str">
        <f>IFERROR(ROUND(IF(OR(E81="",D81="HGV - Rigid - 0% laden (miles)",D81="HGV - Articulated - 0% laden (miles)"),VLOOKUP(D81,Transport!C:D,2,FALSE)*I81*F81*G81,VLOOKUP(D81,Transport!O:P,2,FALSE)*E81*I81*F81*G81),1),"")</f>
        <v/>
      </c>
      <c r="K81" s="90"/>
    </row>
    <row r="82" spans="1:11" ht="17.399999999999999" customHeight="1" x14ac:dyDescent="0.25">
      <c r="A82" s="90"/>
      <c r="B82" s="91"/>
      <c r="C82" s="91"/>
      <c r="D82" s="91"/>
      <c r="E82" s="90"/>
      <c r="F82" s="90">
        <v>1</v>
      </c>
      <c r="G82" s="101">
        <v>1</v>
      </c>
      <c r="H82" s="91"/>
      <c r="I82" s="100" t="str">
        <f>(IFERROR(IF(H82="Yes",(ROUND(6371 * ACOS(SIN((VLOOKUP(B82,Locations!B:D,2,FALSE))*PI()/180)*SIN((VLOOKUP(C82,Locations!B:D,2,FALSE))*PI()/180) + COS((VLOOKUP(B82,Locations!B:D,2,FALSE))*PI()/180) * COS((VLOOKUP(C82,Locations!B:D,2,FALSE))*PI()/180)*COS((VLOOKUP(C82,Locations!B:D,3,FALSE))* PI()/180-(VLOOKUP(B82,Locations!B:D,3,FALSE))*PI()/180))/1.609,0))*2,(ROUND(6371 * ACOS(SIN((VLOOKUP(B82,Locations!B:D,2,FALSE))*PI()/180)*SIN((VLOOKUP(C82,Locations!B:D,2,FALSE))*PI()/180) + COS((VLOOKUP(B82,Locations!B:D,2,FALSE))*PI()/180) * COS((VLOOKUP(C82,Locations!B:D,2,FALSE))*PI()/180)*COS((VLOOKUP(C82,Locations!B:D,3,FALSE))* PI()/180-(VLOOKUP(B82,Locations!B:D,3,FALSE))*PI()/180))/1.609,0))),""))</f>
        <v/>
      </c>
      <c r="J82" s="100" t="str">
        <f>IFERROR(ROUND(IF(OR(E82="",D82="HGV - Rigid - 0% laden (miles)",D82="HGV - Articulated - 0% laden (miles)"),VLOOKUP(D82,Transport!C:D,2,FALSE)*I82*F82*G82,VLOOKUP(D82,Transport!O:P,2,FALSE)*E82*I82*F82*G82),1),"")</f>
        <v/>
      </c>
      <c r="K82" s="90"/>
    </row>
    <row r="83" spans="1:11" ht="17.399999999999999" customHeight="1" x14ac:dyDescent="0.25">
      <c r="A83" s="90"/>
      <c r="B83" s="91"/>
      <c r="C83" s="91"/>
      <c r="D83" s="91"/>
      <c r="E83" s="90"/>
      <c r="F83" s="90">
        <v>1</v>
      </c>
      <c r="G83" s="101">
        <v>1</v>
      </c>
      <c r="H83" s="91"/>
      <c r="I83" s="100" t="str">
        <f>(IFERROR(IF(H83="Yes",(ROUND(6371 * ACOS(SIN((VLOOKUP(B83,Locations!B:D,2,FALSE))*PI()/180)*SIN((VLOOKUP(C83,Locations!B:D,2,FALSE))*PI()/180) + COS((VLOOKUP(B83,Locations!B:D,2,FALSE))*PI()/180) * COS((VLOOKUP(C83,Locations!B:D,2,FALSE))*PI()/180)*COS((VLOOKUP(C83,Locations!B:D,3,FALSE))* PI()/180-(VLOOKUP(B83,Locations!B:D,3,FALSE))*PI()/180))/1.609,0))*2,(ROUND(6371 * ACOS(SIN((VLOOKUP(B83,Locations!B:D,2,FALSE))*PI()/180)*SIN((VLOOKUP(C83,Locations!B:D,2,FALSE))*PI()/180) + COS((VLOOKUP(B83,Locations!B:D,2,FALSE))*PI()/180) * COS((VLOOKUP(C83,Locations!B:D,2,FALSE))*PI()/180)*COS((VLOOKUP(C83,Locations!B:D,3,FALSE))* PI()/180-(VLOOKUP(B83,Locations!B:D,3,FALSE))*PI()/180))/1.609,0))),""))</f>
        <v/>
      </c>
      <c r="J83" s="100" t="str">
        <f>IFERROR(ROUND(IF(OR(E83="",D83="HGV - Rigid - 0% laden (miles)",D83="HGV - Articulated - 0% laden (miles)"),VLOOKUP(D83,Transport!C:D,2,FALSE)*I83*F83*G83,VLOOKUP(D83,Transport!O:P,2,FALSE)*E83*I83*F83*G83),1),"")</f>
        <v/>
      </c>
      <c r="K83" s="90"/>
    </row>
    <row r="84" spans="1:11" ht="17.399999999999999" customHeight="1" x14ac:dyDescent="0.25">
      <c r="A84" s="90"/>
      <c r="B84" s="91"/>
      <c r="C84" s="91"/>
      <c r="D84" s="91"/>
      <c r="E84" s="90"/>
      <c r="F84" s="90">
        <v>1</v>
      </c>
      <c r="G84" s="101">
        <v>1</v>
      </c>
      <c r="H84" s="91"/>
      <c r="I84" s="100" t="str">
        <f>(IFERROR(IF(H84="Yes",(ROUND(6371 * ACOS(SIN((VLOOKUP(B84,Locations!B:D,2,FALSE))*PI()/180)*SIN((VLOOKUP(C84,Locations!B:D,2,FALSE))*PI()/180) + COS((VLOOKUP(B84,Locations!B:D,2,FALSE))*PI()/180) * COS((VLOOKUP(C84,Locations!B:D,2,FALSE))*PI()/180)*COS((VLOOKUP(C84,Locations!B:D,3,FALSE))* PI()/180-(VLOOKUP(B84,Locations!B:D,3,FALSE))*PI()/180))/1.609,0))*2,(ROUND(6371 * ACOS(SIN((VLOOKUP(B84,Locations!B:D,2,FALSE))*PI()/180)*SIN((VLOOKUP(C84,Locations!B:D,2,FALSE))*PI()/180) + COS((VLOOKUP(B84,Locations!B:D,2,FALSE))*PI()/180) * COS((VLOOKUP(C84,Locations!B:D,2,FALSE))*PI()/180)*COS((VLOOKUP(C84,Locations!B:D,3,FALSE))* PI()/180-(VLOOKUP(B84,Locations!B:D,3,FALSE))*PI()/180))/1.609,0))),""))</f>
        <v/>
      </c>
      <c r="J84" s="100" t="str">
        <f>IFERROR(ROUND(IF(OR(E84="",D84="HGV - Rigid - 0% laden (miles)",D84="HGV - Articulated - 0% laden (miles)"),VLOOKUP(D84,Transport!C:D,2,FALSE)*I84*F84*G84,VLOOKUP(D84,Transport!O:P,2,FALSE)*E84*I84*F84*G84),1),"")</f>
        <v/>
      </c>
      <c r="K84" s="90"/>
    </row>
    <row r="85" spans="1:11" ht="17.399999999999999" customHeight="1" x14ac:dyDescent="0.25">
      <c r="A85" s="90"/>
      <c r="B85" s="91"/>
      <c r="C85" s="91"/>
      <c r="D85" s="91"/>
      <c r="E85" s="90"/>
      <c r="F85" s="90">
        <v>1</v>
      </c>
      <c r="G85" s="101">
        <v>1</v>
      </c>
      <c r="H85" s="91"/>
      <c r="I85" s="100" t="str">
        <f>(IFERROR(IF(H85="Yes",(ROUND(6371 * ACOS(SIN((VLOOKUP(B85,Locations!B:D,2,FALSE))*PI()/180)*SIN((VLOOKUP(C85,Locations!B:D,2,FALSE))*PI()/180) + COS((VLOOKUP(B85,Locations!B:D,2,FALSE))*PI()/180) * COS((VLOOKUP(C85,Locations!B:D,2,FALSE))*PI()/180)*COS((VLOOKUP(C85,Locations!B:D,3,FALSE))* PI()/180-(VLOOKUP(B85,Locations!B:D,3,FALSE))*PI()/180))/1.609,0))*2,(ROUND(6371 * ACOS(SIN((VLOOKUP(B85,Locations!B:D,2,FALSE))*PI()/180)*SIN((VLOOKUP(C85,Locations!B:D,2,FALSE))*PI()/180) + COS((VLOOKUP(B85,Locations!B:D,2,FALSE))*PI()/180) * COS((VLOOKUP(C85,Locations!B:D,2,FALSE))*PI()/180)*COS((VLOOKUP(C85,Locations!B:D,3,FALSE))* PI()/180-(VLOOKUP(B85,Locations!B:D,3,FALSE))*PI()/180))/1.609,0))),""))</f>
        <v/>
      </c>
      <c r="J85" s="100" t="str">
        <f>IFERROR(ROUND(IF(OR(E85="",D85="HGV - Rigid - 0% laden (miles)",D85="HGV - Articulated - 0% laden (miles)"),VLOOKUP(D85,Transport!C:D,2,FALSE)*I85*F85*G85,VLOOKUP(D85,Transport!O:P,2,FALSE)*E85*I85*F85*G85),1),"")</f>
        <v/>
      </c>
      <c r="K85" s="90"/>
    </row>
    <row r="86" spans="1:11" ht="17.399999999999999" customHeight="1" x14ac:dyDescent="0.25">
      <c r="A86" s="90"/>
      <c r="B86" s="91"/>
      <c r="C86" s="91"/>
      <c r="D86" s="91"/>
      <c r="E86" s="90"/>
      <c r="F86" s="90">
        <v>1</v>
      </c>
      <c r="G86" s="101">
        <v>1</v>
      </c>
      <c r="H86" s="91"/>
      <c r="I86" s="100" t="str">
        <f>(IFERROR(IF(H86="Yes",(ROUND(6371 * ACOS(SIN((VLOOKUP(B86,Locations!B:D,2,FALSE))*PI()/180)*SIN((VLOOKUP(C86,Locations!B:D,2,FALSE))*PI()/180) + COS((VLOOKUP(B86,Locations!B:D,2,FALSE))*PI()/180) * COS((VLOOKUP(C86,Locations!B:D,2,FALSE))*PI()/180)*COS((VLOOKUP(C86,Locations!B:D,3,FALSE))* PI()/180-(VLOOKUP(B86,Locations!B:D,3,FALSE))*PI()/180))/1.609,0))*2,(ROUND(6371 * ACOS(SIN((VLOOKUP(B86,Locations!B:D,2,FALSE))*PI()/180)*SIN((VLOOKUP(C86,Locations!B:D,2,FALSE))*PI()/180) + COS((VLOOKUP(B86,Locations!B:D,2,FALSE))*PI()/180) * COS((VLOOKUP(C86,Locations!B:D,2,FALSE))*PI()/180)*COS((VLOOKUP(C86,Locations!B:D,3,FALSE))* PI()/180-(VLOOKUP(B86,Locations!B:D,3,FALSE))*PI()/180))/1.609,0))),""))</f>
        <v/>
      </c>
      <c r="J86" s="100" t="str">
        <f>IFERROR(ROUND(IF(OR(E86="",D86="HGV - Rigid - 0% laden (miles)",D86="HGV - Articulated - 0% laden (miles)"),VLOOKUP(D86,Transport!C:D,2,FALSE)*I86*F86*G86,VLOOKUP(D86,Transport!O:P,2,FALSE)*E86*I86*F86*G86),1),"")</f>
        <v/>
      </c>
      <c r="K86" s="90"/>
    </row>
    <row r="87" spans="1:11" ht="17.399999999999999" customHeight="1" x14ac:dyDescent="0.25">
      <c r="A87" s="90"/>
      <c r="B87" s="91"/>
      <c r="C87" s="91"/>
      <c r="D87" s="91"/>
      <c r="E87" s="90"/>
      <c r="F87" s="90">
        <v>1</v>
      </c>
      <c r="G87" s="101">
        <v>1</v>
      </c>
      <c r="H87" s="91"/>
      <c r="I87" s="100" t="str">
        <f>(IFERROR(IF(H87="Yes",(ROUND(6371 * ACOS(SIN((VLOOKUP(B87,Locations!B:D,2,FALSE))*PI()/180)*SIN((VLOOKUP(C87,Locations!B:D,2,FALSE))*PI()/180) + COS((VLOOKUP(B87,Locations!B:D,2,FALSE))*PI()/180) * COS((VLOOKUP(C87,Locations!B:D,2,FALSE))*PI()/180)*COS((VLOOKUP(C87,Locations!B:D,3,FALSE))* PI()/180-(VLOOKUP(B87,Locations!B:D,3,FALSE))*PI()/180))/1.609,0))*2,(ROUND(6371 * ACOS(SIN((VLOOKUP(B87,Locations!B:D,2,FALSE))*PI()/180)*SIN((VLOOKUP(C87,Locations!B:D,2,FALSE))*PI()/180) + COS((VLOOKUP(B87,Locations!B:D,2,FALSE))*PI()/180) * COS((VLOOKUP(C87,Locations!B:D,2,FALSE))*PI()/180)*COS((VLOOKUP(C87,Locations!B:D,3,FALSE))* PI()/180-(VLOOKUP(B87,Locations!B:D,3,FALSE))*PI()/180))/1.609,0))),""))</f>
        <v/>
      </c>
      <c r="J87" s="100" t="str">
        <f>IFERROR(ROUND(IF(OR(E87="",D87="HGV - Rigid - 0% laden (miles)",D87="HGV - Articulated - 0% laden (miles)"),VLOOKUP(D87,Transport!C:D,2,FALSE)*I87*F87*G87,VLOOKUP(D87,Transport!O:P,2,FALSE)*E87*I87*F87*G87),1),"")</f>
        <v/>
      </c>
      <c r="K87" s="90"/>
    </row>
    <row r="88" spans="1:11" ht="17.399999999999999" customHeight="1" x14ac:dyDescent="0.25">
      <c r="A88" s="90"/>
      <c r="B88" s="91"/>
      <c r="C88" s="91"/>
      <c r="D88" s="91"/>
      <c r="E88" s="90"/>
      <c r="F88" s="90">
        <v>1</v>
      </c>
      <c r="G88" s="101">
        <v>1</v>
      </c>
      <c r="H88" s="91"/>
      <c r="I88" s="100" t="str">
        <f>(IFERROR(IF(H88="Yes",(ROUND(6371 * ACOS(SIN((VLOOKUP(B88,Locations!B:D,2,FALSE))*PI()/180)*SIN((VLOOKUP(C88,Locations!B:D,2,FALSE))*PI()/180) + COS((VLOOKUP(B88,Locations!B:D,2,FALSE))*PI()/180) * COS((VLOOKUP(C88,Locations!B:D,2,FALSE))*PI()/180)*COS((VLOOKUP(C88,Locations!B:D,3,FALSE))* PI()/180-(VLOOKUP(B88,Locations!B:D,3,FALSE))*PI()/180))/1.609,0))*2,(ROUND(6371 * ACOS(SIN((VLOOKUP(B88,Locations!B:D,2,FALSE))*PI()/180)*SIN((VLOOKUP(C88,Locations!B:D,2,FALSE))*PI()/180) + COS((VLOOKUP(B88,Locations!B:D,2,FALSE))*PI()/180) * COS((VLOOKUP(C88,Locations!B:D,2,FALSE))*PI()/180)*COS((VLOOKUP(C88,Locations!B:D,3,FALSE))* PI()/180-(VLOOKUP(B88,Locations!B:D,3,FALSE))*PI()/180))/1.609,0))),""))</f>
        <v/>
      </c>
      <c r="J88" s="100" t="str">
        <f>IFERROR(ROUND(IF(OR(E88="",D88="HGV - Rigid - 0% laden (miles)",D88="HGV - Articulated - 0% laden (miles)"),VLOOKUP(D88,Transport!C:D,2,FALSE)*I88*F88*G88,VLOOKUP(D88,Transport!O:P,2,FALSE)*E88*I88*F88*G88),1),"")</f>
        <v/>
      </c>
      <c r="K88" s="90"/>
    </row>
    <row r="89" spans="1:11" ht="17.399999999999999" customHeight="1" x14ac:dyDescent="0.25">
      <c r="A89" s="90"/>
      <c r="B89" s="91"/>
      <c r="C89" s="91"/>
      <c r="D89" s="91"/>
      <c r="E89" s="90"/>
      <c r="F89" s="90">
        <v>1</v>
      </c>
      <c r="G89" s="101">
        <v>1</v>
      </c>
      <c r="H89" s="91"/>
      <c r="I89" s="100" t="str">
        <f>(IFERROR(IF(H89="Yes",(ROUND(6371 * ACOS(SIN((VLOOKUP(B89,Locations!B:D,2,FALSE))*PI()/180)*SIN((VLOOKUP(C89,Locations!B:D,2,FALSE))*PI()/180) + COS((VLOOKUP(B89,Locations!B:D,2,FALSE))*PI()/180) * COS((VLOOKUP(C89,Locations!B:D,2,FALSE))*PI()/180)*COS((VLOOKUP(C89,Locations!B:D,3,FALSE))* PI()/180-(VLOOKUP(B89,Locations!B:D,3,FALSE))*PI()/180))/1.609,0))*2,(ROUND(6371 * ACOS(SIN((VLOOKUP(B89,Locations!B:D,2,FALSE))*PI()/180)*SIN((VLOOKUP(C89,Locations!B:D,2,FALSE))*PI()/180) + COS((VLOOKUP(B89,Locations!B:D,2,FALSE))*PI()/180) * COS((VLOOKUP(C89,Locations!B:D,2,FALSE))*PI()/180)*COS((VLOOKUP(C89,Locations!B:D,3,FALSE))* PI()/180-(VLOOKUP(B89,Locations!B:D,3,FALSE))*PI()/180))/1.609,0))),""))</f>
        <v/>
      </c>
      <c r="J89" s="100" t="str">
        <f>IFERROR(ROUND(IF(OR(E89="",D89="HGV - Rigid - 0% laden (miles)",D89="HGV - Articulated - 0% laden (miles)"),VLOOKUP(D89,Transport!C:D,2,FALSE)*I89*F89*G89,VLOOKUP(D89,Transport!O:P,2,FALSE)*E89*I89*F89*G89),1),"")</f>
        <v/>
      </c>
      <c r="K89" s="90"/>
    </row>
    <row r="90" spans="1:11" ht="17.399999999999999" customHeight="1" x14ac:dyDescent="0.25">
      <c r="A90" s="90"/>
      <c r="B90" s="91"/>
      <c r="C90" s="91"/>
      <c r="D90" s="91"/>
      <c r="E90" s="90"/>
      <c r="F90" s="90">
        <v>1</v>
      </c>
      <c r="G90" s="101">
        <v>1</v>
      </c>
      <c r="H90" s="91"/>
      <c r="I90" s="100" t="str">
        <f>(IFERROR(IF(H90="Yes",(ROUND(6371 * ACOS(SIN((VLOOKUP(B90,Locations!B:D,2,FALSE))*PI()/180)*SIN((VLOOKUP(C90,Locations!B:D,2,FALSE))*PI()/180) + COS((VLOOKUP(B90,Locations!B:D,2,FALSE))*PI()/180) * COS((VLOOKUP(C90,Locations!B:D,2,FALSE))*PI()/180)*COS((VLOOKUP(C90,Locations!B:D,3,FALSE))* PI()/180-(VLOOKUP(B90,Locations!B:D,3,FALSE))*PI()/180))/1.609,0))*2,(ROUND(6371 * ACOS(SIN((VLOOKUP(B90,Locations!B:D,2,FALSE))*PI()/180)*SIN((VLOOKUP(C90,Locations!B:D,2,FALSE))*PI()/180) + COS((VLOOKUP(B90,Locations!B:D,2,FALSE))*PI()/180) * COS((VLOOKUP(C90,Locations!B:D,2,FALSE))*PI()/180)*COS((VLOOKUP(C90,Locations!B:D,3,FALSE))* PI()/180-(VLOOKUP(B90,Locations!B:D,3,FALSE))*PI()/180))/1.609,0))),""))</f>
        <v/>
      </c>
      <c r="J90" s="100" t="str">
        <f>IFERROR(ROUND(IF(OR(E90="",D90="HGV - Rigid - 0% laden (miles)",D90="HGV - Articulated - 0% laden (miles)"),VLOOKUP(D90,Transport!C:D,2,FALSE)*I90*F90*G90,VLOOKUP(D90,Transport!O:P,2,FALSE)*E90*I90*F90*G90),1),"")</f>
        <v/>
      </c>
      <c r="K90" s="90"/>
    </row>
    <row r="91" spans="1:11" ht="17.399999999999999" customHeight="1" x14ac:dyDescent="0.25">
      <c r="A91" s="90"/>
      <c r="B91" s="91"/>
      <c r="C91" s="91"/>
      <c r="D91" s="91"/>
      <c r="E91" s="90"/>
      <c r="F91" s="90">
        <v>1</v>
      </c>
      <c r="G91" s="101">
        <v>1</v>
      </c>
      <c r="H91" s="91"/>
      <c r="I91" s="100" t="str">
        <f>(IFERROR(IF(H91="Yes",(ROUND(6371 * ACOS(SIN((VLOOKUP(B91,Locations!B:D,2,FALSE))*PI()/180)*SIN((VLOOKUP(C91,Locations!B:D,2,FALSE))*PI()/180) + COS((VLOOKUP(B91,Locations!B:D,2,FALSE))*PI()/180) * COS((VLOOKUP(C91,Locations!B:D,2,FALSE))*PI()/180)*COS((VLOOKUP(C91,Locations!B:D,3,FALSE))* PI()/180-(VLOOKUP(B91,Locations!B:D,3,FALSE))*PI()/180))/1.609,0))*2,(ROUND(6371 * ACOS(SIN((VLOOKUP(B91,Locations!B:D,2,FALSE))*PI()/180)*SIN((VLOOKUP(C91,Locations!B:D,2,FALSE))*PI()/180) + COS((VLOOKUP(B91,Locations!B:D,2,FALSE))*PI()/180) * COS((VLOOKUP(C91,Locations!B:D,2,FALSE))*PI()/180)*COS((VLOOKUP(C91,Locations!B:D,3,FALSE))* PI()/180-(VLOOKUP(B91,Locations!B:D,3,FALSE))*PI()/180))/1.609,0))),""))</f>
        <v/>
      </c>
      <c r="J91" s="100" t="str">
        <f>IFERROR(ROUND(IF(OR(E91="",D91="HGV - Rigid - 0% laden (miles)",D91="HGV - Articulated - 0% laden (miles)"),VLOOKUP(D91,Transport!C:D,2,FALSE)*I91*F91*G91,VLOOKUP(D91,Transport!O:P,2,FALSE)*E91*I91*F91*G91),1),"")</f>
        <v/>
      </c>
      <c r="K91" s="90"/>
    </row>
    <row r="94" spans="1:11" ht="22.8" x14ac:dyDescent="0.4">
      <c r="A94" s="94" t="s">
        <v>253</v>
      </c>
    </row>
    <row r="95" spans="1:11" ht="16.5" customHeight="1" thickBot="1" x14ac:dyDescent="0.45">
      <c r="A95" s="94"/>
    </row>
    <row r="96" spans="1:11" ht="32.4" customHeight="1" thickBot="1" x14ac:dyDescent="0.3">
      <c r="A96" s="217" t="s">
        <v>254</v>
      </c>
      <c r="B96" s="218"/>
      <c r="C96" s="218"/>
      <c r="D96" s="219"/>
    </row>
    <row r="97" spans="1:8" ht="42.6" customHeight="1" x14ac:dyDescent="0.25">
      <c r="A97" s="80" t="s">
        <v>227</v>
      </c>
      <c r="B97" s="80" t="s">
        <v>255</v>
      </c>
      <c r="C97" s="80" t="s">
        <v>256</v>
      </c>
      <c r="D97" s="80" t="s">
        <v>246</v>
      </c>
      <c r="E97" s="80" t="s">
        <v>230</v>
      </c>
      <c r="F97" s="102" t="s">
        <v>257</v>
      </c>
    </row>
    <row r="98" spans="1:8" ht="17.399999999999999" customHeight="1" x14ac:dyDescent="0.25">
      <c r="A98" s="90"/>
      <c r="B98" s="91"/>
      <c r="C98" s="92"/>
      <c r="D98" s="101">
        <v>1</v>
      </c>
      <c r="E98" s="19" t="str">
        <f>IFERROR(VLOOKUP(B98,Transport!$L$2:$M$28,2,FALSE)*C98*D98,"")</f>
        <v/>
      </c>
      <c r="F98" s="90"/>
    </row>
    <row r="99" spans="1:8" ht="17.399999999999999" customHeight="1" x14ac:dyDescent="0.25">
      <c r="A99" s="90"/>
      <c r="B99" s="91"/>
      <c r="C99" s="92"/>
      <c r="D99" s="101">
        <v>1</v>
      </c>
      <c r="E99" s="19" t="str">
        <f>IFERROR(VLOOKUP(B99,Transport!$L$2:$M$28,2,FALSE)*C99*D99,"")</f>
        <v/>
      </c>
      <c r="F99" s="90"/>
    </row>
    <row r="100" spans="1:8" ht="17.399999999999999" customHeight="1" x14ac:dyDescent="0.25">
      <c r="A100" s="90"/>
      <c r="B100" s="91"/>
      <c r="C100" s="92"/>
      <c r="D100" s="101">
        <v>1</v>
      </c>
      <c r="E100" s="19" t="str">
        <f>IFERROR(VLOOKUP(B100,Transport!$L$2:$M$28,2,FALSE)*C100*D100,"")</f>
        <v/>
      </c>
      <c r="F100" s="90"/>
    </row>
    <row r="101" spans="1:8" ht="17.399999999999999" customHeight="1" x14ac:dyDescent="0.25">
      <c r="A101" s="90"/>
      <c r="B101" s="91"/>
      <c r="C101" s="92"/>
      <c r="D101" s="101">
        <v>1</v>
      </c>
      <c r="E101" s="19" t="str">
        <f>IFERROR(VLOOKUP(B101,Transport!$L$2:$M$28,2,FALSE)*C101*D101,"")</f>
        <v/>
      </c>
      <c r="F101" s="90"/>
    </row>
    <row r="102" spans="1:8" ht="17.399999999999999" customHeight="1" x14ac:dyDescent="0.25">
      <c r="A102" s="90"/>
      <c r="B102" s="91"/>
      <c r="C102" s="92"/>
      <c r="D102" s="101">
        <v>1</v>
      </c>
      <c r="E102" s="19" t="str">
        <f>IFERROR(VLOOKUP(B102,Transport!$L$2:$M$28,2,FALSE)*C102*D102,"")</f>
        <v/>
      </c>
      <c r="F102" s="90"/>
    </row>
    <row r="103" spans="1:8" ht="17.399999999999999" customHeight="1" x14ac:dyDescent="0.25">
      <c r="A103" s="90"/>
      <c r="B103" s="91"/>
      <c r="C103" s="92"/>
      <c r="D103" s="101">
        <v>1</v>
      </c>
      <c r="E103" s="19" t="str">
        <f>IFERROR(VLOOKUP(B103,Transport!$L$2:$M$28,2,FALSE)*C103*D103,"")</f>
        <v/>
      </c>
      <c r="F103" s="90"/>
    </row>
    <row r="104" spans="1:8" ht="17.399999999999999" customHeight="1" x14ac:dyDescent="0.25">
      <c r="A104" s="90"/>
      <c r="B104" s="91"/>
      <c r="C104" s="92"/>
      <c r="D104" s="101">
        <v>1</v>
      </c>
      <c r="E104" s="19" t="str">
        <f>IFERROR(VLOOKUP(B104,Transport!$L$2:$M$28,2,FALSE)*C104*D104,"")</f>
        <v/>
      </c>
      <c r="F104" s="90"/>
    </row>
    <row r="105" spans="1:8" ht="17.399999999999999" customHeight="1" x14ac:dyDescent="0.25">
      <c r="A105" s="90"/>
      <c r="B105" s="91"/>
      <c r="C105" s="92"/>
      <c r="D105" s="101">
        <v>1</v>
      </c>
      <c r="E105" s="19" t="str">
        <f>IFERROR(VLOOKUP(B105,Transport!$L$2:$M$28,2,FALSE)*C105*D105,"")</f>
        <v/>
      </c>
      <c r="F105" s="90"/>
    </row>
    <row r="106" spans="1:8" ht="17.399999999999999" customHeight="1" x14ac:dyDescent="0.25">
      <c r="A106" s="90"/>
      <c r="B106" s="91"/>
      <c r="C106" s="92"/>
      <c r="D106" s="101">
        <v>1</v>
      </c>
      <c r="E106" s="19" t="str">
        <f>IFERROR(VLOOKUP(B106,Transport!$L$2:$M$28,2,FALSE)*C106*D106,"")</f>
        <v/>
      </c>
      <c r="F106" s="90"/>
    </row>
    <row r="107" spans="1:8" ht="17.399999999999999" customHeight="1" x14ac:dyDescent="0.25">
      <c r="E107" s="17" t="str">
        <f>IFERROR(VLOOKUP(C107,Transport!$L$2:$M$24,2,FALSE)*D107,"")</f>
        <v/>
      </c>
    </row>
    <row r="108" spans="1:8" ht="17.399999999999999" customHeight="1" x14ac:dyDescent="0.4">
      <c r="A108" s="94" t="s">
        <v>258</v>
      </c>
    </row>
    <row r="109" spans="1:8" ht="17.399999999999999" customHeight="1" thickBot="1" x14ac:dyDescent="0.45">
      <c r="A109" s="94"/>
    </row>
    <row r="110" spans="1:8" ht="32.4" customHeight="1" thickBot="1" x14ac:dyDescent="0.3">
      <c r="A110" s="217" t="s">
        <v>259</v>
      </c>
      <c r="B110" s="218"/>
      <c r="C110" s="218"/>
      <c r="D110" s="219"/>
    </row>
    <row r="111" spans="1:8" ht="38.4" customHeight="1" x14ac:dyDescent="0.25">
      <c r="A111" s="80" t="s">
        <v>227</v>
      </c>
      <c r="B111" s="80" t="s">
        <v>228</v>
      </c>
      <c r="C111" s="80" t="s">
        <v>248</v>
      </c>
      <c r="D111" s="80" t="s">
        <v>244</v>
      </c>
      <c r="E111" s="102" t="s">
        <v>245</v>
      </c>
      <c r="F111" s="80" t="s">
        <v>246</v>
      </c>
      <c r="G111" s="80" t="s">
        <v>230</v>
      </c>
      <c r="H111" s="102" t="s">
        <v>257</v>
      </c>
    </row>
    <row r="112" spans="1:8" ht="17.399999999999999" customHeight="1" x14ac:dyDescent="0.25">
      <c r="A112" s="90"/>
      <c r="B112" s="91"/>
      <c r="C112" s="92"/>
      <c r="D112" s="90"/>
      <c r="E112" s="90">
        <v>1</v>
      </c>
      <c r="F112" s="101">
        <v>1</v>
      </c>
      <c r="G112" s="19" t="str">
        <f>IFERROR(VLOOKUP(B112,Transport!L:M,2,FALSE)*'Dept F Planning'!C112*'Dept F Planning'!D112*'Dept F Planning'!E112*'Dept F Planning'!F112,"")</f>
        <v/>
      </c>
      <c r="H112" s="90"/>
    </row>
    <row r="113" spans="1:8" ht="17.399999999999999" customHeight="1" x14ac:dyDescent="0.25">
      <c r="A113" s="90"/>
      <c r="B113" s="91"/>
      <c r="C113" s="92"/>
      <c r="D113" s="90"/>
      <c r="E113" s="90">
        <v>1</v>
      </c>
      <c r="F113" s="101">
        <v>1</v>
      </c>
      <c r="G113" s="19" t="str">
        <f>IFERROR(VLOOKUP(B113,Transport!L:M,2,FALSE)*'Dept F Planning'!C113*'Dept F Planning'!D113*'Dept F Planning'!E113*'Dept F Planning'!F113,"")</f>
        <v/>
      </c>
      <c r="H113" s="90"/>
    </row>
    <row r="114" spans="1:8" ht="17.399999999999999" customHeight="1" x14ac:dyDescent="0.25">
      <c r="A114" s="90"/>
      <c r="B114" s="91"/>
      <c r="C114" s="92"/>
      <c r="D114" s="90"/>
      <c r="E114" s="90">
        <v>1</v>
      </c>
      <c r="F114" s="101">
        <v>1</v>
      </c>
      <c r="G114" s="19" t="str">
        <f>IFERROR(VLOOKUP(B114,Transport!L:M,2,FALSE)*'Dept F Planning'!C114*'Dept F Planning'!D114*'Dept F Planning'!E114*'Dept F Planning'!F114,"")</f>
        <v/>
      </c>
      <c r="H114" s="90"/>
    </row>
    <row r="115" spans="1:8" ht="17.399999999999999" customHeight="1" x14ac:dyDescent="0.25">
      <c r="A115" s="90"/>
      <c r="B115" s="91"/>
      <c r="C115" s="92"/>
      <c r="D115" s="90"/>
      <c r="E115" s="90">
        <v>1</v>
      </c>
      <c r="F115" s="101">
        <v>1</v>
      </c>
      <c r="G115" s="19" t="str">
        <f>IFERROR(VLOOKUP(B115,Transport!L:M,2,FALSE)*'Dept F Planning'!C115*'Dept F Planning'!D115*'Dept F Planning'!E115*'Dept F Planning'!F115,"")</f>
        <v/>
      </c>
      <c r="H115" s="90"/>
    </row>
    <row r="116" spans="1:8" ht="17.399999999999999" customHeight="1" x14ac:dyDescent="0.25">
      <c r="A116" s="90"/>
      <c r="B116" s="91"/>
      <c r="C116" s="92"/>
      <c r="D116" s="90"/>
      <c r="E116" s="90">
        <v>1</v>
      </c>
      <c r="F116" s="101">
        <v>1</v>
      </c>
      <c r="G116" s="19" t="str">
        <f>IFERROR(VLOOKUP(B116,Transport!L:M,2,FALSE)*'Dept F Planning'!C116*'Dept F Planning'!D116*'Dept F Planning'!E116*'Dept F Planning'!F116,"")</f>
        <v/>
      </c>
      <c r="H116" s="90"/>
    </row>
    <row r="117" spans="1:8" ht="17.399999999999999" customHeight="1" x14ac:dyDescent="0.25">
      <c r="A117" s="90"/>
      <c r="B117" s="91"/>
      <c r="C117" s="92"/>
      <c r="D117" s="90"/>
      <c r="E117" s="90">
        <v>1</v>
      </c>
      <c r="F117" s="101">
        <v>1</v>
      </c>
      <c r="G117" s="19" t="str">
        <f>IFERROR(VLOOKUP(B117,Transport!L:M,2,FALSE)*'Dept F Planning'!C117*'Dept F Planning'!D117*'Dept F Planning'!E117*'Dept F Planning'!F117,"")</f>
        <v/>
      </c>
      <c r="H117" s="90"/>
    </row>
    <row r="118" spans="1:8" ht="17.399999999999999" customHeight="1" x14ac:dyDescent="0.25">
      <c r="A118" s="90"/>
      <c r="B118" s="91"/>
      <c r="C118" s="92"/>
      <c r="D118" s="90"/>
      <c r="E118" s="90">
        <v>1</v>
      </c>
      <c r="F118" s="101">
        <v>1</v>
      </c>
      <c r="G118" s="19" t="str">
        <f>IFERROR(VLOOKUP(B118,Transport!L:M,2,FALSE)*'Dept F Planning'!C118*'Dept F Planning'!D118*'Dept F Planning'!E118*'Dept F Planning'!F118,"")</f>
        <v/>
      </c>
      <c r="H118" s="90"/>
    </row>
    <row r="119" spans="1:8" ht="17.399999999999999" customHeight="1" x14ac:dyDescent="0.25">
      <c r="A119" s="90"/>
      <c r="B119" s="91"/>
      <c r="C119" s="92"/>
      <c r="D119" s="90"/>
      <c r="E119" s="90">
        <v>1</v>
      </c>
      <c r="F119" s="101">
        <v>1</v>
      </c>
      <c r="G119" s="19" t="str">
        <f>IFERROR(VLOOKUP(B119,Transport!L:M,2,FALSE)*'Dept F Planning'!C119*'Dept F Planning'!D119*'Dept F Planning'!E119*'Dept F Planning'!F119,"")</f>
        <v/>
      </c>
      <c r="H119" s="90"/>
    </row>
    <row r="120" spans="1:8" ht="17.399999999999999" customHeight="1" x14ac:dyDescent="0.25">
      <c r="A120" s="90"/>
      <c r="B120" s="91"/>
      <c r="C120" s="92"/>
      <c r="D120" s="90"/>
      <c r="E120" s="90">
        <v>1</v>
      </c>
      <c r="F120" s="101">
        <v>1</v>
      </c>
      <c r="G120" s="19" t="str">
        <f>IFERROR(VLOOKUP(B120,Transport!L:M,2,FALSE)*'Dept F Planning'!C120*'Dept F Planning'!D120*'Dept F Planning'!E120*'Dept F Planning'!F120,"")</f>
        <v/>
      </c>
      <c r="H120" s="90"/>
    </row>
    <row r="121" spans="1:8" ht="17.399999999999999" customHeight="1" x14ac:dyDescent="0.25">
      <c r="A121" s="90"/>
      <c r="B121" s="91"/>
      <c r="C121" s="92"/>
      <c r="D121" s="90"/>
      <c r="E121" s="90">
        <v>1</v>
      </c>
      <c r="F121" s="101">
        <v>1</v>
      </c>
      <c r="G121" s="19" t="str">
        <f>IFERROR(VLOOKUP(B121,Transport!L:M,2,FALSE)*'Dept F Planning'!C121*'Dept F Planning'!D121*'Dept F Planning'!E121*'Dept F Planning'!F121,"")</f>
        <v/>
      </c>
      <c r="H121" s="90"/>
    </row>
    <row r="122" spans="1:8" ht="17.399999999999999" customHeight="1" x14ac:dyDescent="0.25">
      <c r="A122" s="90"/>
      <c r="B122" s="91"/>
      <c r="C122" s="92"/>
      <c r="D122" s="90"/>
      <c r="E122" s="90">
        <v>1</v>
      </c>
      <c r="F122" s="101">
        <v>1</v>
      </c>
      <c r="G122" s="19" t="str">
        <f>IFERROR(VLOOKUP(B122,Transport!L:M,2,FALSE)*'Dept F Planning'!C122*'Dept F Planning'!D122*'Dept F Planning'!E122*'Dept F Planning'!F122,"")</f>
        <v/>
      </c>
      <c r="H122" s="90"/>
    </row>
    <row r="123" spans="1:8" ht="17.399999999999999" customHeight="1" x14ac:dyDescent="0.25">
      <c r="A123" s="90"/>
      <c r="B123" s="91"/>
      <c r="C123" s="92"/>
      <c r="D123" s="90"/>
      <c r="E123" s="90">
        <v>1</v>
      </c>
      <c r="F123" s="101">
        <v>1</v>
      </c>
      <c r="G123" s="19" t="str">
        <f>IFERROR(VLOOKUP(B123,Transport!L:M,2,FALSE)*'Dept F Planning'!C123*'Dept F Planning'!D123*'Dept F Planning'!E123*'Dept F Planning'!F123,"")</f>
        <v/>
      </c>
      <c r="H123" s="90"/>
    </row>
    <row r="124" spans="1:8" ht="17.399999999999999" customHeight="1" x14ac:dyDescent="0.25">
      <c r="A124" s="90"/>
      <c r="B124" s="91"/>
      <c r="C124" s="92"/>
      <c r="D124" s="90"/>
      <c r="E124" s="90">
        <v>1</v>
      </c>
      <c r="F124" s="101">
        <v>1</v>
      </c>
      <c r="G124" s="19" t="str">
        <f>IFERROR(VLOOKUP(B124,Transport!L:M,2,FALSE)*'Dept F Planning'!C124*'Dept F Planning'!D124*'Dept F Planning'!E124*'Dept F Planning'!F124,"")</f>
        <v/>
      </c>
      <c r="H124" s="90"/>
    </row>
    <row r="125" spans="1:8" ht="17.399999999999999" customHeight="1" x14ac:dyDescent="0.25">
      <c r="A125" s="90"/>
      <c r="B125" s="91"/>
      <c r="C125" s="92"/>
      <c r="D125" s="90"/>
      <c r="E125" s="90">
        <v>1</v>
      </c>
      <c r="F125" s="101">
        <v>1</v>
      </c>
      <c r="G125" s="19" t="str">
        <f>IFERROR(VLOOKUP(B125,Transport!L:M,2,FALSE)*'Dept F Planning'!C125*'Dept F Planning'!D125*'Dept F Planning'!E125*'Dept F Planning'!F125,"")</f>
        <v/>
      </c>
      <c r="H125" s="90"/>
    </row>
    <row r="126" spans="1:8" ht="17.399999999999999" customHeight="1" x14ac:dyDescent="0.25">
      <c r="A126" s="90"/>
      <c r="B126" s="91"/>
      <c r="C126" s="92"/>
      <c r="D126" s="90"/>
      <c r="E126" s="90">
        <v>1</v>
      </c>
      <c r="F126" s="101">
        <v>1</v>
      </c>
      <c r="G126" s="19" t="str">
        <f>IFERROR(VLOOKUP(B126,Transport!L:M,2,FALSE)*'Dept F Planning'!C126*'Dept F Planning'!D126*'Dept F Planning'!E126*'Dept F Planning'!F126,"")</f>
        <v/>
      </c>
      <c r="H126" s="90"/>
    </row>
    <row r="127" spans="1:8" ht="17.399999999999999" customHeight="1" x14ac:dyDescent="0.25">
      <c r="A127" s="90"/>
      <c r="B127" s="91"/>
      <c r="C127" s="92"/>
      <c r="D127" s="90"/>
      <c r="E127" s="90">
        <v>1</v>
      </c>
      <c r="F127" s="101">
        <v>1</v>
      </c>
      <c r="G127" s="19" t="str">
        <f>IFERROR(VLOOKUP(B127,Transport!L:M,2,FALSE)*'Dept F Planning'!C127*'Dept F Planning'!D127*'Dept F Planning'!E127*'Dept F Planning'!F127,"")</f>
        <v/>
      </c>
      <c r="H127" s="90"/>
    </row>
    <row r="128" spans="1:8" ht="17.399999999999999" customHeight="1" x14ac:dyDescent="0.25">
      <c r="A128" s="90"/>
      <c r="B128" s="91"/>
      <c r="C128" s="92"/>
      <c r="D128" s="90"/>
      <c r="E128" s="90">
        <v>1</v>
      </c>
      <c r="F128" s="101">
        <v>1</v>
      </c>
      <c r="G128" s="19" t="str">
        <f>IFERROR(VLOOKUP(B128,Transport!L:M,2,FALSE)*'Dept F Planning'!C128*'Dept F Planning'!D128*'Dept F Planning'!E128*'Dept F Planning'!F128,"")</f>
        <v/>
      </c>
      <c r="H128" s="90"/>
    </row>
    <row r="129" spans="1:8" ht="17.399999999999999" customHeight="1" x14ac:dyDescent="0.25">
      <c r="A129" s="90"/>
      <c r="B129" s="91"/>
      <c r="C129" s="92"/>
      <c r="D129" s="90"/>
      <c r="E129" s="90">
        <v>1</v>
      </c>
      <c r="F129" s="101">
        <v>1</v>
      </c>
      <c r="G129" s="19" t="str">
        <f>IFERROR(VLOOKUP(B129,Transport!L:M,2,FALSE)*'Dept F Planning'!C129*'Dept F Planning'!D129*'Dept F Planning'!E129*'Dept F Planning'!F129,"")</f>
        <v/>
      </c>
      <c r="H129" s="90"/>
    </row>
    <row r="130" spans="1:8" ht="17.399999999999999" customHeight="1" x14ac:dyDescent="0.25">
      <c r="A130" s="90"/>
      <c r="B130" s="91"/>
      <c r="C130" s="92"/>
      <c r="D130" s="90"/>
      <c r="E130" s="90">
        <v>1</v>
      </c>
      <c r="F130" s="101">
        <v>1</v>
      </c>
      <c r="G130" s="19" t="str">
        <f>IFERROR(VLOOKUP(B130,Transport!L:M,2,FALSE)*'Dept F Planning'!C130*'Dept F Planning'!D130*'Dept F Planning'!E130*'Dept F Planning'!F130,"")</f>
        <v/>
      </c>
      <c r="H130" s="90"/>
    </row>
    <row r="131" spans="1:8" ht="17.399999999999999" customHeight="1" x14ac:dyDescent="0.25">
      <c r="A131" s="90"/>
      <c r="B131" s="91"/>
      <c r="C131" s="92"/>
      <c r="D131" s="90"/>
      <c r="E131" s="90">
        <v>1</v>
      </c>
      <c r="F131" s="101">
        <v>1</v>
      </c>
      <c r="G131" s="19" t="str">
        <f>IFERROR(VLOOKUP(B131,Transport!L:M,2,FALSE)*'Dept F Planning'!C131*'Dept F Planning'!D131*'Dept F Planning'!E131*'Dept F Planning'!F131,"")</f>
        <v/>
      </c>
      <c r="H131" s="90"/>
    </row>
    <row r="132" spans="1:8" ht="17.399999999999999" customHeight="1" x14ac:dyDescent="0.25">
      <c r="A132" s="90"/>
      <c r="B132" s="91"/>
      <c r="C132" s="92"/>
      <c r="D132" s="90"/>
      <c r="E132" s="90">
        <v>1</v>
      </c>
      <c r="F132" s="101">
        <v>1</v>
      </c>
      <c r="G132" s="19" t="str">
        <f>IFERROR(VLOOKUP(B132,Transport!L:M,2,FALSE)*'Dept F Planning'!C132*'Dept F Planning'!D132*'Dept F Planning'!E132*'Dept F Planning'!F132,"")</f>
        <v/>
      </c>
      <c r="H132" s="90"/>
    </row>
    <row r="133" spans="1:8" ht="17.399999999999999" customHeight="1" x14ac:dyDescent="0.25">
      <c r="A133" s="90"/>
      <c r="B133" s="91"/>
      <c r="C133" s="92"/>
      <c r="D133" s="90"/>
      <c r="E133" s="90">
        <v>1</v>
      </c>
      <c r="F133" s="101">
        <v>1</v>
      </c>
      <c r="G133" s="19" t="str">
        <f>IFERROR(VLOOKUP(B133,Transport!L:M,2,FALSE)*'Dept F Planning'!C133*'Dept F Planning'!D133*'Dept F Planning'!E133*'Dept F Planning'!F133,"")</f>
        <v/>
      </c>
      <c r="H133" s="90"/>
    </row>
    <row r="134" spans="1:8" ht="17.399999999999999" customHeight="1" x14ac:dyDescent="0.25">
      <c r="A134" s="90"/>
      <c r="B134" s="91"/>
      <c r="C134" s="92"/>
      <c r="D134" s="90"/>
      <c r="E134" s="90">
        <v>1</v>
      </c>
      <c r="F134" s="101">
        <v>1</v>
      </c>
      <c r="G134" s="19" t="str">
        <f>IFERROR(VLOOKUP(B134,Transport!L:M,2,FALSE)*'Dept F Planning'!C134*'Dept F Planning'!D134*'Dept F Planning'!E134*'Dept F Planning'!F134,"")</f>
        <v/>
      </c>
      <c r="H134" s="90"/>
    </row>
    <row r="135" spans="1:8" ht="17.399999999999999" customHeight="1" x14ac:dyDescent="0.25">
      <c r="A135" s="90"/>
      <c r="B135" s="91"/>
      <c r="C135" s="92"/>
      <c r="D135" s="90"/>
      <c r="E135" s="90">
        <v>1</v>
      </c>
      <c r="F135" s="101">
        <v>1</v>
      </c>
      <c r="G135" s="19" t="str">
        <f>IFERROR(VLOOKUP(B135,Transport!L:M,2,FALSE)*'Dept F Planning'!C135*'Dept F Planning'!D135*'Dept F Planning'!E135*'Dept F Planning'!F135,"")</f>
        <v/>
      </c>
      <c r="H135" s="90"/>
    </row>
    <row r="136" spans="1:8" ht="17.399999999999999" customHeight="1" x14ac:dyDescent="0.25">
      <c r="A136" s="90"/>
      <c r="B136" s="91"/>
      <c r="C136" s="92"/>
      <c r="D136" s="90"/>
      <c r="E136" s="90">
        <v>1</v>
      </c>
      <c r="F136" s="101">
        <v>1</v>
      </c>
      <c r="G136" s="19" t="str">
        <f>IFERROR(VLOOKUP(B136,Transport!L:M,2,FALSE)*'Dept F Planning'!C136*'Dept F Planning'!D136*'Dept F Planning'!E136*'Dept F Planning'!F136,"")</f>
        <v/>
      </c>
      <c r="H136" s="90"/>
    </row>
    <row r="137" spans="1:8" ht="17.399999999999999" customHeight="1" x14ac:dyDescent="0.25">
      <c r="A137" s="90"/>
      <c r="B137" s="91"/>
      <c r="C137" s="92"/>
      <c r="D137" s="90"/>
      <c r="E137" s="90">
        <v>1</v>
      </c>
      <c r="F137" s="101">
        <v>1</v>
      </c>
      <c r="G137" s="19" t="str">
        <f>IFERROR(VLOOKUP(B137,Transport!L:M,2,FALSE)*'Dept F Planning'!C137*'Dept F Planning'!D137*'Dept F Planning'!E137*'Dept F Planning'!F137,"")</f>
        <v/>
      </c>
      <c r="H137" s="90"/>
    </row>
    <row r="140" spans="1:8" ht="17.399999999999999" customHeight="1" x14ac:dyDescent="0.4">
      <c r="A140" s="94" t="s">
        <v>260</v>
      </c>
    </row>
    <row r="141" spans="1:8" ht="17.399999999999999" customHeight="1" thickBot="1" x14ac:dyDescent="0.45">
      <c r="A141" s="94"/>
    </row>
    <row r="142" spans="1:8" ht="27.9" customHeight="1" thickBot="1" x14ac:dyDescent="0.3">
      <c r="A142" s="217" t="s">
        <v>261</v>
      </c>
      <c r="B142" s="218"/>
      <c r="C142" s="218"/>
      <c r="D142" s="219"/>
    </row>
    <row r="143" spans="1:8" ht="40.5" customHeight="1" x14ac:dyDescent="0.25">
      <c r="A143" s="80" t="s">
        <v>227</v>
      </c>
      <c r="B143" s="80" t="s">
        <v>228</v>
      </c>
      <c r="C143" s="80" t="s">
        <v>248</v>
      </c>
      <c r="D143" s="80" t="s">
        <v>252</v>
      </c>
      <c r="E143" s="102" t="s">
        <v>245</v>
      </c>
      <c r="F143" s="80" t="s">
        <v>246</v>
      </c>
      <c r="G143" s="80" t="s">
        <v>230</v>
      </c>
      <c r="H143" s="102" t="s">
        <v>257</v>
      </c>
    </row>
    <row r="144" spans="1:8" ht="17.399999999999999" customHeight="1" x14ac:dyDescent="0.25">
      <c r="A144" s="90"/>
      <c r="B144" s="91"/>
      <c r="C144" s="92"/>
      <c r="D144" s="92"/>
      <c r="E144" s="90">
        <v>1</v>
      </c>
      <c r="F144" s="101">
        <v>1</v>
      </c>
      <c r="G144" s="19" t="str">
        <f>IFERROR(IF(OR(D144="",B144="HGV - Rigid - 0% laden (miles)",B144="HGV - Articulated - 0% laden (miles)"),VLOOKUP(B144,Transport!C:D,2,FALSE)*C144*E144*F144,VLOOKUP(B144,Transport!O:P,2,FALSE)*C144*E144*F144*D144),"")</f>
        <v/>
      </c>
      <c r="H144" s="90"/>
    </row>
    <row r="145" spans="1:8" ht="17.399999999999999" customHeight="1" x14ac:dyDescent="0.25">
      <c r="A145" s="90"/>
      <c r="B145" s="91"/>
      <c r="C145" s="92"/>
      <c r="D145" s="92"/>
      <c r="E145" s="90">
        <v>1</v>
      </c>
      <c r="F145" s="101">
        <v>1</v>
      </c>
      <c r="G145" s="19" t="str">
        <f>IFERROR(IF(OR(D145="",B145="HGV - Rigid - 0% laden (miles)",B145="HGV - Articulated - 0% laden (miles)"),VLOOKUP(B145,Transport!C:D,2,FALSE)*C145*E145*F145,VLOOKUP(B145,Transport!O:P,2,FALSE)*C145*E145*F145*D145),"")</f>
        <v/>
      </c>
      <c r="H145" s="90"/>
    </row>
    <row r="146" spans="1:8" ht="17.399999999999999" customHeight="1" x14ac:dyDescent="0.25">
      <c r="A146" s="90"/>
      <c r="B146" s="91"/>
      <c r="C146" s="92"/>
      <c r="D146" s="92"/>
      <c r="E146" s="90">
        <v>1</v>
      </c>
      <c r="F146" s="101">
        <v>1</v>
      </c>
      <c r="G146" s="19" t="str">
        <f>IFERROR(IF(OR(D146="",B146="HGV - Rigid - 0% laden (miles)",B146="HGV - Articulated - 0% laden (miles)"),VLOOKUP(B146,Transport!C:D,2,FALSE)*C146*E146*F146,VLOOKUP(B146,Transport!O:P,2,FALSE)*C146*E146*F146*D146),"")</f>
        <v/>
      </c>
      <c r="H146" s="90"/>
    </row>
    <row r="147" spans="1:8" ht="17.399999999999999" customHeight="1" x14ac:dyDescent="0.25">
      <c r="A147" s="90"/>
      <c r="B147" s="91"/>
      <c r="C147" s="92"/>
      <c r="D147" s="92"/>
      <c r="E147" s="90">
        <v>1</v>
      </c>
      <c r="F147" s="101">
        <v>1</v>
      </c>
      <c r="G147" s="19" t="str">
        <f>IFERROR(IF(OR(D147="",B147="HGV - Rigid - 0% laden (miles)",B147="HGV - Articulated - 0% laden (miles)"),VLOOKUP(B147,Transport!C:D,2,FALSE)*C147*E147*F147,VLOOKUP(B147,Transport!O:P,2,FALSE)*C147*E147*F147*D147),"")</f>
        <v/>
      </c>
      <c r="H147" s="90"/>
    </row>
    <row r="148" spans="1:8" ht="17.399999999999999" customHeight="1" x14ac:dyDescent="0.25">
      <c r="A148" s="90"/>
      <c r="B148" s="91"/>
      <c r="C148" s="92"/>
      <c r="D148" s="92"/>
      <c r="E148" s="90">
        <v>1</v>
      </c>
      <c r="F148" s="101">
        <v>1</v>
      </c>
      <c r="G148" s="19" t="str">
        <f>IFERROR(IF(OR(D148="",B148="HGV - Rigid - 0% laden (miles)",B148="HGV - Articulated - 0% laden (miles)"),VLOOKUP(B148,Transport!C:D,2,FALSE)*C148*E148*F148,VLOOKUP(B148,Transport!O:P,2,FALSE)*C148*E148*F148*D148),"")</f>
        <v/>
      </c>
      <c r="H148" s="90"/>
    </row>
    <row r="149" spans="1:8" ht="17.399999999999999" customHeight="1" x14ac:dyDescent="0.25">
      <c r="A149" s="90"/>
      <c r="B149" s="91"/>
      <c r="C149" s="92"/>
      <c r="D149" s="92"/>
      <c r="E149" s="90">
        <v>1</v>
      </c>
      <c r="F149" s="101">
        <v>1</v>
      </c>
      <c r="G149" s="19" t="str">
        <f>IFERROR(IF(OR(D149="",B149="HGV - Rigid - 0% laden (miles)",B149="HGV - Articulated - 0% laden (miles)"),VLOOKUP(B149,Transport!C:D,2,FALSE)*C149*E149*F149,VLOOKUP(B149,Transport!O:P,2,FALSE)*C149*E149*F149*D149),"")</f>
        <v/>
      </c>
      <c r="H149" s="90"/>
    </row>
    <row r="150" spans="1:8" ht="17.399999999999999" customHeight="1" x14ac:dyDescent="0.25">
      <c r="A150" s="90"/>
      <c r="B150" s="91"/>
      <c r="C150" s="92"/>
      <c r="D150" s="92"/>
      <c r="E150" s="90">
        <v>1</v>
      </c>
      <c r="F150" s="101">
        <v>1</v>
      </c>
      <c r="G150" s="19" t="str">
        <f>IFERROR(IF(OR(D150="",B150="HGV - Rigid - 0% laden (miles)",B150="HGV - Articulated - 0% laden (miles)"),VLOOKUP(B150,Transport!C:D,2,FALSE)*C150*E150*F150,VLOOKUP(B150,Transport!O:P,2,FALSE)*C150*E150*F150*D150),"")</f>
        <v/>
      </c>
      <c r="H150" s="90"/>
    </row>
    <row r="151" spans="1:8" ht="17.399999999999999" customHeight="1" x14ac:dyDescent="0.25">
      <c r="A151" s="90"/>
      <c r="B151" s="91"/>
      <c r="C151" s="92"/>
      <c r="D151" s="92"/>
      <c r="E151" s="90">
        <v>1</v>
      </c>
      <c r="F151" s="101">
        <v>1</v>
      </c>
      <c r="G151" s="19" t="str">
        <f>IFERROR(IF(OR(D151="",B151="HGV - Rigid - 0% laden (miles)",B151="HGV - Articulated - 0% laden (miles)"),VLOOKUP(B151,Transport!C:D,2,FALSE)*C151*E151*F151,VLOOKUP(B151,Transport!O:P,2,FALSE)*C151*E151*F151*D151),"")</f>
        <v/>
      </c>
      <c r="H151" s="90"/>
    </row>
    <row r="152" spans="1:8" ht="17.399999999999999" customHeight="1" x14ac:dyDescent="0.25">
      <c r="A152" s="90"/>
      <c r="B152" s="91"/>
      <c r="C152" s="92"/>
      <c r="D152" s="92"/>
      <c r="E152" s="90">
        <v>1</v>
      </c>
      <c r="F152" s="101">
        <v>1</v>
      </c>
      <c r="G152" s="19" t="str">
        <f>IFERROR(IF(OR(D152="",B152="HGV - Rigid - 0% laden (miles)",B152="HGV - Articulated - 0% laden (miles)"),VLOOKUP(B152,Transport!C:D,2,FALSE)*C152*E152*F152,VLOOKUP(B152,Transport!O:P,2,FALSE)*C152*E152*F152*D152),"")</f>
        <v/>
      </c>
      <c r="H152" s="90"/>
    </row>
    <row r="153" spans="1:8" ht="17.399999999999999" customHeight="1" x14ac:dyDescent="0.25">
      <c r="A153" s="90"/>
      <c r="B153" s="91"/>
      <c r="C153" s="92"/>
      <c r="D153" s="92"/>
      <c r="E153" s="90">
        <v>1</v>
      </c>
      <c r="F153" s="101">
        <v>1</v>
      </c>
      <c r="G153" s="19" t="str">
        <f>IFERROR(IF(OR(D153="",B153="HGV - Rigid - 0% laden (miles)",B153="HGV - Articulated - 0% laden (miles)"),VLOOKUP(B153,Transport!C:D,2,FALSE)*C153*E153*F153,VLOOKUP(B153,Transport!O:P,2,FALSE)*C153*E153*F153*D153),"")</f>
        <v/>
      </c>
      <c r="H153" s="90"/>
    </row>
    <row r="154" spans="1:8" ht="17.399999999999999" customHeight="1" x14ac:dyDescent="0.25">
      <c r="A154" s="90"/>
      <c r="B154" s="91"/>
      <c r="C154" s="92"/>
      <c r="D154" s="92"/>
      <c r="E154" s="90">
        <v>1</v>
      </c>
      <c r="F154" s="101">
        <v>1</v>
      </c>
      <c r="G154" s="19" t="str">
        <f>IFERROR(IF(OR(D154="",B154="HGV - Rigid - 0% laden (miles)",B154="HGV - Articulated - 0% laden (miles)"),VLOOKUP(B154,Transport!C:D,2,FALSE)*C154*E154*F154,VLOOKUP(B154,Transport!O:P,2,FALSE)*C154*E154*F154*D154),"")</f>
        <v/>
      </c>
      <c r="H154" s="90"/>
    </row>
    <row r="155" spans="1:8" ht="17.399999999999999" customHeight="1" x14ac:dyDescent="0.25">
      <c r="A155" s="90"/>
      <c r="B155" s="91"/>
      <c r="C155" s="92"/>
      <c r="D155" s="92"/>
      <c r="E155" s="90">
        <v>1</v>
      </c>
      <c r="F155" s="101">
        <v>1</v>
      </c>
      <c r="G155" s="19" t="str">
        <f>IFERROR(IF(OR(D155="",B155="HGV - Rigid - 0% laden (miles)",B155="HGV - Articulated - 0% laden (miles)"),VLOOKUP(B155,Transport!C:D,2,FALSE)*C155*E155*F155,VLOOKUP(B155,Transport!O:P,2,FALSE)*C155*E155*F155*D155),"")</f>
        <v/>
      </c>
      <c r="H155" s="90"/>
    </row>
    <row r="156" spans="1:8" ht="17.399999999999999" customHeight="1" x14ac:dyDescent="0.25">
      <c r="A156" s="90"/>
      <c r="B156" s="91"/>
      <c r="C156" s="92"/>
      <c r="D156" s="92"/>
      <c r="E156" s="90">
        <v>1</v>
      </c>
      <c r="F156" s="101">
        <v>1</v>
      </c>
      <c r="G156" s="19" t="str">
        <f>IFERROR(IF(OR(D156="",B156="HGV - Rigid - 0% laden (miles)",B156="HGV - Articulated - 0% laden (miles)"),VLOOKUP(B156,Transport!C:D,2,FALSE)*C156*E156*F156,VLOOKUP(B156,Transport!O:P,2,FALSE)*C156*E156*F156*D156),"")</f>
        <v/>
      </c>
      <c r="H156" s="90"/>
    </row>
    <row r="157" spans="1:8" ht="17.399999999999999" customHeight="1" x14ac:dyDescent="0.25">
      <c r="A157" s="90"/>
      <c r="B157" s="91"/>
      <c r="C157" s="92"/>
      <c r="D157" s="92"/>
      <c r="E157" s="90">
        <v>1</v>
      </c>
      <c r="F157" s="101">
        <v>1</v>
      </c>
      <c r="G157" s="19" t="str">
        <f>IFERROR(IF(OR(D157="",B157="HGV - Rigid - 0% laden (miles)",B157="HGV - Articulated - 0% laden (miles)"),VLOOKUP(B157,Transport!C:D,2,FALSE)*C157*E157*F157,VLOOKUP(B157,Transport!O:P,2,FALSE)*C157*E157*F157*D157),"")</f>
        <v/>
      </c>
      <c r="H157" s="90"/>
    </row>
    <row r="158" spans="1:8" ht="17.399999999999999" customHeight="1" x14ac:dyDescent="0.25">
      <c r="A158" s="90"/>
      <c r="B158" s="91"/>
      <c r="C158" s="92"/>
      <c r="D158" s="92"/>
      <c r="E158" s="90">
        <v>1</v>
      </c>
      <c r="F158" s="101">
        <v>1</v>
      </c>
      <c r="G158" s="19" t="str">
        <f>IFERROR(IF(OR(D158="",B158="HGV - Rigid - 0% laden (miles)",B158="HGV - Articulated - 0% laden (miles)"),VLOOKUP(B158,Transport!C:D,2,FALSE)*C158*E158*F158,VLOOKUP(B158,Transport!O:P,2,FALSE)*C158*E158*F158*D158),"")</f>
        <v/>
      </c>
      <c r="H158" s="90"/>
    </row>
    <row r="159" spans="1:8" ht="17.399999999999999" customHeight="1" x14ac:dyDescent="0.25">
      <c r="A159" s="90"/>
      <c r="B159" s="91"/>
      <c r="C159" s="92"/>
      <c r="D159" s="92"/>
      <c r="E159" s="90">
        <v>1</v>
      </c>
      <c r="F159" s="101">
        <v>1</v>
      </c>
      <c r="G159" s="19" t="str">
        <f>IFERROR(IF(OR(D159="",B159="HGV - Rigid - 0% laden (miles)",B159="HGV - Articulated - 0% laden (miles)"),VLOOKUP(B159,Transport!C:D,2,FALSE)*C159*E159*F159,VLOOKUP(B159,Transport!O:P,2,FALSE)*C159*E159*F159*D159),"")</f>
        <v/>
      </c>
      <c r="H159" s="90"/>
    </row>
    <row r="160" spans="1:8" ht="17.399999999999999" customHeight="1" x14ac:dyDescent="0.25">
      <c r="A160" s="90"/>
      <c r="B160" s="91"/>
      <c r="C160" s="92"/>
      <c r="D160" s="92"/>
      <c r="E160" s="90">
        <v>1</v>
      </c>
      <c r="F160" s="101">
        <v>1</v>
      </c>
      <c r="G160" s="19" t="str">
        <f>IFERROR(IF(OR(D160="",B160="HGV - Rigid - 0% laden (miles)",B160="HGV - Articulated - 0% laden (miles)"),VLOOKUP(B160,Transport!C:D,2,FALSE)*C160*E160*F160,VLOOKUP(B160,Transport!O:P,2,FALSE)*C160*E160*F160*D160),"")</f>
        <v/>
      </c>
      <c r="H160" s="90"/>
    </row>
    <row r="161" spans="1:8" ht="17.399999999999999" customHeight="1" x14ac:dyDescent="0.25">
      <c r="A161" s="90"/>
      <c r="B161" s="91"/>
      <c r="C161" s="92"/>
      <c r="D161" s="92"/>
      <c r="E161" s="90">
        <v>1</v>
      </c>
      <c r="F161" s="101">
        <v>1</v>
      </c>
      <c r="G161" s="19" t="str">
        <f>IFERROR(IF(OR(D161="",B161="HGV - Rigid - 0% laden (miles)",B161="HGV - Articulated - 0% laden (miles)"),VLOOKUP(B161,Transport!C:D,2,FALSE)*C161*E161*F161,VLOOKUP(B161,Transport!O:P,2,FALSE)*C161*E161*F161*D161),"")</f>
        <v/>
      </c>
      <c r="H161" s="90"/>
    </row>
    <row r="162" spans="1:8" ht="17.399999999999999" customHeight="1" x14ac:dyDescent="0.25">
      <c r="A162" s="90"/>
      <c r="B162" s="91"/>
      <c r="C162" s="92"/>
      <c r="D162" s="92"/>
      <c r="E162" s="90">
        <v>1</v>
      </c>
      <c r="F162" s="101">
        <v>1</v>
      </c>
      <c r="G162" s="19" t="str">
        <f>IFERROR(IF(OR(D162="",B162="HGV - Rigid - 0% laden (miles)",B162="HGV - Articulated - 0% laden (miles)"),VLOOKUP(B162,Transport!C:D,2,FALSE)*C162*E162*F162,VLOOKUP(B162,Transport!O:P,2,FALSE)*C162*E162*F162*D162),"")</f>
        <v/>
      </c>
      <c r="H162" s="90"/>
    </row>
    <row r="163" spans="1:8" ht="17.399999999999999" customHeight="1" x14ac:dyDescent="0.25">
      <c r="A163" s="90"/>
      <c r="B163" s="91"/>
      <c r="C163" s="92"/>
      <c r="D163" s="92"/>
      <c r="E163" s="90">
        <v>1</v>
      </c>
      <c r="F163" s="101">
        <v>1</v>
      </c>
      <c r="G163" s="19" t="str">
        <f>IFERROR(IF(OR(D163="",B163="HGV - Rigid - 0% laden (miles)",B163="HGV - Articulated - 0% laden (miles)"),VLOOKUP(B163,Transport!C:D,2,FALSE)*C163*E163*F163,VLOOKUP(B163,Transport!O:P,2,FALSE)*C163*E163*F163*D163),"")</f>
        <v/>
      </c>
      <c r="H163" s="90"/>
    </row>
    <row r="164" spans="1:8" ht="17.399999999999999" customHeight="1" x14ac:dyDescent="0.25">
      <c r="A164" s="90"/>
      <c r="B164" s="91"/>
      <c r="C164" s="92"/>
      <c r="D164" s="92"/>
      <c r="E164" s="90">
        <v>1</v>
      </c>
      <c r="F164" s="101">
        <v>1</v>
      </c>
      <c r="G164" s="19" t="str">
        <f>IFERROR(IF(OR(D164="",B164="HGV - Rigid - 0% laden (miles)",B164="HGV - Articulated - 0% laden (miles)"),VLOOKUP(B164,Transport!C:D,2,FALSE)*C164*E164*F164,VLOOKUP(B164,Transport!O:P,2,FALSE)*C164*E164*F164*D164),"")</f>
        <v/>
      </c>
      <c r="H164" s="90"/>
    </row>
    <row r="165" spans="1:8" ht="17.399999999999999" customHeight="1" x14ac:dyDescent="0.25">
      <c r="A165" s="90"/>
      <c r="B165" s="91"/>
      <c r="C165" s="92"/>
      <c r="D165" s="92"/>
      <c r="E165" s="90">
        <v>1</v>
      </c>
      <c r="F165" s="101">
        <v>1</v>
      </c>
      <c r="G165" s="19" t="str">
        <f>IFERROR(IF(OR(D165="",B165="HGV - Rigid - 0% laden (miles)",B165="HGV - Articulated - 0% laden (miles)"),VLOOKUP(B165,Transport!C:D,2,FALSE)*C165*E165*F165,VLOOKUP(B165,Transport!O:P,2,FALSE)*C165*E165*F165*D165),"")</f>
        <v/>
      </c>
      <c r="H165" s="90"/>
    </row>
    <row r="166" spans="1:8" ht="17.399999999999999" customHeight="1" x14ac:dyDescent="0.25">
      <c r="A166" s="90"/>
      <c r="B166" s="91"/>
      <c r="C166" s="92"/>
      <c r="D166" s="92"/>
      <c r="E166" s="90">
        <v>1</v>
      </c>
      <c r="F166" s="101">
        <v>1</v>
      </c>
      <c r="G166" s="19" t="str">
        <f>IFERROR(IF(OR(D166="",B166="HGV - Rigid - 0% laden (miles)",B166="HGV - Articulated - 0% laden (miles)"),VLOOKUP(B166,Transport!C:D,2,FALSE)*C166*E166*F166,VLOOKUP(B166,Transport!O:P,2,FALSE)*C166*E166*F166*D166),"")</f>
        <v/>
      </c>
      <c r="H166" s="90"/>
    </row>
    <row r="167" spans="1:8" ht="17.399999999999999" customHeight="1" x14ac:dyDescent="0.25">
      <c r="A167" s="90"/>
      <c r="B167" s="91"/>
      <c r="C167" s="92"/>
      <c r="D167" s="92"/>
      <c r="E167" s="90">
        <v>1</v>
      </c>
      <c r="F167" s="101">
        <v>1</v>
      </c>
      <c r="G167" s="19" t="str">
        <f>IFERROR(IF(OR(D167="",B167="HGV - Rigid - 0% laden (miles)",B167="HGV - Articulated - 0% laden (miles)"),VLOOKUP(B167,Transport!C:D,2,FALSE)*C167*E167*F167,VLOOKUP(B167,Transport!O:P,2,FALSE)*C167*E167*F167*D167),"")</f>
        <v/>
      </c>
      <c r="H167" s="90"/>
    </row>
    <row r="168" spans="1:8" ht="17.399999999999999" customHeight="1" x14ac:dyDescent="0.25">
      <c r="A168" s="90"/>
      <c r="B168" s="91"/>
      <c r="C168" s="92"/>
      <c r="D168" s="92"/>
      <c r="E168" s="90">
        <v>1</v>
      </c>
      <c r="F168" s="101">
        <v>1</v>
      </c>
      <c r="G168" s="19" t="str">
        <f>IFERROR(IF(OR(D168="",B168="HGV - Rigid - 0% laden (miles)",B168="HGV - Articulated - 0% laden (miles)"),VLOOKUP(B168,Transport!C:D,2,FALSE)*C168*E168*F168,VLOOKUP(B168,Transport!O:P,2,FALSE)*C168*E168*F168*D168),"")</f>
        <v/>
      </c>
      <c r="H168" s="90"/>
    </row>
    <row r="169" spans="1:8" ht="17.399999999999999" customHeight="1" x14ac:dyDescent="0.25">
      <c r="A169" s="90"/>
      <c r="B169" s="91"/>
      <c r="C169" s="92"/>
      <c r="D169" s="92"/>
      <c r="E169" s="90">
        <v>1</v>
      </c>
      <c r="F169" s="101">
        <v>1</v>
      </c>
      <c r="G169" s="19" t="str">
        <f>IFERROR(IF(OR(D169="",B169="HGV - Rigid - 0% laden (miles)",B169="HGV - Articulated - 0% laden (miles)"),VLOOKUP(B169,Transport!C:D,2,FALSE)*C169*E169*F169,VLOOKUP(B169,Transport!O:P,2,FALSE)*C169*E169*F169*D169),"")</f>
        <v/>
      </c>
      <c r="H169" s="90"/>
    </row>
    <row r="173" spans="1:8" ht="22.8" x14ac:dyDescent="0.4">
      <c r="A173" s="94" t="s">
        <v>262</v>
      </c>
    </row>
    <row r="174" spans="1:8" ht="13.5" customHeight="1" thickBot="1" x14ac:dyDescent="0.45">
      <c r="A174" s="94"/>
    </row>
    <row r="175" spans="1:8" ht="33.6" customHeight="1" thickBot="1" x14ac:dyDescent="0.3">
      <c r="A175" s="217" t="s">
        <v>263</v>
      </c>
      <c r="B175" s="218"/>
      <c r="C175" s="218"/>
      <c r="D175" s="219"/>
    </row>
    <row r="176" spans="1:8" ht="43.5" customHeight="1" x14ac:dyDescent="0.25">
      <c r="A176" s="80" t="s">
        <v>264</v>
      </c>
      <c r="B176" s="80" t="s">
        <v>265</v>
      </c>
      <c r="C176" s="80" t="s">
        <v>266</v>
      </c>
      <c r="D176" s="80" t="s">
        <v>267</v>
      </c>
      <c r="E176" s="80" t="s">
        <v>246</v>
      </c>
      <c r="F176" s="80" t="s">
        <v>230</v>
      </c>
      <c r="G176" s="102" t="s">
        <v>231</v>
      </c>
    </row>
    <row r="177" spans="1:7" ht="17.399999999999999" customHeight="1" x14ac:dyDescent="0.25">
      <c r="A177" s="90"/>
      <c r="B177" s="91"/>
      <c r="C177" s="90"/>
      <c r="D177" s="90"/>
      <c r="E177" s="101">
        <v>1</v>
      </c>
      <c r="F177" s="19" t="str">
        <f>IFERROR(C177*D177*E177*VLOOKUP(B177,Hotels[#All],2,FALSE),"")</f>
        <v/>
      </c>
      <c r="G177" s="90"/>
    </row>
    <row r="178" spans="1:7" ht="17.399999999999999" customHeight="1" x14ac:dyDescent="0.25">
      <c r="A178" s="90"/>
      <c r="B178" s="91"/>
      <c r="C178" s="90"/>
      <c r="D178" s="90"/>
      <c r="E178" s="101">
        <v>1</v>
      </c>
      <c r="F178" s="19" t="str">
        <f>IFERROR(C178*D178*E178*VLOOKUP(B178,Hotels[#All],2,FALSE),"")</f>
        <v/>
      </c>
      <c r="G178" s="90"/>
    </row>
    <row r="179" spans="1:7" ht="17.399999999999999" customHeight="1" x14ac:dyDescent="0.25">
      <c r="A179" s="90"/>
      <c r="B179" s="91"/>
      <c r="C179" s="90"/>
      <c r="D179" s="90"/>
      <c r="E179" s="101">
        <v>1</v>
      </c>
      <c r="F179" s="19" t="str">
        <f>IFERROR(C179*D179*E179*VLOOKUP(B179,Hotels[#All],2,FALSE),"")</f>
        <v/>
      </c>
      <c r="G179" s="90"/>
    </row>
    <row r="180" spans="1:7" ht="17.399999999999999" customHeight="1" x14ac:dyDescent="0.25">
      <c r="A180" s="90"/>
      <c r="B180" s="91"/>
      <c r="C180" s="90"/>
      <c r="D180" s="90"/>
      <c r="E180" s="101">
        <v>1</v>
      </c>
      <c r="F180" s="19" t="str">
        <f>IFERROR(C180*D180*E180*VLOOKUP(B180,Hotels[#All],2,FALSE),"")</f>
        <v/>
      </c>
      <c r="G180" s="90"/>
    </row>
    <row r="181" spans="1:7" ht="17.399999999999999" customHeight="1" x14ac:dyDescent="0.25">
      <c r="A181" s="90"/>
      <c r="B181" s="91"/>
      <c r="C181" s="90"/>
      <c r="D181" s="90"/>
      <c r="E181" s="101">
        <v>1</v>
      </c>
      <c r="F181" s="19" t="str">
        <f>IFERROR(C181*D181*E181*VLOOKUP(B181,Hotels[#All],2,FALSE),"")</f>
        <v/>
      </c>
      <c r="G181" s="90"/>
    </row>
    <row r="182" spans="1:7" ht="17.399999999999999" customHeight="1" x14ac:dyDescent="0.25">
      <c r="A182" s="90"/>
      <c r="B182" s="91"/>
      <c r="C182" s="90"/>
      <c r="D182" s="90"/>
      <c r="E182" s="101">
        <v>1</v>
      </c>
      <c r="F182" s="19" t="str">
        <f>IFERROR(C182*D182*E182*VLOOKUP(B182,Hotels[#All],2,FALSE),"")</f>
        <v/>
      </c>
      <c r="G182" s="90"/>
    </row>
    <row r="183" spans="1:7" ht="17.399999999999999" customHeight="1" x14ac:dyDescent="0.25">
      <c r="A183" s="90"/>
      <c r="B183" s="91"/>
      <c r="C183" s="90"/>
      <c r="D183" s="90"/>
      <c r="E183" s="101">
        <v>1</v>
      </c>
      <c r="F183" s="19" t="str">
        <f>IFERROR(C183*D183*E183*VLOOKUP(B183,Hotels[#All],2,FALSE),"")</f>
        <v/>
      </c>
      <c r="G183" s="90"/>
    </row>
    <row r="184" spans="1:7" ht="17.399999999999999" customHeight="1" x14ac:dyDescent="0.25">
      <c r="A184" s="90"/>
      <c r="B184" s="91"/>
      <c r="C184" s="90"/>
      <c r="D184" s="90"/>
      <c r="E184" s="101">
        <v>1</v>
      </c>
      <c r="F184" s="19" t="str">
        <f>IFERROR(C184*D184*E184*VLOOKUP(B184,Hotels[#All],2,FALSE),"")</f>
        <v/>
      </c>
      <c r="G184" s="90"/>
    </row>
    <row r="185" spans="1:7" ht="17.399999999999999" customHeight="1" x14ac:dyDescent="0.25">
      <c r="A185" s="90"/>
      <c r="B185" s="91"/>
      <c r="C185" s="90"/>
      <c r="D185" s="90"/>
      <c r="E185" s="101">
        <v>1</v>
      </c>
      <c r="F185" s="19" t="str">
        <f>IFERROR(C185*D185*E185*VLOOKUP(B185,Hotels[#All],2,FALSE),"")</f>
        <v/>
      </c>
      <c r="G185" s="90"/>
    </row>
    <row r="186" spans="1:7" ht="17.399999999999999" customHeight="1" x14ac:dyDescent="0.25">
      <c r="A186" s="90"/>
      <c r="B186" s="91"/>
      <c r="C186" s="90"/>
      <c r="D186" s="90"/>
      <c r="E186" s="101">
        <v>1</v>
      </c>
      <c r="F186" s="19" t="str">
        <f>IFERROR(C186*D186*E186*VLOOKUP(B186,Hotels[#All],2,FALSE),"")</f>
        <v/>
      </c>
      <c r="G186" s="90"/>
    </row>
    <row r="187" spans="1:7" ht="17.399999999999999" customHeight="1" x14ac:dyDescent="0.25">
      <c r="A187" s="90"/>
      <c r="B187" s="91"/>
      <c r="C187" s="90"/>
      <c r="D187" s="90"/>
      <c r="E187" s="101">
        <v>1</v>
      </c>
      <c r="F187" s="19" t="str">
        <f>IFERROR(C187*D187*E187*VLOOKUP(B187,Hotels[#All],2,FALSE),"")</f>
        <v/>
      </c>
      <c r="G187" s="90"/>
    </row>
    <row r="188" spans="1:7" ht="17.399999999999999" customHeight="1" x14ac:dyDescent="0.25">
      <c r="A188" s="90"/>
      <c r="B188" s="91"/>
      <c r="C188" s="90"/>
      <c r="D188" s="90"/>
      <c r="E188" s="101">
        <v>1</v>
      </c>
      <c r="F188" s="19" t="str">
        <f>IFERROR(C188*D188*E188*VLOOKUP(B188,Hotels[#All],2,FALSE),"")</f>
        <v/>
      </c>
      <c r="G188" s="90"/>
    </row>
    <row r="189" spans="1:7" ht="17.399999999999999" customHeight="1" x14ac:dyDescent="0.25">
      <c r="A189" s="90"/>
      <c r="B189" s="91"/>
      <c r="C189" s="90"/>
      <c r="D189" s="90"/>
      <c r="E189" s="101">
        <v>1</v>
      </c>
      <c r="F189" s="19" t="str">
        <f>IFERROR(C189*D189*E189*VLOOKUP(B189,Hotels[#All],2,FALSE),"")</f>
        <v/>
      </c>
      <c r="G189" s="90"/>
    </row>
    <row r="190" spans="1:7" ht="17.399999999999999" customHeight="1" x14ac:dyDescent="0.25">
      <c r="A190" s="90"/>
      <c r="B190" s="91"/>
      <c r="C190" s="90"/>
      <c r="D190" s="90"/>
      <c r="E190" s="101">
        <v>1</v>
      </c>
      <c r="F190" s="19" t="str">
        <f>IFERROR(C190*D190*E190*VLOOKUP(B190,Hotels[#All],2,FALSE),"")</f>
        <v/>
      </c>
      <c r="G190" s="90"/>
    </row>
    <row r="191" spans="1:7" ht="17.399999999999999" customHeight="1" x14ac:dyDescent="0.25">
      <c r="A191" s="90"/>
      <c r="B191" s="91"/>
      <c r="C191" s="90"/>
      <c r="D191" s="90"/>
      <c r="E191" s="101">
        <v>1</v>
      </c>
      <c r="F191" s="19" t="str">
        <f>IFERROR(C191*D191*E191*VLOOKUP(B191,Hotels[#All],2,FALSE),"")</f>
        <v/>
      </c>
      <c r="G191" s="90"/>
    </row>
    <row r="192" spans="1:7" ht="17.399999999999999" customHeight="1" x14ac:dyDescent="0.25">
      <c r="A192" s="90"/>
      <c r="B192" s="91"/>
      <c r="C192" s="90"/>
      <c r="D192" s="90"/>
      <c r="E192" s="101">
        <v>1</v>
      </c>
      <c r="F192" s="19" t="str">
        <f>IFERROR(C192*D192*E192*VLOOKUP(B192,Hotels[#All],2,FALSE),"")</f>
        <v/>
      </c>
      <c r="G192" s="90"/>
    </row>
    <row r="193" spans="1:7" ht="17.399999999999999" customHeight="1" x14ac:dyDescent="0.25">
      <c r="A193" s="90"/>
      <c r="B193" s="91"/>
      <c r="C193" s="90"/>
      <c r="D193" s="90"/>
      <c r="E193" s="101">
        <v>1</v>
      </c>
      <c r="F193" s="19" t="str">
        <f>IFERROR(C193*D193*E193*VLOOKUP(B193,Hotels[#All],2,FALSE),"")</f>
        <v/>
      </c>
      <c r="G193" s="90"/>
    </row>
    <row r="194" spans="1:7" ht="17.399999999999999" customHeight="1" x14ac:dyDescent="0.25">
      <c r="A194" s="90"/>
      <c r="B194" s="91"/>
      <c r="C194" s="90"/>
      <c r="D194" s="90"/>
      <c r="E194" s="101">
        <v>1</v>
      </c>
      <c r="F194" s="19" t="str">
        <f>IFERROR(C194*D194*E194*VLOOKUP(B194,Hotels[#All],2,FALSE),"")</f>
        <v/>
      </c>
      <c r="G194" s="90"/>
    </row>
    <row r="195" spans="1:7" ht="17.399999999999999" customHeight="1" x14ac:dyDescent="0.25">
      <c r="A195" s="90"/>
      <c r="B195" s="91"/>
      <c r="C195" s="90"/>
      <c r="D195" s="90"/>
      <c r="E195" s="101">
        <v>1</v>
      </c>
      <c r="F195" s="19" t="str">
        <f>IFERROR(C195*D195*E195*VLOOKUP(B195,Hotels[#All],2,FALSE),"")</f>
        <v/>
      </c>
      <c r="G195" s="90"/>
    </row>
    <row r="196" spans="1:7" ht="17.399999999999999" customHeight="1" x14ac:dyDescent="0.25">
      <c r="A196" s="90"/>
      <c r="B196" s="91"/>
      <c r="C196" s="90"/>
      <c r="D196" s="90"/>
      <c r="E196" s="101">
        <v>1</v>
      </c>
      <c r="F196" s="19" t="str">
        <f>IFERROR(C196*D196*E196*VLOOKUP(B196,Hotels[#All],2,FALSE),"")</f>
        <v/>
      </c>
      <c r="G196" s="90"/>
    </row>
    <row r="197" spans="1:7" ht="17.399999999999999" customHeight="1" x14ac:dyDescent="0.25">
      <c r="A197" s="90"/>
      <c r="B197" s="91"/>
      <c r="C197" s="90"/>
      <c r="D197" s="90"/>
      <c r="E197" s="101">
        <v>1</v>
      </c>
      <c r="F197" s="19" t="str">
        <f>IFERROR(C197*D197*E197*VLOOKUP(B197,Hotels[#All],2,FALSE),"")</f>
        <v/>
      </c>
      <c r="G197" s="90"/>
    </row>
    <row r="198" spans="1:7" ht="17.399999999999999" customHeight="1" x14ac:dyDescent="0.25">
      <c r="A198" s="90"/>
      <c r="B198" s="91"/>
      <c r="C198" s="90"/>
      <c r="D198" s="90"/>
      <c r="E198" s="101">
        <v>1</v>
      </c>
      <c r="F198" s="19" t="str">
        <f>IFERROR(C198*D198*E198*VLOOKUP(B198,Hotels[#All],2,FALSE),"")</f>
        <v/>
      </c>
      <c r="G198" s="90"/>
    </row>
    <row r="199" spans="1:7" ht="17.399999999999999" customHeight="1" x14ac:dyDescent="0.25">
      <c r="A199" s="90"/>
      <c r="B199" s="91"/>
      <c r="C199" s="90"/>
      <c r="D199" s="90"/>
      <c r="E199" s="101">
        <v>1</v>
      </c>
      <c r="F199" s="19" t="str">
        <f>IFERROR(C199*D199*E199*VLOOKUP(B199,Hotels[#All],2,FALSE),"")</f>
        <v/>
      </c>
      <c r="G199" s="90"/>
    </row>
    <row r="202" spans="1:7" ht="17.399999999999999" customHeight="1" x14ac:dyDescent="0.4">
      <c r="A202" s="94" t="s">
        <v>268</v>
      </c>
    </row>
    <row r="203" spans="1:7" ht="17.399999999999999" customHeight="1" thickBot="1" x14ac:dyDescent="0.45">
      <c r="A203" s="94"/>
    </row>
    <row r="204" spans="1:7" ht="35.1" customHeight="1" thickBot="1" x14ac:dyDescent="0.3">
      <c r="A204" s="217" t="s">
        <v>269</v>
      </c>
      <c r="B204" s="218"/>
      <c r="C204" s="218"/>
      <c r="D204" s="219"/>
    </row>
    <row r="205" spans="1:7" ht="44.4" customHeight="1" x14ac:dyDescent="0.25">
      <c r="A205" s="102" t="s">
        <v>227</v>
      </c>
      <c r="B205" s="102" t="s">
        <v>228</v>
      </c>
      <c r="C205" s="102" t="s">
        <v>229</v>
      </c>
      <c r="D205" s="102" t="s">
        <v>246</v>
      </c>
      <c r="E205" s="102" t="s">
        <v>230</v>
      </c>
      <c r="F205" s="102" t="s">
        <v>231</v>
      </c>
    </row>
    <row r="206" spans="1:7" ht="18.899999999999999" customHeight="1" x14ac:dyDescent="0.25">
      <c r="A206" s="90"/>
      <c r="B206" s="91"/>
      <c r="C206" s="92"/>
      <c r="D206" s="101">
        <v>1</v>
      </c>
      <c r="E206" s="19" t="str">
        <f>IFERROR(VLOOKUP(B206,'Emission factors'!A:B,2,FALSE)*C206*D206,"")</f>
        <v/>
      </c>
      <c r="F206" s="90"/>
    </row>
    <row r="207" spans="1:7" ht="18.899999999999999" customHeight="1" x14ac:dyDescent="0.25">
      <c r="A207" s="90"/>
      <c r="B207" s="91"/>
      <c r="C207" s="92"/>
      <c r="D207" s="101">
        <v>1</v>
      </c>
      <c r="E207" s="19" t="str">
        <f>IFERROR(VLOOKUP(B207,'Emission factors'!A:B,2,FALSE)*C207*D207,"")</f>
        <v/>
      </c>
      <c r="F207" s="90"/>
    </row>
    <row r="208" spans="1:7" ht="18.899999999999999" customHeight="1" x14ac:dyDescent="0.25">
      <c r="A208" s="90"/>
      <c r="B208" s="91"/>
      <c r="C208" s="92"/>
      <c r="D208" s="101">
        <v>1</v>
      </c>
      <c r="E208" s="19" t="str">
        <f>IFERROR(VLOOKUP(B208,'Emission factors'!A:B,2,FALSE)*C208*D208,"")</f>
        <v/>
      </c>
      <c r="F208" s="90"/>
    </row>
    <row r="209" spans="1:6" ht="18.899999999999999" customHeight="1" x14ac:dyDescent="0.25">
      <c r="A209" s="90"/>
      <c r="B209" s="91"/>
      <c r="C209" s="92"/>
      <c r="D209" s="101">
        <v>1</v>
      </c>
      <c r="E209" s="19" t="str">
        <f>IFERROR(VLOOKUP(B209,'Emission factors'!A:B,2,FALSE)*C209*D209,"")</f>
        <v/>
      </c>
      <c r="F209" s="90"/>
    </row>
    <row r="210" spans="1:6" ht="18.899999999999999" customHeight="1" x14ac:dyDescent="0.25">
      <c r="A210" s="90"/>
      <c r="B210" s="91"/>
      <c r="C210" s="92"/>
      <c r="D210" s="101">
        <v>1</v>
      </c>
      <c r="E210" s="19" t="str">
        <f>IFERROR(VLOOKUP(B210,'Emission factors'!A:B,2,FALSE)*C210*D210,"")</f>
        <v/>
      </c>
      <c r="F210" s="90"/>
    </row>
    <row r="211" spans="1:6" ht="17.399999999999999" customHeight="1" x14ac:dyDescent="0.25">
      <c r="A211" s="90"/>
      <c r="B211" s="91"/>
      <c r="C211" s="92"/>
      <c r="D211" s="101">
        <v>1</v>
      </c>
      <c r="E211" s="19" t="str">
        <f>IFERROR(VLOOKUP(B211,'Emission factors'!A:B,2,FALSE)*C211*D211,"")</f>
        <v/>
      </c>
      <c r="F211" s="90"/>
    </row>
    <row r="212" spans="1:6" ht="17.399999999999999" customHeight="1" x14ac:dyDescent="0.25">
      <c r="A212" s="90"/>
      <c r="B212" s="91"/>
      <c r="C212" s="92"/>
      <c r="D212" s="101">
        <v>1</v>
      </c>
      <c r="E212" s="19" t="str">
        <f>IFERROR(VLOOKUP(B212,'Emission factors'!A:B,2,FALSE)*C212*D212,"")</f>
        <v/>
      </c>
      <c r="F212" s="90"/>
    </row>
    <row r="213" spans="1:6" ht="17.399999999999999" customHeight="1" x14ac:dyDescent="0.25">
      <c r="A213" s="90"/>
      <c r="B213" s="91"/>
      <c r="C213" s="92"/>
      <c r="D213" s="101">
        <v>1</v>
      </c>
      <c r="E213" s="19" t="str">
        <f>IFERROR(VLOOKUP(B213,'Emission factors'!A:B,2,FALSE)*C213*D213,"")</f>
        <v/>
      </c>
      <c r="F213" s="90"/>
    </row>
    <row r="214" spans="1:6" ht="17.399999999999999" customHeight="1" x14ac:dyDescent="0.25">
      <c r="A214" s="90"/>
      <c r="B214" s="91"/>
      <c r="C214" s="92"/>
      <c r="D214" s="101">
        <v>1</v>
      </c>
      <c r="E214" s="19" t="str">
        <f>IFERROR(VLOOKUP(B214,'Emission factors'!A:B,2,FALSE)*C214*D214,"")</f>
        <v/>
      </c>
      <c r="F214" s="90"/>
    </row>
    <row r="215" spans="1:6" ht="17.399999999999999" customHeight="1" x14ac:dyDescent="0.25">
      <c r="A215" s="90"/>
      <c r="B215" s="91"/>
      <c r="C215" s="92"/>
      <c r="D215" s="101">
        <v>1</v>
      </c>
      <c r="E215" s="19" t="str">
        <f>IFERROR(VLOOKUP(B215,'Emission factors'!A:B,2,FALSE)*C215*D215,"")</f>
        <v/>
      </c>
      <c r="F215" s="90"/>
    </row>
    <row r="216" spans="1:6" ht="17.399999999999999" customHeight="1" x14ac:dyDescent="0.25">
      <c r="A216" s="90"/>
      <c r="B216" s="91"/>
      <c r="C216" s="92"/>
      <c r="D216" s="101">
        <v>1</v>
      </c>
      <c r="E216" s="19" t="str">
        <f>IFERROR(VLOOKUP(B216,'Emission factors'!A:B,2,FALSE)*C216*D216,"")</f>
        <v/>
      </c>
      <c r="F216" s="90"/>
    </row>
    <row r="217" spans="1:6" ht="17.399999999999999" customHeight="1" x14ac:dyDescent="0.25">
      <c r="A217" s="90"/>
      <c r="B217" s="91"/>
      <c r="C217" s="92"/>
      <c r="D217" s="101">
        <v>1</v>
      </c>
      <c r="E217" s="19" t="str">
        <f>IFERROR(VLOOKUP(B217,'Emission factors'!A:B,2,FALSE)*C217*D217,"")</f>
        <v/>
      </c>
      <c r="F217" s="90"/>
    </row>
    <row r="218" spans="1:6" ht="17.399999999999999" customHeight="1" x14ac:dyDescent="0.25">
      <c r="A218" s="90"/>
      <c r="B218" s="91"/>
      <c r="C218" s="92"/>
      <c r="D218" s="101">
        <v>1</v>
      </c>
      <c r="E218" s="19" t="str">
        <f>IFERROR(VLOOKUP(B218,'Emission factors'!A:B,2,FALSE)*C218*D218,"")</f>
        <v/>
      </c>
      <c r="F218" s="90"/>
    </row>
    <row r="219" spans="1:6" ht="17.399999999999999" customHeight="1" x14ac:dyDescent="0.25">
      <c r="A219" s="90"/>
      <c r="B219" s="91"/>
      <c r="C219" s="92"/>
      <c r="D219" s="101">
        <v>1</v>
      </c>
      <c r="E219" s="19" t="str">
        <f>IFERROR(VLOOKUP(B219,'Emission factors'!A:B,2,FALSE)*C219*D219,"")</f>
        <v/>
      </c>
      <c r="F219" s="90"/>
    </row>
    <row r="220" spans="1:6" ht="17.399999999999999" customHeight="1" x14ac:dyDescent="0.25">
      <c r="A220" s="90"/>
      <c r="B220" s="91"/>
      <c r="C220" s="92"/>
      <c r="D220" s="101">
        <v>1</v>
      </c>
      <c r="E220" s="19" t="str">
        <f>IFERROR(VLOOKUP(B220,'Emission factors'!A:B,2,FALSE)*C220*D220,"")</f>
        <v/>
      </c>
      <c r="F220" s="90"/>
    </row>
    <row r="221" spans="1:6" ht="17.399999999999999" customHeight="1" x14ac:dyDescent="0.25">
      <c r="A221" s="90"/>
      <c r="B221" s="91"/>
      <c r="C221" s="92"/>
      <c r="D221" s="101">
        <v>1</v>
      </c>
      <c r="E221" s="19" t="str">
        <f>IFERROR(VLOOKUP(B221,'Emission factors'!A:B,2,FALSE)*C221*D221,"")</f>
        <v/>
      </c>
      <c r="F221" s="90"/>
    </row>
    <row r="222" spans="1:6" ht="17.399999999999999" customHeight="1" x14ac:dyDescent="0.25">
      <c r="A222" s="90"/>
      <c r="B222" s="91"/>
      <c r="C222" s="92"/>
      <c r="D222" s="101">
        <v>1</v>
      </c>
      <c r="E222" s="19" t="str">
        <f>IFERROR(VLOOKUP(B222,'Emission factors'!A:B,2,FALSE)*C222*D222,"")</f>
        <v/>
      </c>
      <c r="F222" s="90"/>
    </row>
    <row r="223" spans="1:6" ht="17.399999999999999" customHeight="1" x14ac:dyDescent="0.25">
      <c r="A223" s="90"/>
      <c r="B223" s="91"/>
      <c r="C223" s="92"/>
      <c r="D223" s="101">
        <v>1</v>
      </c>
      <c r="E223" s="19" t="str">
        <f>IFERROR(VLOOKUP(B223,'Emission factors'!A:B,2,FALSE)*C223*D223,"")</f>
        <v/>
      </c>
      <c r="F223" s="90"/>
    </row>
    <row r="224" spans="1:6" ht="17.399999999999999" customHeight="1" x14ac:dyDescent="0.25">
      <c r="A224" s="90"/>
      <c r="B224" s="91"/>
      <c r="C224" s="92"/>
      <c r="D224" s="101">
        <v>1</v>
      </c>
      <c r="E224" s="19" t="str">
        <f>IFERROR(VLOOKUP(B224,'Emission factors'!A:B,2,FALSE)*C224*D224,"")</f>
        <v/>
      </c>
      <c r="F224" s="90"/>
    </row>
    <row r="225" spans="1:6" ht="17.399999999999999" customHeight="1" x14ac:dyDescent="0.25">
      <c r="A225" s="90"/>
      <c r="B225" s="91"/>
      <c r="C225" s="92"/>
      <c r="D225" s="101">
        <v>1</v>
      </c>
      <c r="E225" s="19" t="str">
        <f>IFERROR(VLOOKUP(B225,'Emission factors'!A:B,2,FALSE)*C225*D225,"")</f>
        <v/>
      </c>
      <c r="F225" s="90"/>
    </row>
    <row r="226" spans="1:6" ht="17.399999999999999" customHeight="1" x14ac:dyDescent="0.25">
      <c r="A226" s="90"/>
      <c r="B226" s="91"/>
      <c r="C226" s="92"/>
      <c r="D226" s="101">
        <v>1</v>
      </c>
      <c r="E226" s="19" t="str">
        <f>IFERROR(VLOOKUP(B226,'Emission factors'!A:B,2,FALSE)*C226*D226,"")</f>
        <v/>
      </c>
      <c r="F226" s="90"/>
    </row>
    <row r="229" spans="1:6" ht="17.399999999999999" customHeight="1" x14ac:dyDescent="0.4">
      <c r="A229" s="94" t="s">
        <v>270</v>
      </c>
    </row>
    <row r="230" spans="1:6" ht="17.399999999999999" customHeight="1" thickBot="1" x14ac:dyDescent="0.3"/>
    <row r="231" spans="1:6" ht="32.4" customHeight="1" thickBot="1" x14ac:dyDescent="0.3">
      <c r="A231" s="217" t="s">
        <v>271</v>
      </c>
      <c r="B231" s="218"/>
      <c r="C231" s="218"/>
      <c r="D231" s="219"/>
    </row>
    <row r="232" spans="1:6" ht="42" x14ac:dyDescent="0.25">
      <c r="A232" s="102" t="s">
        <v>227</v>
      </c>
      <c r="B232" s="102" t="s">
        <v>272</v>
      </c>
      <c r="C232" s="102" t="s">
        <v>273</v>
      </c>
      <c r="D232" s="102" t="s">
        <v>246</v>
      </c>
      <c r="E232" s="102" t="s">
        <v>230</v>
      </c>
      <c r="F232" s="102" t="s">
        <v>231</v>
      </c>
    </row>
    <row r="233" spans="1:6" ht="17.399999999999999" customHeight="1" x14ac:dyDescent="0.25">
      <c r="A233" s="90"/>
      <c r="B233" s="91"/>
      <c r="C233" s="92"/>
      <c r="D233" s="101">
        <v>1</v>
      </c>
      <c r="E233" s="19" t="str">
        <f>IFERROR(VLOOKUP(B233,'Emission factors'!$A$24:$B$34,2,FALSE)*C233*D233,"")</f>
        <v/>
      </c>
      <c r="F233" s="90"/>
    </row>
    <row r="234" spans="1:6" ht="17.399999999999999" customHeight="1" x14ac:dyDescent="0.25">
      <c r="A234" s="90"/>
      <c r="B234" s="91"/>
      <c r="C234" s="92"/>
      <c r="D234" s="101">
        <v>1</v>
      </c>
      <c r="E234" s="19" t="str">
        <f>IFERROR(VLOOKUP(B234,'Emission factors'!$A$24:$B$34,2,FALSE)*C234*D234,"")</f>
        <v/>
      </c>
      <c r="F234" s="90"/>
    </row>
    <row r="235" spans="1:6" ht="17.399999999999999" customHeight="1" x14ac:dyDescent="0.25">
      <c r="A235" s="90"/>
      <c r="B235" s="91"/>
      <c r="C235" s="92"/>
      <c r="D235" s="101">
        <v>1</v>
      </c>
      <c r="E235" s="19" t="str">
        <f>IFERROR(VLOOKUP(B235,'Emission factors'!$A$24:$B$34,2,FALSE)*C235*D235,"")</f>
        <v/>
      </c>
      <c r="F235" s="90"/>
    </row>
    <row r="236" spans="1:6" ht="17.399999999999999" customHeight="1" x14ac:dyDescent="0.25">
      <c r="A236" s="90"/>
      <c r="B236" s="91"/>
      <c r="C236" s="92"/>
      <c r="D236" s="101">
        <v>1</v>
      </c>
      <c r="E236" s="19" t="str">
        <f>IFERROR(VLOOKUP(B236,'Emission factors'!$A$24:$B$34,2,FALSE)*C236*D236,"")</f>
        <v/>
      </c>
      <c r="F236" s="90"/>
    </row>
    <row r="237" spans="1:6" ht="17.399999999999999" customHeight="1" x14ac:dyDescent="0.25">
      <c r="A237" s="90"/>
      <c r="B237" s="91"/>
      <c r="C237" s="92"/>
      <c r="D237" s="101">
        <v>1</v>
      </c>
      <c r="E237" s="19" t="str">
        <f>IFERROR(VLOOKUP(B237,'Emission factors'!$A$24:$B$34,2,FALSE)*C237*D237,"")</f>
        <v/>
      </c>
      <c r="F237" s="90"/>
    </row>
    <row r="238" spans="1:6" ht="17.399999999999999" customHeight="1" x14ac:dyDescent="0.25">
      <c r="A238" s="90"/>
      <c r="B238" s="91"/>
      <c r="C238" s="92"/>
      <c r="D238" s="101">
        <v>1</v>
      </c>
      <c r="E238" s="19" t="str">
        <f>IFERROR(VLOOKUP(B238,'Emission factors'!$A$24:$B$34,2,FALSE)*C238*D238,"")</f>
        <v/>
      </c>
      <c r="F238" s="90"/>
    </row>
    <row r="239" spans="1:6" ht="17.399999999999999" customHeight="1" x14ac:dyDescent="0.25">
      <c r="A239" s="90"/>
      <c r="B239" s="91"/>
      <c r="C239" s="92"/>
      <c r="D239" s="101">
        <v>1</v>
      </c>
      <c r="E239" s="19" t="str">
        <f>IFERROR(VLOOKUP(B239,'Emission factors'!$A$24:$B$34,2,FALSE)*C239*D239,"")</f>
        <v/>
      </c>
      <c r="F239" s="90"/>
    </row>
    <row r="240" spans="1:6" ht="17.399999999999999" customHeight="1" x14ac:dyDescent="0.25">
      <c r="A240" s="90"/>
      <c r="B240" s="91"/>
      <c r="C240" s="92"/>
      <c r="D240" s="101">
        <v>1</v>
      </c>
      <c r="E240" s="19" t="str">
        <f>IFERROR(VLOOKUP(B240,'Emission factors'!$A$24:$B$34,2,FALSE)*C240*D240,"")</f>
        <v/>
      </c>
      <c r="F240" s="90"/>
    </row>
    <row r="241" spans="1:6" ht="17.399999999999999" customHeight="1" x14ac:dyDescent="0.25">
      <c r="A241" s="90"/>
      <c r="B241" s="91"/>
      <c r="C241" s="92"/>
      <c r="D241" s="101">
        <v>1</v>
      </c>
      <c r="E241" s="19" t="str">
        <f>IFERROR(VLOOKUP(B241,'Emission factors'!$A$24:$B$34,2,FALSE)*C241*D241,"")</f>
        <v/>
      </c>
      <c r="F241" s="90"/>
    </row>
    <row r="242" spans="1:6" ht="17.399999999999999" customHeight="1" x14ac:dyDescent="0.25">
      <c r="A242" s="90"/>
      <c r="B242" s="91"/>
      <c r="C242" s="92"/>
      <c r="D242" s="101">
        <v>1</v>
      </c>
      <c r="E242" s="19" t="str">
        <f>IFERROR(VLOOKUP(B242,'Emission factors'!$A$24:$B$34,2,FALSE)*C242*D242,"")</f>
        <v/>
      </c>
      <c r="F242" s="90"/>
    </row>
    <row r="243" spans="1:6" ht="17.399999999999999" customHeight="1" x14ac:dyDescent="0.25">
      <c r="A243" s="90"/>
      <c r="B243" s="91"/>
      <c r="C243" s="92"/>
      <c r="D243" s="101">
        <v>1</v>
      </c>
      <c r="E243" s="19" t="str">
        <f>IFERROR(VLOOKUP(B243,'Emission factors'!$A$24:$B$34,2,FALSE)*C243*D243,"")</f>
        <v/>
      </c>
      <c r="F243" s="90"/>
    </row>
    <row r="244" spans="1:6" ht="17.399999999999999" customHeight="1" x14ac:dyDescent="0.25">
      <c r="A244" s="90"/>
      <c r="B244" s="91"/>
      <c r="C244" s="92"/>
      <c r="D244" s="101">
        <v>1</v>
      </c>
      <c r="E244" s="19" t="str">
        <f>IFERROR(VLOOKUP(B244,'Emission factors'!$A$24:$B$34,2,FALSE)*C244*D244,"")</f>
        <v/>
      </c>
      <c r="F244" s="90"/>
    </row>
    <row r="245" spans="1:6" ht="17.399999999999999" customHeight="1" x14ac:dyDescent="0.25">
      <c r="A245" s="90"/>
      <c r="B245" s="91"/>
      <c r="C245" s="92"/>
      <c r="D245" s="101">
        <v>1</v>
      </c>
      <c r="E245" s="19" t="str">
        <f>IFERROR(VLOOKUP(B245,'Emission factors'!$A$24:$B$34,2,FALSE)*C245*D245,"")</f>
        <v/>
      </c>
      <c r="F245" s="90"/>
    </row>
    <row r="246" spans="1:6" ht="17.399999999999999" customHeight="1" x14ac:dyDescent="0.25">
      <c r="A246" s="90"/>
      <c r="B246" s="91"/>
      <c r="C246" s="92"/>
      <c r="D246" s="101">
        <v>1</v>
      </c>
      <c r="E246" s="19" t="str">
        <f>IFERROR(VLOOKUP(B246,'Emission factors'!$A$24:$B$34,2,FALSE)*C246*D246,"")</f>
        <v/>
      </c>
      <c r="F246" s="90"/>
    </row>
    <row r="247" spans="1:6" ht="17.399999999999999" customHeight="1" x14ac:dyDescent="0.25">
      <c r="A247" s="90"/>
      <c r="B247" s="91"/>
      <c r="C247" s="92"/>
      <c r="D247" s="101">
        <v>1</v>
      </c>
      <c r="E247" s="19" t="str">
        <f>IFERROR(VLOOKUP(B247,'Emission factors'!$A$24:$B$34,2,FALSE)*C247*D247,"")</f>
        <v/>
      </c>
      <c r="F247" s="90"/>
    </row>
    <row r="248" spans="1:6" ht="17.399999999999999" customHeight="1" x14ac:dyDescent="0.25">
      <c r="A248" s="90"/>
      <c r="B248" s="91"/>
      <c r="C248" s="92"/>
      <c r="D248" s="101">
        <v>1</v>
      </c>
      <c r="E248" s="19" t="str">
        <f>IFERROR(VLOOKUP(B248,'Emission factors'!$A$24:$B$34,2,FALSE)*C248*D248,"")</f>
        <v/>
      </c>
      <c r="F248" s="90"/>
    </row>
    <row r="249" spans="1:6" ht="17.399999999999999" customHeight="1" x14ac:dyDescent="0.25">
      <c r="A249" s="90"/>
      <c r="B249" s="91"/>
      <c r="C249" s="92"/>
      <c r="D249" s="101">
        <v>1</v>
      </c>
      <c r="E249" s="19" t="str">
        <f>IFERROR(VLOOKUP(B249,'Emission factors'!$A$24:$B$34,2,FALSE)*C249*D249,"")</f>
        <v/>
      </c>
      <c r="F249" s="90"/>
    </row>
    <row r="250" spans="1:6" ht="17.399999999999999" customHeight="1" x14ac:dyDescent="0.25">
      <c r="A250" s="90"/>
      <c r="B250" s="91"/>
      <c r="C250" s="92"/>
      <c r="D250" s="101">
        <v>1</v>
      </c>
      <c r="E250" s="19" t="str">
        <f>IFERROR(VLOOKUP(B250,'Emission factors'!$A$24:$B$34,2,FALSE)*C250*D250,"")</f>
        <v/>
      </c>
      <c r="F250" s="90"/>
    </row>
    <row r="251" spans="1:6" ht="17.399999999999999" customHeight="1" x14ac:dyDescent="0.25">
      <c r="A251" s="90"/>
      <c r="B251" s="91"/>
      <c r="C251" s="92"/>
      <c r="D251" s="101">
        <v>1</v>
      </c>
      <c r="E251" s="19" t="str">
        <f>IFERROR(VLOOKUP(B251,'Emission factors'!$A$24:$B$34,2,FALSE)*C251*D251,"")</f>
        <v/>
      </c>
      <c r="F251" s="90"/>
    </row>
    <row r="252" spans="1:6" ht="17.399999999999999" customHeight="1" x14ac:dyDescent="0.25">
      <c r="A252" s="90"/>
      <c r="B252" s="91"/>
      <c r="C252" s="92"/>
      <c r="D252" s="101">
        <v>1</v>
      </c>
      <c r="E252" s="19" t="str">
        <f>IFERROR(VLOOKUP(B252,'Emission factors'!$A$24:$B$34,2,FALSE)*C252*D252,"")</f>
        <v/>
      </c>
      <c r="F252" s="90"/>
    </row>
    <row r="255" spans="1:6" ht="22.8" x14ac:dyDescent="0.4">
      <c r="A255" s="94" t="s">
        <v>274</v>
      </c>
    </row>
    <row r="257" spans="1:4" ht="45.6" customHeight="1" thickBot="1" x14ac:dyDescent="0.3">
      <c r="A257" s="217" t="s">
        <v>275</v>
      </c>
      <c r="B257" s="218"/>
      <c r="C257" s="218"/>
      <c r="D257" s="219"/>
    </row>
    <row r="258" spans="1:4" ht="63" x14ac:dyDescent="0.25">
      <c r="A258" s="102" t="s">
        <v>276</v>
      </c>
      <c r="B258" s="102" t="s">
        <v>230</v>
      </c>
      <c r="C258" s="102" t="s">
        <v>231</v>
      </c>
    </row>
    <row r="259" spans="1:4" ht="17.399999999999999" customHeight="1" x14ac:dyDescent="0.25">
      <c r="A259" s="90"/>
      <c r="B259" s="90"/>
      <c r="C259" s="90"/>
    </row>
    <row r="260" spans="1:4" ht="17.399999999999999" customHeight="1" x14ac:dyDescent="0.25">
      <c r="A260" s="90"/>
      <c r="B260" s="90"/>
      <c r="C260" s="90"/>
    </row>
    <row r="261" spans="1:4" ht="17.399999999999999" customHeight="1" x14ac:dyDescent="0.25">
      <c r="A261" s="90"/>
      <c r="B261" s="90"/>
      <c r="C261" s="90"/>
    </row>
    <row r="262" spans="1:4" ht="17.399999999999999" customHeight="1" x14ac:dyDescent="0.25">
      <c r="A262" s="90"/>
      <c r="B262" s="90"/>
      <c r="C262" s="90"/>
    </row>
    <row r="263" spans="1:4" ht="17.399999999999999" customHeight="1" x14ac:dyDescent="0.25">
      <c r="A263" s="90"/>
      <c r="B263" s="90"/>
      <c r="C263" s="90"/>
    </row>
    <row r="264" spans="1:4" ht="17.399999999999999" customHeight="1" x14ac:dyDescent="0.25">
      <c r="A264" s="90"/>
      <c r="B264" s="90"/>
      <c r="C264" s="90"/>
    </row>
    <row r="265" spans="1:4" ht="17.399999999999999" customHeight="1" x14ac:dyDescent="0.25">
      <c r="A265" s="90"/>
      <c r="B265" s="90"/>
      <c r="C265" s="90"/>
    </row>
    <row r="266" spans="1:4" ht="17.399999999999999" customHeight="1" x14ac:dyDescent="0.25">
      <c r="A266" s="90"/>
      <c r="B266" s="90"/>
      <c r="C266" s="90"/>
    </row>
    <row r="267" spans="1:4" ht="17.399999999999999" customHeight="1" x14ac:dyDescent="0.25">
      <c r="A267" s="90"/>
      <c r="B267" s="90"/>
      <c r="C267" s="90"/>
    </row>
    <row r="268" spans="1:4" ht="17.399999999999999" customHeight="1" x14ac:dyDescent="0.25">
      <c r="A268" s="90"/>
      <c r="B268" s="90"/>
      <c r="C268" s="90"/>
    </row>
    <row r="269" spans="1:4" ht="17.399999999999999" customHeight="1" x14ac:dyDescent="0.25">
      <c r="A269" s="90"/>
      <c r="B269" s="90"/>
      <c r="C269" s="90"/>
    </row>
    <row r="270" spans="1:4" ht="17.399999999999999" customHeight="1" x14ac:dyDescent="0.25">
      <c r="A270" s="90"/>
      <c r="B270" s="90"/>
      <c r="C270" s="90"/>
    </row>
    <row r="271" spans="1:4" ht="17.399999999999999" customHeight="1" x14ac:dyDescent="0.25">
      <c r="A271" s="90"/>
      <c r="B271" s="90"/>
      <c r="C271" s="90"/>
    </row>
    <row r="272" spans="1:4" ht="17.399999999999999" customHeight="1" x14ac:dyDescent="0.25">
      <c r="A272" s="90"/>
      <c r="B272" s="90"/>
      <c r="C272" s="90"/>
    </row>
    <row r="273" spans="1:3" ht="17.399999999999999" customHeight="1" x14ac:dyDescent="0.25">
      <c r="A273" s="90"/>
      <c r="B273" s="90"/>
      <c r="C273" s="90"/>
    </row>
    <row r="274" spans="1:3" ht="17.399999999999999" customHeight="1" x14ac:dyDescent="0.25">
      <c r="A274" s="90"/>
      <c r="B274" s="90"/>
      <c r="C274" s="90"/>
    </row>
  </sheetData>
  <sheetProtection formatRows="0"/>
  <protectedRanges>
    <protectedRange algorithmName="SHA-512" hashValue="2YmAuqWUGqWqseW7vs9pIEWgqQdjaJ+PGsKsU5Nki8ofYz1bnqTQlMD/WtThHVHShZHy3FeCJqVqIYFpZEapGw==" saltValue="RX0xwDZBMqJo0WU8w9KNDQ==" spinCount="100000" sqref="E9:E11" name="Range1"/>
  </protectedRanges>
  <mergeCells count="17">
    <mergeCell ref="A14:A15"/>
    <mergeCell ref="B14:B15"/>
    <mergeCell ref="A2:F7"/>
    <mergeCell ref="H2:L7"/>
    <mergeCell ref="E9:F9"/>
    <mergeCell ref="E10:F10"/>
    <mergeCell ref="E11:F11"/>
    <mergeCell ref="D14:G15"/>
    <mergeCell ref="A204:D204"/>
    <mergeCell ref="A231:D231"/>
    <mergeCell ref="A257:D257"/>
    <mergeCell ref="A20:D20"/>
    <mergeCell ref="A62:D62"/>
    <mergeCell ref="A96:D96"/>
    <mergeCell ref="A110:D110"/>
    <mergeCell ref="A142:D142"/>
    <mergeCell ref="A175:D175"/>
  </mergeCells>
  <conditionalFormatting sqref="D14">
    <cfRule type="containsText" dxfId="9" priority="2" operator="containsText" text="over">
      <formula>NOT(ISERROR(SEARCH("over",D14)))</formula>
    </cfRule>
  </conditionalFormatting>
  <conditionalFormatting sqref="E11">
    <cfRule type="expression" dxfId="8" priority="1" stopIfTrue="1">
      <formula>#REF!="Other (tonnes CO2e)"</formula>
    </cfRule>
  </conditionalFormatting>
  <dataValidations count="4">
    <dataValidation type="decimal" operator="greaterThanOrEqual" allowBlank="1" showInputMessage="1" showErrorMessage="1" sqref="L22:L57 F206:F226 F64:G91 F22:H57 F233:F252 B259:C274 K64:K91 I231:I1048576 F98:F106 H112:H137 D112:F137 D98:D106 H144:H169 E144:F169 E177:E199 D206:D226 D233:D252" xr:uid="{12A04A52-C558-4AC5-A6DD-B422C80E0C46}">
      <formula1>0</formula1>
    </dataValidation>
    <dataValidation type="list" allowBlank="1" showInputMessage="1" showErrorMessage="1" sqref="I22:I57 H64:H91" xr:uid="{F7488C21-FD41-4B0B-B5C6-B3969CC861ED}">
      <formula1>"Yes,No"</formula1>
    </dataValidation>
    <dataValidation type="list" allowBlank="1" showInputMessage="1" showErrorMessage="1" sqref="B22:B57" xr:uid="{1A3CC640-6636-4A1F-A613-A3E29EC673DD}">
      <formula1>"Staff, Artists, Board, Audience, Other"</formula1>
    </dataValidation>
    <dataValidation operator="greaterThanOrEqual" allowBlank="1" showInputMessage="1" showErrorMessage="1" sqref="E64:E91" xr:uid="{E442E0D3-60E9-43F0-B062-DB92B3C32671}"/>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55D2D0B6-D616-4246-BCF5-36DAF16C4A77}">
          <x14:formula1>
            <xm:f>'Emission factors'!$A$2:$A$17</xm:f>
          </x14:formula1>
          <xm:sqref>B206:B226</xm:sqref>
        </x14:dataValidation>
        <x14:dataValidation type="list" allowBlank="1" showInputMessage="1" showErrorMessage="1" xr:uid="{A66E50E9-24CB-41C0-A83D-47E8E21E556B}">
          <x14:formula1>
            <xm:f>'Emission factors'!$D$2:$D$21</xm:f>
          </x14:formula1>
          <xm:sqref>B177:B199</xm:sqref>
        </x14:dataValidation>
        <x14:dataValidation type="list" allowBlank="1" showInputMessage="1" showErrorMessage="1" xr:uid="{04DD8D1A-D576-4A49-951D-FA6CC0C177F0}">
          <x14:formula1>
            <xm:f>Locations!$B$3:$B$308</xm:f>
          </x14:formula1>
          <xm:sqref>C22:D57 B64:C91</xm:sqref>
        </x14:dataValidation>
        <x14:dataValidation type="list" allowBlank="1" showInputMessage="1" showErrorMessage="1" xr:uid="{B5AAC06B-87DF-4B4A-A3AD-A859FC770532}">
          <x14:formula1>
            <xm:f>Transport!#REF!</xm:f>
          </x14:formula1>
          <xm:sqref>F275:F1048576 F254:F256</xm:sqref>
        </x14:dataValidation>
        <x14:dataValidation type="list" allowBlank="1" showInputMessage="1" showErrorMessage="1" xr:uid="{3FA6137B-9A0E-4AFD-BA2A-835E46AB52E5}">
          <x14:formula1>
            <xm:f>'Emission factors'!$A$24:$A$34</xm:f>
          </x14:formula1>
          <xm:sqref>B233:B252</xm:sqref>
        </x14:dataValidation>
        <x14:dataValidation type="list" allowBlank="1" showInputMessage="1" showErrorMessage="1" xr:uid="{A0C3505A-91ED-42CE-AB26-4630DABB165C}">
          <x14:formula1>
            <xm:f>Transport!$L$3:$L$14</xm:f>
          </x14:formula1>
          <xm:sqref>B112:B137</xm:sqref>
        </x14:dataValidation>
        <x14:dataValidation type="list" allowBlank="1" showInputMessage="1" showErrorMessage="1" xr:uid="{72CDB74A-7EAA-4093-BD36-B190D823ECB5}">
          <x14:formula1>
            <xm:f>Transport!$B$3:$B$14</xm:f>
          </x14:formula1>
          <xm:sqref>E22:E57</xm:sqref>
        </x14:dataValidation>
        <x14:dataValidation type="list" allowBlank="1" showInputMessage="1" showErrorMessage="1" xr:uid="{E9EDB070-BB89-4E04-9139-E26E7D70BA3A}">
          <x14:formula1>
            <xm:f>Transport!$L$27:$L$28</xm:f>
          </x14:formula1>
          <xm:sqref>B98:B106</xm:sqref>
        </x14:dataValidation>
        <x14:dataValidation type="list" operator="greaterThanOrEqual" allowBlank="1" showInputMessage="1" showErrorMessage="1" xr:uid="{4DD2014B-D82D-4663-9B5C-33D189637C6C}">
          <x14:formula1>
            <xm:f>Transport!$C$17:$C$28</xm:f>
          </x14:formula1>
          <xm:sqref>D64:D91</xm:sqref>
        </x14:dataValidation>
        <x14:dataValidation type="list" allowBlank="1" showInputMessage="1" showErrorMessage="1" xr:uid="{68737FAD-A3B1-491A-9E30-60CB3F395626}">
          <x14:formula1>
            <xm:f>Transport!$L$15:$L$26</xm:f>
          </x14:formula1>
          <xm:sqref>B144:B169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33169-6920-40CD-BAAD-9232D4E538FC}">
  <dimension ref="A1:N274"/>
  <sheetViews>
    <sheetView zoomScale="50" zoomScaleNormal="50" workbookViewId="0">
      <selection activeCell="E1" sqref="E1"/>
    </sheetView>
  </sheetViews>
  <sheetFormatPr defaultColWidth="8.88671875" defaultRowHeight="17.399999999999999" customHeight="1" x14ac:dyDescent="0.25"/>
  <cols>
    <col min="1" max="1" width="61.44140625" style="17" bestFit="1" customWidth="1"/>
    <col min="2" max="2" width="48.6640625" style="17" customWidth="1"/>
    <col min="3" max="3" width="33" style="17" customWidth="1"/>
    <col min="4" max="4" width="37.5546875" style="17" bestFit="1" customWidth="1"/>
    <col min="5" max="5" width="41" style="17" bestFit="1" customWidth="1"/>
    <col min="6" max="6" width="57.6640625" style="17" customWidth="1"/>
    <col min="7" max="7" width="41" style="17" bestFit="1" customWidth="1"/>
    <col min="8" max="8" width="42.5546875" style="17" customWidth="1"/>
    <col min="9" max="9" width="29.5546875" style="17" customWidth="1"/>
    <col min="10" max="10" width="41" style="17" bestFit="1" customWidth="1"/>
    <col min="11" max="11" width="54.109375" style="17" bestFit="1" customWidth="1"/>
    <col min="12" max="12" width="49.109375" style="17" customWidth="1"/>
    <col min="13" max="13" width="14.5546875" style="17" customWidth="1"/>
    <col min="14" max="14" width="12.109375" style="17" customWidth="1"/>
    <col min="15" max="16384" width="8.88671875" style="17"/>
  </cols>
  <sheetData>
    <row r="1" spans="1:12" ht="18.600000000000001" customHeight="1" thickBot="1" x14ac:dyDescent="0.3">
      <c r="F1" s="97"/>
      <c r="G1" s="97"/>
    </row>
    <row r="2" spans="1:12" ht="27.9" customHeight="1" x14ac:dyDescent="0.25">
      <c r="A2" s="208" t="s">
        <v>232</v>
      </c>
      <c r="B2" s="209"/>
      <c r="C2" s="209"/>
      <c r="D2" s="209"/>
      <c r="E2" s="209"/>
      <c r="F2" s="210"/>
      <c r="H2" s="196" t="s">
        <v>233</v>
      </c>
      <c r="I2" s="197"/>
      <c r="J2" s="197"/>
      <c r="K2" s="197"/>
      <c r="L2" s="198"/>
    </row>
    <row r="3" spans="1:12" ht="27.9" customHeight="1" x14ac:dyDescent="0.25">
      <c r="A3" s="211"/>
      <c r="B3" s="212"/>
      <c r="C3" s="212"/>
      <c r="D3" s="212"/>
      <c r="E3" s="212"/>
      <c r="F3" s="213"/>
      <c r="G3" s="99"/>
      <c r="H3" s="199"/>
      <c r="I3" s="200"/>
      <c r="J3" s="200"/>
      <c r="K3" s="200"/>
      <c r="L3" s="201"/>
    </row>
    <row r="4" spans="1:12" ht="27.9" customHeight="1" x14ac:dyDescent="0.25">
      <c r="A4" s="211"/>
      <c r="B4" s="212"/>
      <c r="C4" s="212"/>
      <c r="D4" s="212"/>
      <c r="E4" s="212"/>
      <c r="F4" s="213"/>
      <c r="G4" s="99"/>
      <c r="H4" s="199"/>
      <c r="I4" s="200"/>
      <c r="J4" s="200"/>
      <c r="K4" s="200"/>
      <c r="L4" s="201"/>
    </row>
    <row r="5" spans="1:12" ht="27.9" customHeight="1" x14ac:dyDescent="0.25">
      <c r="A5" s="211"/>
      <c r="B5" s="212"/>
      <c r="C5" s="212"/>
      <c r="D5" s="212"/>
      <c r="E5" s="212"/>
      <c r="F5" s="213"/>
      <c r="G5" s="99"/>
      <c r="H5" s="199"/>
      <c r="I5" s="200"/>
      <c r="J5" s="200"/>
      <c r="K5" s="200"/>
      <c r="L5" s="201"/>
    </row>
    <row r="6" spans="1:12" ht="27.9" customHeight="1" x14ac:dyDescent="0.25">
      <c r="A6" s="211"/>
      <c r="B6" s="212"/>
      <c r="C6" s="212"/>
      <c r="D6" s="212"/>
      <c r="E6" s="212"/>
      <c r="F6" s="213"/>
      <c r="G6" s="99"/>
      <c r="H6" s="199"/>
      <c r="I6" s="200"/>
      <c r="J6" s="200"/>
      <c r="K6" s="200"/>
      <c r="L6" s="201"/>
    </row>
    <row r="7" spans="1:12" ht="27.9" customHeight="1" thickBot="1" x14ac:dyDescent="0.3">
      <c r="A7" s="214"/>
      <c r="B7" s="215"/>
      <c r="C7" s="215"/>
      <c r="D7" s="215"/>
      <c r="E7" s="215"/>
      <c r="F7" s="216"/>
      <c r="G7" s="99"/>
      <c r="H7" s="202"/>
      <c r="I7" s="203"/>
      <c r="J7" s="203"/>
      <c r="K7" s="203"/>
      <c r="L7" s="204"/>
    </row>
    <row r="8" spans="1:12" ht="18.600000000000001" customHeight="1" x14ac:dyDescent="0.25"/>
    <row r="9" spans="1:12" ht="25.2" x14ac:dyDescent="0.4">
      <c r="A9" s="98" t="s">
        <v>223</v>
      </c>
      <c r="B9" s="86">
        <f>'READ FIRST'!H19</f>
        <v>0</v>
      </c>
      <c r="E9" s="205" t="s">
        <v>126</v>
      </c>
      <c r="F9" s="205"/>
    </row>
    <row r="10" spans="1:12" ht="25.2" x14ac:dyDescent="0.4">
      <c r="A10" s="98" t="s">
        <v>234</v>
      </c>
      <c r="B10" s="89">
        <f>'Master budget'!AH17</f>
        <v>0</v>
      </c>
      <c r="E10" s="206" t="s">
        <v>128</v>
      </c>
      <c r="F10" s="206"/>
    </row>
    <row r="11" spans="1:12" ht="25.2" x14ac:dyDescent="0.4">
      <c r="A11" s="98" t="s">
        <v>235</v>
      </c>
      <c r="B11" s="89">
        <f>SUM(K22:K57,J64:J91,E98:E106,G112:G137,G144:G169,F177:F199,E206:E226,E233:E252,B259:B274)</f>
        <v>0</v>
      </c>
      <c r="E11" s="207" t="s">
        <v>130</v>
      </c>
      <c r="F11" s="207"/>
    </row>
    <row r="12" spans="1:12" ht="25.2" x14ac:dyDescent="0.4">
      <c r="A12" s="98" t="s">
        <v>236</v>
      </c>
      <c r="B12" s="89">
        <f>SUM(L22:L57,K64:K91,H112:H137,H144:H169,F98:F106,G177:G199,F206:F226,F233:F252,C259:C274)</f>
        <v>0</v>
      </c>
    </row>
    <row r="13" spans="1:12" ht="13.8" x14ac:dyDescent="0.25"/>
    <row r="14" spans="1:12" ht="14.1" customHeight="1" x14ac:dyDescent="0.25">
      <c r="A14" s="220" t="s">
        <v>237</v>
      </c>
      <c r="B14" s="222"/>
      <c r="D14" s="183" t="str">
        <f>IF((B10-B11)&gt;=0,"You are within budget.","You are over budget. You may want to look again at your proposed actions.")</f>
        <v>You are within budget.</v>
      </c>
      <c r="E14" s="183"/>
      <c r="F14" s="183"/>
      <c r="G14" s="183"/>
    </row>
    <row r="15" spans="1:12" ht="18.600000000000001" customHeight="1" x14ac:dyDescent="0.25">
      <c r="A15" s="221"/>
      <c r="B15" s="223"/>
      <c r="D15" s="183"/>
      <c r="E15" s="183"/>
      <c r="F15" s="183"/>
      <c r="G15" s="183"/>
    </row>
    <row r="16" spans="1:12" ht="18.600000000000001" customHeight="1" x14ac:dyDescent="0.25"/>
    <row r="17" spans="1:14" ht="13.8" x14ac:dyDescent="0.25">
      <c r="M17" s="93"/>
    </row>
    <row r="18" spans="1:14" ht="22.8" x14ac:dyDescent="0.4">
      <c r="A18" s="94" t="s">
        <v>238</v>
      </c>
      <c r="J18" s="95"/>
      <c r="K18" s="93"/>
      <c r="M18" s="93"/>
    </row>
    <row r="19" spans="1:14" ht="15" customHeight="1" thickBot="1" x14ac:dyDescent="0.45">
      <c r="A19" s="94"/>
      <c r="K19" s="93"/>
      <c r="M19" s="93"/>
    </row>
    <row r="20" spans="1:14" ht="30.6" customHeight="1" thickBot="1" x14ac:dyDescent="0.3">
      <c r="A20" s="224" t="s">
        <v>239</v>
      </c>
      <c r="B20" s="225"/>
      <c r="C20" s="225"/>
      <c r="D20" s="226"/>
    </row>
    <row r="21" spans="1:14" ht="42.6" customHeight="1" x14ac:dyDescent="0.25">
      <c r="A21" s="80" t="s">
        <v>227</v>
      </c>
      <c r="B21" s="80" t="s">
        <v>240</v>
      </c>
      <c r="C21" s="80" t="s">
        <v>241</v>
      </c>
      <c r="D21" s="80" t="s">
        <v>242</v>
      </c>
      <c r="E21" s="80" t="s">
        <v>243</v>
      </c>
      <c r="F21" s="80" t="s">
        <v>244</v>
      </c>
      <c r="G21" s="102" t="s">
        <v>245</v>
      </c>
      <c r="H21" s="80" t="s">
        <v>246</v>
      </c>
      <c r="I21" s="80" t="s">
        <v>247</v>
      </c>
      <c r="J21" s="80" t="s">
        <v>248</v>
      </c>
      <c r="K21" s="80" t="s">
        <v>230</v>
      </c>
      <c r="L21" s="102" t="s">
        <v>249</v>
      </c>
    </row>
    <row r="22" spans="1:14" ht="17.399999999999999" customHeight="1" x14ac:dyDescent="0.25">
      <c r="A22" s="90"/>
      <c r="B22" s="91"/>
      <c r="C22" s="91"/>
      <c r="D22" s="91"/>
      <c r="E22" s="91"/>
      <c r="F22" s="90"/>
      <c r="G22" s="90">
        <v>1</v>
      </c>
      <c r="H22" s="101">
        <v>1</v>
      </c>
      <c r="I22" s="91"/>
      <c r="J22" s="100" t="str">
        <f>(IFERROR(IF(I22="Yes",(ROUND(6371 * ACOS(SIN((VLOOKUP(C22,Locations!B:D,2,FALSE))*PI()/180)*SIN((VLOOKUP(D22,Locations!B:D,2,FALSE))*PI()/180) + COS((VLOOKUP(C22,Locations!B:D,2,FALSE))*PI()/180) * COS((VLOOKUP(D22,Locations!B:D,2,FALSE))*PI()/180)*COS((VLOOKUP(D22,Locations!B:D,3,FALSE))* PI()/180-(VLOOKUP(C22,Locations!B:D,3,FALSE))*PI()/180))/1.609,0))*2,(ROUND(6371 * ACOS(SIN((VLOOKUP(C22,Locations!B:D,2,FALSE))*PI()/180)*SIN((VLOOKUP(D22,Locations!B:D,2,FALSE))*PI()/180) + COS((VLOOKUP(C22,Locations!B:D,2,FALSE))*PI()/180) * COS((VLOOKUP(D22,Locations!B:D,2,FALSE))*PI()/180)*COS((VLOOKUP(D22,Locations!B:D,3,FALSE))* PI()/180-(VLOOKUP(C22,Locations!B:D,3,FALSE))*PI()/180))/1.609,0))),""))</f>
        <v/>
      </c>
      <c r="K22" s="100" t="str" cm="1">
        <f t="array" ref="K22">IFERROR((ROUND(IF(AND(E22="Train",INDEX(Locations!$B$3:$E$308,MATCH('Dept G Planning'!C22,Locations!$B$3:$B$308,0),4)="Europe",INDEX(Locations!$B$3:$E$308,MATCH('Dept G Planning'!D22,Locations!$B$3:$B$308,0),4)="UK"),(((INDEX(Dover!$B$3:$G$124,MATCH('Dept G Planning'!C22,Dover!$B$3:$B$124,0),6))*Transport!$D$3)+(INDEX(Dover!$B$3:$G$124,MATCH('Dept G Planning'!D22,Dover!$B$3:$B$124,0),6)*Transport!$C$3))*'Dept G Planning'!F22*IF(I22="Yes",2,1),IF(AND(E22="Train",INDEX(Locations!$B$3:$E$308,MATCH('Dept G Planning'!D22,Locations!$B$3:$B$308,0),4)="Europe",INDEX(Locations!$B$3:$E$308,MATCH('Dept G Planning'!C22,Locations!$B$3:$B$308,0),4)="UK"),(((INDEX(Dover!$B$3:$G$124,MATCH('Dept G Planning'!D22,Dover!$B$3:$B$124,0),6))*Transport!$D$3)+(INDEX(Dover!$B$3:$G$124,MATCH('Dept G Planning'!C22,Dover!$B$3:$B$124,0),6)*Transport!$C$3))*'Dept G Planning'!F22*IF(I22="Yes",2,1),IF(AND(E22="Bus/Coach",INDEX(Locations!$B$3:$E$308,MATCH('Dept G Planning'!C22,Locations!$B$3:$B$308,0),4)="Europe",INDEX(Locations!$B$3:$E$308,MATCH('Dept G Planning'!D22,Locations!$B$3:$B$308,0),4)="UK"),((((J22)-42.4)*Transport!$D$5)+(42.4*Transport!$D$13))*'Dept G Planning'!F22,IF(AND(E22="Bus/Coach",INDEX(Locations!$B$3:$E$308,MATCH('Dept G Planning'!D22,Locations!$B$3:$B$308,0),4)="Europe",INDEX(Locations!$B$3:$E$308,MATCH('Dept G Planning'!C22,Locations!$B$3:$B$308,0),4)="UK"),((((J22)-42.4)*Transport!$D$5)+(42.4*Transport!$D$13))*'Dept G Planning'!F22,IF(AND(E22="Car",INDEX(Locations!$B$3:$E$308,MATCH('Dept G Planning'!C22,Locations!$B$3:$B$308,0),4)="Europe",INDEX(Locations!$B$3:$E$308,MATCH('Dept G Planning'!D22,Locations!$B$3:$B$308,0),4)="UK"),(((((J22)-42.4)*Transport!$D$9)+(42.4*Transport!$D$14))*'Dept G Planning'!F22),IF(AND(E22="Car",INDEX(Locations!$B$3:$E$308,MATCH('Dept G Planning'!D22,Locations!$B$3:$B$308,0),4)="Europe",INDEX(Locations!$B$3:$E$308,MATCH('Dept G Planning'!C22,Locations!$B$3:$B$308,0),4)="UK"),(((((J22)-42.4)*Transport!$D$9)+(42.4*Transport!$D$14))*'Dept G Planning'!F22),IF(AND(E22="Hybrid car",INDEX(Locations!$B$3:$E$308,MATCH('Dept G Planning'!C22,Locations!$B$3:$B$308,0),4)="Europe",INDEX(Locations!$B$3:$E$308,MATCH('Dept G Planning'!D22,Locations!$B$3:$B$308,0),4)="UK"),(((((J22)-42.4)*Transport!$D$9)+(42.4*Transport!$D$14))*'Dept G Planning'!F22),IF(AND(E22="Hybrid car",INDEX(Locations!$B$3:$E$308,MATCH('Dept G Planning'!D22,Locations!$B$3:$B$308,0),4)="Europe",INDEX(Locations!$B$3:$E$308,MATCH('Dept G Planning'!C22,Locations!$B$3:$B$308,0),4)="UK"),(((((J22)-42.4)*Transport!$D$9)+(42.4*Transport!$D$14))*'Dept G Planning'!F22),IF(AND(E22="Electric car",INDEX(Locations!$B$3:$E$308,MATCH('Dept G Planning'!C22,Locations!$B$3:$B$308,0),4)="Europe",INDEX(Locations!$B$3:$E$308,MATCH('Dept G Planning'!D22,Locations!$B$3:$B$308,0),4)="UK"),(((((J22)-42.4)*Transport!$D$8)+(42.4*Transport!$D$14))*'Dept G Planning'!F22),IF(AND(E22="Electric car",INDEX(Locations!$B$3:$E$308,MATCH('Dept G Planning'!D22,Locations!$B$3:$B$308,0),4)="Europe",INDEX(Locations!$B$3:$E$308,MATCH('Dept G Planning'!C22,Locations!$B$3:$B$308,0),4)="UK"),(((((J22)-42.4)*Transport!$D$8)+(42.4*Transport!$D$14))*'Dept G Planning'!F22),IF(AND(OR(C22="Ireland",INDEX(Locations!$B$3:$F$308,MATCH('Dept G Planning'!C22,Locations!$B$3:$B$308,0),5)="Yes"),E22="Car",INDEX(Locations!$B$3:$E$308,MATCH('Dept G Planning'!D22,Locations!$B$3:$B$308,0),4)="UK"),(J22)*(0.15*Transport!$C$14+0.85*Transport!$C$9)*'Dept G Planning'!F22,IF(AND(OR(D22="Ireland",INDEX(Locations!$B$3:$F$308,MATCH('Dept G Planning'!D22,Locations!$B$3:$B$308,0),5)="Yes"),E22="Car",INDEX(Locations!$B$3:$E$308,MATCH('Dept G Planning'!C22,Locations!$B$3:$B$308,0),4)="UK"),(J22)*(0.15*Transport!$C$14+0.85*Transport!$C$9)*'Dept G Planning'!F22,IF(AND(OR(C22="Ireland",INDEX(Locations!$B$3:$F$308,MATCH('Dept G Planning'!C22,Locations!$B$3:$B$308,0),5)="Yes"),E22="Hybrid Car",INDEX(Locations!$B$3:$E$308,MATCH('Dept G Planning'!D22,Locations!$B$3:$B$308,0),4)="UK"),(J22)*(0.15*Transport!$C$14+0.85*Transport!$C$9)*'Dept G Planning'!F22,IF(AND(OR(D22="Ireland",INDEX(Locations!$B$3:$F$308,MATCH('Dept G Planning'!D22,Locations!$B$3:$B$308,0),5)="Yes"),E22="Hybrid Car",INDEX(Locations!$B$3:$E$308,MATCH('Dept G Planning'!C22,Locations!$B$3:$B$308,0),4)="UK"),(J22)*(0.15*Transport!$C$14+0.85*Transport!$C$9)*'Dept G Planning'!F22,IF(AND(OR(C22="Ireland",INDEX(Locations!$B$3:$F$308,MATCH('Dept G Planning'!C22,Locations!$B$3:$B$308,0),5)="Yes"),E22="Electric Car",INDEX(Locations!$B$3:$E$308,MATCH('Dept G Planning'!D22,Locations!$B$3:$B$308,0),4)="UK"),(J22)*(0.15*Transport!$C$14+0.85*Transport!$C$8)*'Dept G Planning'!F22,IF(AND(OR(D22="Ireland",INDEX(Locations!$B$3:$F$308,MATCH('Dept G Planning'!D22,Locations!$B$3:$B$308,0),5)="Yes"),E22="Electric Car",INDEX(Locations!$B$3:$E$308,MATCH('Dept G Planning'!C22,Locations!$B$3:$B$308,0),4)="UK"),(J22)*(0.15*Transport!$C$14+0.85*Transport!$C$8)*'Dept G Planning'!F22,IF(AND(OR(C22="Ireland",INDEX(Locations!$B$3:$F$308,MATCH('Dept G Planning'!C22,Locations!$B$3:$B$308,0),5)="Yes"),E22="Bus/Coach",INDEX(Locations!$B$3:$E$308,MATCH('Dept G Planning'!D22,Locations!$B$3:$B$308,0),4)="UK"),(J22)*(0.15*Transport!$C$13+0.85*Transport!$C$5)*'Dept G Planning'!F22,IF(AND(OR(D22="Ireland",INDEX(Locations!$B$3:$F$308,MATCH('Dept G Planning'!D22,Locations!$B$3:$B$308,0),5)="Yes"),E22="Bus/Coach",INDEX(Locations!$B$3:$E$308,MATCH('Dept G Planning'!C22,Locations!$B$3:$B$308,0),4)="UK"),(J22)*(0.15*Transport!$C$13+0.85*Transport!$C$5)*'Dept G Planning'!F22,IF(AND(OR(C22="Ireland",INDEX(Locations!$B$3:$F$308,MATCH('Dept G Planning'!C22,Locations!$B$3:$B$308,0),5)="Yes"),E22="Train",INDEX(Locations!$B$3:$E$308,MATCH('Dept G Planning'!D22,Locations!$B$3:$B$308,0),4)="UK"),(J22)*(0.15*Transport!$C$13+0.85*Transport!$C$3)*'Dept G Planning'!F22,IF(AND(OR(D22="Ireland",INDEX(Locations!$B$3:$F$308,MATCH('Dept G Planning'!D22,Locations!$B$3:$B$308,0),5)="Yes"),E22="Train",INDEX(Locations!$B$3:$E$308,MATCH('Dept G Planning'!C22,Locations!$B$3:$B$308,0),4)="UK"),(J22)*(0.15*Transport!$C$13+0.85*Transport!$C$3),J22*(INDEX(Transport!$B$3:$E$14,MATCH('Dept G Planning'!E22,Transport!$B$3:$B$14,0),IF(INDEX(Locations!$B$3:$G$308,MATCH('Dept G Planning'!C22,Locations!$B$3:$B$308,0),4)="UK",2,IF(INDEX(Locations!$B$3:$G$308,MATCH('Dept G Planning'!C22,Locations!$B$3:$B$308,0),4)="Europe",3,4)))))*F22*G22*H22))))))))))))))))))),1)),"")</f>
        <v/>
      </c>
      <c r="L22" s="90"/>
    </row>
    <row r="23" spans="1:14" ht="17.399999999999999" customHeight="1" x14ac:dyDescent="0.25">
      <c r="A23" s="90"/>
      <c r="B23" s="91"/>
      <c r="C23" s="91"/>
      <c r="D23" s="91"/>
      <c r="E23" s="91"/>
      <c r="F23" s="90"/>
      <c r="G23" s="90">
        <v>1</v>
      </c>
      <c r="H23" s="101">
        <v>1</v>
      </c>
      <c r="I23" s="91"/>
      <c r="J23" s="100" t="str">
        <f>(IFERROR(IF(I23="Yes",(ROUND(6371 * ACOS(SIN((VLOOKUP(C23,Locations!B:D,2,FALSE))*PI()/180)*SIN((VLOOKUP(D23,Locations!B:D,2,FALSE))*PI()/180) + COS((VLOOKUP(C23,Locations!B:D,2,FALSE))*PI()/180) * COS((VLOOKUP(D23,Locations!B:D,2,FALSE))*PI()/180)*COS((VLOOKUP(D23,Locations!B:D,3,FALSE))* PI()/180-(VLOOKUP(C23,Locations!B:D,3,FALSE))*PI()/180))/1.609,0))*2,(ROUND(6371 * ACOS(SIN((VLOOKUP(C23,Locations!B:D,2,FALSE))*PI()/180)*SIN((VLOOKUP(D23,Locations!B:D,2,FALSE))*PI()/180) + COS((VLOOKUP(C23,Locations!B:D,2,FALSE))*PI()/180) * COS((VLOOKUP(D23,Locations!B:D,2,FALSE))*PI()/180)*COS((VLOOKUP(D23,Locations!B:D,3,FALSE))* PI()/180-(VLOOKUP(C23,Locations!B:D,3,FALSE))*PI()/180))/1.609,0))),""))</f>
        <v/>
      </c>
      <c r="K23" s="100" t="str" cm="1">
        <f t="array" ref="K23">IFERROR((ROUND(IF(AND(E23="Train",INDEX(Locations!$B$3:$E$308,MATCH('Dept G Planning'!C23,Locations!$B$3:$B$308,0),4)="Europe",INDEX(Locations!$B$3:$E$308,MATCH('Dept G Planning'!D23,Locations!$B$3:$B$308,0),4)="UK"),(((INDEX(Dover!$B$3:$G$124,MATCH('Dept G Planning'!C23,Dover!$B$3:$B$124,0),6))*Transport!$D$3)+(INDEX(Dover!$B$3:$G$124,MATCH('Dept G Planning'!D23,Dover!$B$3:$B$124,0),6)*Transport!$C$3))*'Dept G Planning'!F23*IF(I23="Yes",2,1),IF(AND(E23="Train",INDEX(Locations!$B$3:$E$308,MATCH('Dept G Planning'!D23,Locations!$B$3:$B$308,0),4)="Europe",INDEX(Locations!$B$3:$E$308,MATCH('Dept G Planning'!C23,Locations!$B$3:$B$308,0),4)="UK"),(((INDEX(Dover!$B$3:$G$124,MATCH('Dept G Planning'!D23,Dover!$B$3:$B$124,0),6))*Transport!$D$3)+(INDEX(Dover!$B$3:$G$124,MATCH('Dept G Planning'!C23,Dover!$B$3:$B$124,0),6)*Transport!$C$3))*'Dept G Planning'!F23*IF(I23="Yes",2,1),IF(AND(E23="Bus/Coach",INDEX(Locations!$B$3:$E$308,MATCH('Dept G Planning'!C23,Locations!$B$3:$B$308,0),4)="Europe",INDEX(Locations!$B$3:$E$308,MATCH('Dept G Planning'!D23,Locations!$B$3:$B$308,0),4)="UK"),((((J23)-42.4)*Transport!$D$5)+(42.4*Transport!$D$13))*'Dept G Planning'!F23,IF(AND(E23="Bus/Coach",INDEX(Locations!$B$3:$E$308,MATCH('Dept G Planning'!D23,Locations!$B$3:$B$308,0),4)="Europe",INDEX(Locations!$B$3:$E$308,MATCH('Dept G Planning'!C23,Locations!$B$3:$B$308,0),4)="UK"),((((J23)-42.4)*Transport!$D$5)+(42.4*Transport!$D$13))*'Dept G Planning'!F23,IF(AND(E23="Car",INDEX(Locations!$B$3:$E$308,MATCH('Dept G Planning'!C23,Locations!$B$3:$B$308,0),4)="Europe",INDEX(Locations!$B$3:$E$308,MATCH('Dept G Planning'!D23,Locations!$B$3:$B$308,0),4)="UK"),(((((J23)-42.4)*Transport!$D$9)+(42.4*Transport!$D$14))*'Dept G Planning'!F23),IF(AND(E23="Car",INDEX(Locations!$B$3:$E$308,MATCH('Dept G Planning'!D23,Locations!$B$3:$B$308,0),4)="Europe",INDEX(Locations!$B$3:$E$308,MATCH('Dept G Planning'!C23,Locations!$B$3:$B$308,0),4)="UK"),(((((J23)-42.4)*Transport!$D$9)+(42.4*Transport!$D$14))*'Dept G Planning'!F23),IF(AND(E23="Hybrid car",INDEX(Locations!$B$3:$E$308,MATCH('Dept G Planning'!C23,Locations!$B$3:$B$308,0),4)="Europe",INDEX(Locations!$B$3:$E$308,MATCH('Dept G Planning'!D23,Locations!$B$3:$B$308,0),4)="UK"),(((((J23)-42.4)*Transport!$D$9)+(42.4*Transport!$D$14))*'Dept G Planning'!F23),IF(AND(E23="Hybrid car",INDEX(Locations!$B$3:$E$308,MATCH('Dept G Planning'!D23,Locations!$B$3:$B$308,0),4)="Europe",INDEX(Locations!$B$3:$E$308,MATCH('Dept G Planning'!C23,Locations!$B$3:$B$308,0),4)="UK"),(((((J23)-42.4)*Transport!$D$9)+(42.4*Transport!$D$14))*'Dept G Planning'!F23),IF(AND(E23="Electric car",INDEX(Locations!$B$3:$E$308,MATCH('Dept G Planning'!C23,Locations!$B$3:$B$308,0),4)="Europe",INDEX(Locations!$B$3:$E$308,MATCH('Dept G Planning'!D23,Locations!$B$3:$B$308,0),4)="UK"),(((((J23)-42.4)*Transport!$D$8)+(42.4*Transport!$D$14))*'Dept G Planning'!F23),IF(AND(E23="Electric car",INDEX(Locations!$B$3:$E$308,MATCH('Dept G Planning'!D23,Locations!$B$3:$B$308,0),4)="Europe",INDEX(Locations!$B$3:$E$308,MATCH('Dept G Planning'!C23,Locations!$B$3:$B$308,0),4)="UK"),(((((J23)-42.4)*Transport!$D$8)+(42.4*Transport!$D$14))*'Dept G Planning'!F23),IF(AND(OR(C23="Ireland",INDEX(Locations!$B$3:$F$308,MATCH('Dept G Planning'!C23,Locations!$B$3:$B$308,0),5)="Yes"),E23="Car",INDEX(Locations!$B$3:$E$308,MATCH('Dept G Planning'!D23,Locations!$B$3:$B$308,0),4)="UK"),(J23)*(0.15*Transport!$C$14+0.85*Transport!$C$9)*'Dept G Planning'!F23,IF(AND(OR(D23="Ireland",INDEX(Locations!$B$3:$F$308,MATCH('Dept G Planning'!D23,Locations!$B$3:$B$308,0),5)="Yes"),E23="Car",INDEX(Locations!$B$3:$E$308,MATCH('Dept G Planning'!C23,Locations!$B$3:$B$308,0),4)="UK"),(J23)*(0.15*Transport!$C$14+0.85*Transport!$C$9)*'Dept G Planning'!F23,IF(AND(OR(C23="Ireland",INDEX(Locations!$B$3:$F$308,MATCH('Dept G Planning'!C23,Locations!$B$3:$B$308,0),5)="Yes"),E23="Hybrid Car",INDEX(Locations!$B$3:$E$308,MATCH('Dept G Planning'!D23,Locations!$B$3:$B$308,0),4)="UK"),(J23)*(0.15*Transport!$C$14+0.85*Transport!$C$9)*'Dept G Planning'!F23,IF(AND(OR(D23="Ireland",INDEX(Locations!$B$3:$F$308,MATCH('Dept G Planning'!D23,Locations!$B$3:$B$308,0),5)="Yes"),E23="Hybrid Car",INDEX(Locations!$B$3:$E$308,MATCH('Dept G Planning'!C23,Locations!$B$3:$B$308,0),4)="UK"),(J23)*(0.15*Transport!$C$14+0.85*Transport!$C$9)*'Dept G Planning'!F23,IF(AND(OR(C23="Ireland",INDEX(Locations!$B$3:$F$308,MATCH('Dept G Planning'!C23,Locations!$B$3:$B$308,0),5)="Yes"),E23="Electric Car",INDEX(Locations!$B$3:$E$308,MATCH('Dept G Planning'!D23,Locations!$B$3:$B$308,0),4)="UK"),(J23)*(0.15*Transport!$C$14+0.85*Transport!$C$8)*'Dept G Planning'!F23,IF(AND(OR(D23="Ireland",INDEX(Locations!$B$3:$F$308,MATCH('Dept G Planning'!D23,Locations!$B$3:$B$308,0),5)="Yes"),E23="Electric Car",INDEX(Locations!$B$3:$E$308,MATCH('Dept G Planning'!C23,Locations!$B$3:$B$308,0),4)="UK"),(J23)*(0.15*Transport!$C$14+0.85*Transport!$C$8)*'Dept G Planning'!F23,IF(AND(OR(C23="Ireland",INDEX(Locations!$B$3:$F$308,MATCH('Dept G Planning'!C23,Locations!$B$3:$B$308,0),5)="Yes"),E23="Bus/Coach",INDEX(Locations!$B$3:$E$308,MATCH('Dept G Planning'!D23,Locations!$B$3:$B$308,0),4)="UK"),(J23)*(0.15*Transport!$C$13+0.85*Transport!$C$5)*'Dept G Planning'!F23,IF(AND(OR(D23="Ireland",INDEX(Locations!$B$3:$F$308,MATCH('Dept G Planning'!D23,Locations!$B$3:$B$308,0),5)="Yes"),E23="Bus/Coach",INDEX(Locations!$B$3:$E$308,MATCH('Dept G Planning'!C23,Locations!$B$3:$B$308,0),4)="UK"),(J23)*(0.15*Transport!$C$13+0.85*Transport!$C$5)*'Dept G Planning'!F23,IF(AND(OR(C23="Ireland",INDEX(Locations!$B$3:$F$308,MATCH('Dept G Planning'!C23,Locations!$B$3:$B$308,0),5)="Yes"),E23="Train",INDEX(Locations!$B$3:$E$308,MATCH('Dept G Planning'!D23,Locations!$B$3:$B$308,0),4)="UK"),(J23)*(0.15*Transport!$C$13+0.85*Transport!$C$3)*'Dept G Planning'!F23,IF(AND(OR(D23="Ireland",INDEX(Locations!$B$3:$F$308,MATCH('Dept G Planning'!D23,Locations!$B$3:$B$308,0),5)="Yes"),E23="Train",INDEX(Locations!$B$3:$E$308,MATCH('Dept G Planning'!C23,Locations!$B$3:$B$308,0),4)="UK"),(J23)*(0.15*Transport!$C$13+0.85*Transport!$C$3),J23*(INDEX(Transport!$B$3:$E$14,MATCH('Dept G Planning'!E23,Transport!$B$3:$B$14,0),IF(INDEX(Locations!$B$3:$G$308,MATCH('Dept G Planning'!C23,Locations!$B$3:$B$308,0),4)="UK",2,IF(INDEX(Locations!$B$3:$G$308,MATCH('Dept G Planning'!C23,Locations!$B$3:$B$308,0),4)="Europe",3,4)))))*F23*G23*H23))))))))))))))))))),1)),"")</f>
        <v/>
      </c>
      <c r="L23" s="90"/>
    </row>
    <row r="24" spans="1:14" ht="17.399999999999999" customHeight="1" x14ac:dyDescent="0.25">
      <c r="A24" s="90"/>
      <c r="B24" s="91"/>
      <c r="C24" s="91"/>
      <c r="D24" s="91"/>
      <c r="E24" s="91"/>
      <c r="F24" s="90"/>
      <c r="G24" s="90">
        <v>1</v>
      </c>
      <c r="H24" s="101">
        <v>1</v>
      </c>
      <c r="I24" s="91"/>
      <c r="J24" s="100" t="str">
        <f>(IFERROR(IF(I24="Yes",(ROUND(6371 * ACOS(SIN((VLOOKUP(C24,Locations!B:D,2,FALSE))*PI()/180)*SIN((VLOOKUP(D24,Locations!B:D,2,FALSE))*PI()/180) + COS((VLOOKUP(C24,Locations!B:D,2,FALSE))*PI()/180) * COS((VLOOKUP(D24,Locations!B:D,2,FALSE))*PI()/180)*COS((VLOOKUP(D24,Locations!B:D,3,FALSE))* PI()/180-(VLOOKUP(C24,Locations!B:D,3,FALSE))*PI()/180))/1.609,0))*2,(ROUND(6371 * ACOS(SIN((VLOOKUP(C24,Locations!B:D,2,FALSE))*PI()/180)*SIN((VLOOKUP(D24,Locations!B:D,2,FALSE))*PI()/180) + COS((VLOOKUP(C24,Locations!B:D,2,FALSE))*PI()/180) * COS((VLOOKUP(D24,Locations!B:D,2,FALSE))*PI()/180)*COS((VLOOKUP(D24,Locations!B:D,3,FALSE))* PI()/180-(VLOOKUP(C24,Locations!B:D,3,FALSE))*PI()/180))/1.609,0))),""))</f>
        <v/>
      </c>
      <c r="K24" s="100" t="str" cm="1">
        <f t="array" ref="K24">IFERROR((ROUND(IF(AND(E24="Train",INDEX(Locations!$B$3:$E$308,MATCH('Dept G Planning'!C24,Locations!$B$3:$B$308,0),4)="Europe",INDEX(Locations!$B$3:$E$308,MATCH('Dept G Planning'!D24,Locations!$B$3:$B$308,0),4)="UK"),(((INDEX(Dover!$B$3:$G$124,MATCH('Dept G Planning'!C24,Dover!$B$3:$B$124,0),6))*Transport!$D$3)+(INDEX(Dover!$B$3:$G$124,MATCH('Dept G Planning'!D24,Dover!$B$3:$B$124,0),6)*Transport!$C$3))*'Dept G Planning'!F24*IF(I24="Yes",2,1),IF(AND(E24="Train",INDEX(Locations!$B$3:$E$308,MATCH('Dept G Planning'!D24,Locations!$B$3:$B$308,0),4)="Europe",INDEX(Locations!$B$3:$E$308,MATCH('Dept G Planning'!C24,Locations!$B$3:$B$308,0),4)="UK"),(((INDEX(Dover!$B$3:$G$124,MATCH('Dept G Planning'!D24,Dover!$B$3:$B$124,0),6))*Transport!$D$3)+(INDEX(Dover!$B$3:$G$124,MATCH('Dept G Planning'!C24,Dover!$B$3:$B$124,0),6)*Transport!$C$3))*'Dept G Planning'!F24*IF(I24="Yes",2,1),IF(AND(E24="Bus/Coach",INDEX(Locations!$B$3:$E$308,MATCH('Dept G Planning'!C24,Locations!$B$3:$B$308,0),4)="Europe",INDEX(Locations!$B$3:$E$308,MATCH('Dept G Planning'!D24,Locations!$B$3:$B$308,0),4)="UK"),((((J24)-42.4)*Transport!$D$5)+(42.4*Transport!$D$13))*'Dept G Planning'!F24,IF(AND(E24="Bus/Coach",INDEX(Locations!$B$3:$E$308,MATCH('Dept G Planning'!D24,Locations!$B$3:$B$308,0),4)="Europe",INDEX(Locations!$B$3:$E$308,MATCH('Dept G Planning'!C24,Locations!$B$3:$B$308,0),4)="UK"),((((J24)-42.4)*Transport!$D$5)+(42.4*Transport!$D$13))*'Dept G Planning'!F24,IF(AND(E24="Car",INDEX(Locations!$B$3:$E$308,MATCH('Dept G Planning'!C24,Locations!$B$3:$B$308,0),4)="Europe",INDEX(Locations!$B$3:$E$308,MATCH('Dept G Planning'!D24,Locations!$B$3:$B$308,0),4)="UK"),(((((J24)-42.4)*Transport!$D$9)+(42.4*Transport!$D$14))*'Dept G Planning'!F24),IF(AND(E24="Car",INDEX(Locations!$B$3:$E$308,MATCH('Dept G Planning'!D24,Locations!$B$3:$B$308,0),4)="Europe",INDEX(Locations!$B$3:$E$308,MATCH('Dept G Planning'!C24,Locations!$B$3:$B$308,0),4)="UK"),(((((J24)-42.4)*Transport!$D$9)+(42.4*Transport!$D$14))*'Dept G Planning'!F24),IF(AND(E24="Hybrid car",INDEX(Locations!$B$3:$E$308,MATCH('Dept G Planning'!C24,Locations!$B$3:$B$308,0),4)="Europe",INDEX(Locations!$B$3:$E$308,MATCH('Dept G Planning'!D24,Locations!$B$3:$B$308,0),4)="UK"),(((((J24)-42.4)*Transport!$D$9)+(42.4*Transport!$D$14))*'Dept G Planning'!F24),IF(AND(E24="Hybrid car",INDEX(Locations!$B$3:$E$308,MATCH('Dept G Planning'!D24,Locations!$B$3:$B$308,0),4)="Europe",INDEX(Locations!$B$3:$E$308,MATCH('Dept G Planning'!C24,Locations!$B$3:$B$308,0),4)="UK"),(((((J24)-42.4)*Transport!$D$9)+(42.4*Transport!$D$14))*'Dept G Planning'!F24),IF(AND(E24="Electric car",INDEX(Locations!$B$3:$E$308,MATCH('Dept G Planning'!C24,Locations!$B$3:$B$308,0),4)="Europe",INDEX(Locations!$B$3:$E$308,MATCH('Dept G Planning'!D24,Locations!$B$3:$B$308,0),4)="UK"),(((((J24)-42.4)*Transport!$D$8)+(42.4*Transport!$D$14))*'Dept G Planning'!F24),IF(AND(E24="Electric car",INDEX(Locations!$B$3:$E$308,MATCH('Dept G Planning'!D24,Locations!$B$3:$B$308,0),4)="Europe",INDEX(Locations!$B$3:$E$308,MATCH('Dept G Planning'!C24,Locations!$B$3:$B$308,0),4)="UK"),(((((J24)-42.4)*Transport!$D$8)+(42.4*Transport!$D$14))*'Dept G Planning'!F24),IF(AND(OR(C24="Ireland",INDEX(Locations!$B$3:$F$308,MATCH('Dept G Planning'!C24,Locations!$B$3:$B$308,0),5)="Yes"),E24="Car",INDEX(Locations!$B$3:$E$308,MATCH('Dept G Planning'!D24,Locations!$B$3:$B$308,0),4)="UK"),(J24)*(0.15*Transport!$C$14+0.85*Transport!$C$9)*'Dept G Planning'!F24,IF(AND(OR(D24="Ireland",INDEX(Locations!$B$3:$F$308,MATCH('Dept G Planning'!D24,Locations!$B$3:$B$308,0),5)="Yes"),E24="Car",INDEX(Locations!$B$3:$E$308,MATCH('Dept G Planning'!C24,Locations!$B$3:$B$308,0),4)="UK"),(J24)*(0.15*Transport!$C$14+0.85*Transport!$C$9)*'Dept G Planning'!F24,IF(AND(OR(C24="Ireland",INDEX(Locations!$B$3:$F$308,MATCH('Dept G Planning'!C24,Locations!$B$3:$B$308,0),5)="Yes"),E24="Hybrid Car",INDEX(Locations!$B$3:$E$308,MATCH('Dept G Planning'!D24,Locations!$B$3:$B$308,0),4)="UK"),(J24)*(0.15*Transport!$C$14+0.85*Transport!$C$9)*'Dept G Planning'!F24,IF(AND(OR(D24="Ireland",INDEX(Locations!$B$3:$F$308,MATCH('Dept G Planning'!D24,Locations!$B$3:$B$308,0),5)="Yes"),E24="Hybrid Car",INDEX(Locations!$B$3:$E$308,MATCH('Dept G Planning'!C24,Locations!$B$3:$B$308,0),4)="UK"),(J24)*(0.15*Transport!$C$14+0.85*Transport!$C$9)*'Dept G Planning'!F24,IF(AND(OR(C24="Ireland",INDEX(Locations!$B$3:$F$308,MATCH('Dept G Planning'!C24,Locations!$B$3:$B$308,0),5)="Yes"),E24="Electric Car",INDEX(Locations!$B$3:$E$308,MATCH('Dept G Planning'!D24,Locations!$B$3:$B$308,0),4)="UK"),(J24)*(0.15*Transport!$C$14+0.85*Transport!$C$8)*'Dept G Planning'!F24,IF(AND(OR(D24="Ireland",INDEX(Locations!$B$3:$F$308,MATCH('Dept G Planning'!D24,Locations!$B$3:$B$308,0),5)="Yes"),E24="Electric Car",INDEX(Locations!$B$3:$E$308,MATCH('Dept G Planning'!C24,Locations!$B$3:$B$308,0),4)="UK"),(J24)*(0.15*Transport!$C$14+0.85*Transport!$C$8)*'Dept G Planning'!F24,IF(AND(OR(C24="Ireland",INDEX(Locations!$B$3:$F$308,MATCH('Dept G Planning'!C24,Locations!$B$3:$B$308,0),5)="Yes"),E24="Bus/Coach",INDEX(Locations!$B$3:$E$308,MATCH('Dept G Planning'!D24,Locations!$B$3:$B$308,0),4)="UK"),(J24)*(0.15*Transport!$C$13+0.85*Transport!$C$5)*'Dept G Planning'!F24,IF(AND(OR(D24="Ireland",INDEX(Locations!$B$3:$F$308,MATCH('Dept G Planning'!D24,Locations!$B$3:$B$308,0),5)="Yes"),E24="Bus/Coach",INDEX(Locations!$B$3:$E$308,MATCH('Dept G Planning'!C24,Locations!$B$3:$B$308,0),4)="UK"),(J24)*(0.15*Transport!$C$13+0.85*Transport!$C$5)*'Dept G Planning'!F24,IF(AND(OR(C24="Ireland",INDEX(Locations!$B$3:$F$308,MATCH('Dept G Planning'!C24,Locations!$B$3:$B$308,0),5)="Yes"),E24="Train",INDEX(Locations!$B$3:$E$308,MATCH('Dept G Planning'!D24,Locations!$B$3:$B$308,0),4)="UK"),(J24)*(0.15*Transport!$C$13+0.85*Transport!$C$3)*'Dept G Planning'!F24,IF(AND(OR(D24="Ireland",INDEX(Locations!$B$3:$F$308,MATCH('Dept G Planning'!D24,Locations!$B$3:$B$308,0),5)="Yes"),E24="Train",INDEX(Locations!$B$3:$E$308,MATCH('Dept G Planning'!C24,Locations!$B$3:$B$308,0),4)="UK"),(J24)*(0.15*Transport!$C$13+0.85*Transport!$C$3),J24*(INDEX(Transport!$B$3:$E$14,MATCH('Dept G Planning'!E24,Transport!$B$3:$B$14,0),IF(INDEX(Locations!$B$3:$G$308,MATCH('Dept G Planning'!C24,Locations!$B$3:$B$308,0),4)="UK",2,IF(INDEX(Locations!$B$3:$G$308,MATCH('Dept G Planning'!C24,Locations!$B$3:$B$308,0),4)="Europe",3,4)))))*F24*G24*H24))))))))))))))))))),1)),"")</f>
        <v/>
      </c>
      <c r="L24" s="90"/>
    </row>
    <row r="25" spans="1:14" ht="17.399999999999999" customHeight="1" x14ac:dyDescent="0.25">
      <c r="A25" s="90"/>
      <c r="B25" s="91"/>
      <c r="C25" s="91"/>
      <c r="D25" s="91"/>
      <c r="E25" s="91"/>
      <c r="F25" s="90"/>
      <c r="G25" s="90">
        <v>1</v>
      </c>
      <c r="H25" s="101">
        <v>1</v>
      </c>
      <c r="I25" s="91"/>
      <c r="J25" s="100" t="str">
        <f>(IFERROR(IF(I25="Yes",(ROUND(6371 * ACOS(SIN((VLOOKUP(C25,Locations!B:D,2,FALSE))*PI()/180)*SIN((VLOOKUP(D25,Locations!B:D,2,FALSE))*PI()/180) + COS((VLOOKUP(C25,Locations!B:D,2,FALSE))*PI()/180) * COS((VLOOKUP(D25,Locations!B:D,2,FALSE))*PI()/180)*COS((VLOOKUP(D25,Locations!B:D,3,FALSE))* PI()/180-(VLOOKUP(C25,Locations!B:D,3,FALSE))*PI()/180))/1.609,0))*2,(ROUND(6371 * ACOS(SIN((VLOOKUP(C25,Locations!B:D,2,FALSE))*PI()/180)*SIN((VLOOKUP(D25,Locations!B:D,2,FALSE))*PI()/180) + COS((VLOOKUP(C25,Locations!B:D,2,FALSE))*PI()/180) * COS((VLOOKUP(D25,Locations!B:D,2,FALSE))*PI()/180)*COS((VLOOKUP(D25,Locations!B:D,3,FALSE))* PI()/180-(VLOOKUP(C25,Locations!B:D,3,FALSE))*PI()/180))/1.609,0))),""))</f>
        <v/>
      </c>
      <c r="K25" s="100" t="str" cm="1">
        <f t="array" ref="K25">IFERROR((ROUND(IF(AND(E25="Train",INDEX(Locations!$B$3:$E$308,MATCH('Dept G Planning'!C25,Locations!$B$3:$B$308,0),4)="Europe",INDEX(Locations!$B$3:$E$308,MATCH('Dept G Planning'!D25,Locations!$B$3:$B$308,0),4)="UK"),(((INDEX(Dover!$B$3:$G$124,MATCH('Dept G Planning'!C25,Dover!$B$3:$B$124,0),6))*Transport!$D$3)+(INDEX(Dover!$B$3:$G$124,MATCH('Dept G Planning'!D25,Dover!$B$3:$B$124,0),6)*Transport!$C$3))*'Dept G Planning'!F25*IF(I25="Yes",2,1),IF(AND(E25="Train",INDEX(Locations!$B$3:$E$308,MATCH('Dept G Planning'!D25,Locations!$B$3:$B$308,0),4)="Europe",INDEX(Locations!$B$3:$E$308,MATCH('Dept G Planning'!C25,Locations!$B$3:$B$308,0),4)="UK"),(((INDEX(Dover!$B$3:$G$124,MATCH('Dept G Planning'!D25,Dover!$B$3:$B$124,0),6))*Transport!$D$3)+(INDEX(Dover!$B$3:$G$124,MATCH('Dept G Planning'!C25,Dover!$B$3:$B$124,0),6)*Transport!$C$3))*'Dept G Planning'!F25*IF(I25="Yes",2,1),IF(AND(E25="Bus/Coach",INDEX(Locations!$B$3:$E$308,MATCH('Dept G Planning'!C25,Locations!$B$3:$B$308,0),4)="Europe",INDEX(Locations!$B$3:$E$308,MATCH('Dept G Planning'!D25,Locations!$B$3:$B$308,0),4)="UK"),((((J25)-42.4)*Transport!$D$5)+(42.4*Transport!$D$13))*'Dept G Planning'!F25,IF(AND(E25="Bus/Coach",INDEX(Locations!$B$3:$E$308,MATCH('Dept G Planning'!D25,Locations!$B$3:$B$308,0),4)="Europe",INDEX(Locations!$B$3:$E$308,MATCH('Dept G Planning'!C25,Locations!$B$3:$B$308,0),4)="UK"),((((J25)-42.4)*Transport!$D$5)+(42.4*Transport!$D$13))*'Dept G Planning'!F25,IF(AND(E25="Car",INDEX(Locations!$B$3:$E$308,MATCH('Dept G Planning'!C25,Locations!$B$3:$B$308,0),4)="Europe",INDEX(Locations!$B$3:$E$308,MATCH('Dept G Planning'!D25,Locations!$B$3:$B$308,0),4)="UK"),(((((J25)-42.4)*Transport!$D$9)+(42.4*Transport!$D$14))*'Dept G Planning'!F25),IF(AND(E25="Car",INDEX(Locations!$B$3:$E$308,MATCH('Dept G Planning'!D25,Locations!$B$3:$B$308,0),4)="Europe",INDEX(Locations!$B$3:$E$308,MATCH('Dept G Planning'!C25,Locations!$B$3:$B$308,0),4)="UK"),(((((J25)-42.4)*Transport!$D$9)+(42.4*Transport!$D$14))*'Dept G Planning'!F25),IF(AND(E25="Hybrid car",INDEX(Locations!$B$3:$E$308,MATCH('Dept G Planning'!C25,Locations!$B$3:$B$308,0),4)="Europe",INDEX(Locations!$B$3:$E$308,MATCH('Dept G Planning'!D25,Locations!$B$3:$B$308,0),4)="UK"),(((((J25)-42.4)*Transport!$D$9)+(42.4*Transport!$D$14))*'Dept G Planning'!F25),IF(AND(E25="Hybrid car",INDEX(Locations!$B$3:$E$308,MATCH('Dept G Planning'!D25,Locations!$B$3:$B$308,0),4)="Europe",INDEX(Locations!$B$3:$E$308,MATCH('Dept G Planning'!C25,Locations!$B$3:$B$308,0),4)="UK"),(((((J25)-42.4)*Transport!$D$9)+(42.4*Transport!$D$14))*'Dept G Planning'!F25),IF(AND(E25="Electric car",INDEX(Locations!$B$3:$E$308,MATCH('Dept G Planning'!C25,Locations!$B$3:$B$308,0),4)="Europe",INDEX(Locations!$B$3:$E$308,MATCH('Dept G Planning'!D25,Locations!$B$3:$B$308,0),4)="UK"),(((((J25)-42.4)*Transport!$D$8)+(42.4*Transport!$D$14))*'Dept G Planning'!F25),IF(AND(E25="Electric car",INDEX(Locations!$B$3:$E$308,MATCH('Dept G Planning'!D25,Locations!$B$3:$B$308,0),4)="Europe",INDEX(Locations!$B$3:$E$308,MATCH('Dept G Planning'!C25,Locations!$B$3:$B$308,0),4)="UK"),(((((J25)-42.4)*Transport!$D$8)+(42.4*Transport!$D$14))*'Dept G Planning'!F25),IF(AND(OR(C25="Ireland",INDEX(Locations!$B$3:$F$308,MATCH('Dept G Planning'!C25,Locations!$B$3:$B$308,0),5)="Yes"),E25="Car",INDEX(Locations!$B$3:$E$308,MATCH('Dept G Planning'!D25,Locations!$B$3:$B$308,0),4)="UK"),(J25)*(0.15*Transport!$C$14+0.85*Transport!$C$9)*'Dept G Planning'!F25,IF(AND(OR(D25="Ireland",INDEX(Locations!$B$3:$F$308,MATCH('Dept G Planning'!D25,Locations!$B$3:$B$308,0),5)="Yes"),E25="Car",INDEX(Locations!$B$3:$E$308,MATCH('Dept G Planning'!C25,Locations!$B$3:$B$308,0),4)="UK"),(J25)*(0.15*Transport!$C$14+0.85*Transport!$C$9)*'Dept G Planning'!F25,IF(AND(OR(C25="Ireland",INDEX(Locations!$B$3:$F$308,MATCH('Dept G Planning'!C25,Locations!$B$3:$B$308,0),5)="Yes"),E25="Hybrid Car",INDEX(Locations!$B$3:$E$308,MATCH('Dept G Planning'!D25,Locations!$B$3:$B$308,0),4)="UK"),(J25)*(0.15*Transport!$C$14+0.85*Transport!$C$9)*'Dept G Planning'!F25,IF(AND(OR(D25="Ireland",INDEX(Locations!$B$3:$F$308,MATCH('Dept G Planning'!D25,Locations!$B$3:$B$308,0),5)="Yes"),E25="Hybrid Car",INDEX(Locations!$B$3:$E$308,MATCH('Dept G Planning'!C25,Locations!$B$3:$B$308,0),4)="UK"),(J25)*(0.15*Transport!$C$14+0.85*Transport!$C$9)*'Dept G Planning'!F25,IF(AND(OR(C25="Ireland",INDEX(Locations!$B$3:$F$308,MATCH('Dept G Planning'!C25,Locations!$B$3:$B$308,0),5)="Yes"),E25="Electric Car",INDEX(Locations!$B$3:$E$308,MATCH('Dept G Planning'!D25,Locations!$B$3:$B$308,0),4)="UK"),(J25)*(0.15*Transport!$C$14+0.85*Transport!$C$8)*'Dept G Planning'!F25,IF(AND(OR(D25="Ireland",INDEX(Locations!$B$3:$F$308,MATCH('Dept G Planning'!D25,Locations!$B$3:$B$308,0),5)="Yes"),E25="Electric Car",INDEX(Locations!$B$3:$E$308,MATCH('Dept G Planning'!C25,Locations!$B$3:$B$308,0),4)="UK"),(J25)*(0.15*Transport!$C$14+0.85*Transport!$C$8)*'Dept G Planning'!F25,IF(AND(OR(C25="Ireland",INDEX(Locations!$B$3:$F$308,MATCH('Dept G Planning'!C25,Locations!$B$3:$B$308,0),5)="Yes"),E25="Bus/Coach",INDEX(Locations!$B$3:$E$308,MATCH('Dept G Planning'!D25,Locations!$B$3:$B$308,0),4)="UK"),(J25)*(0.15*Transport!$C$13+0.85*Transport!$C$5)*'Dept G Planning'!F25,IF(AND(OR(D25="Ireland",INDEX(Locations!$B$3:$F$308,MATCH('Dept G Planning'!D25,Locations!$B$3:$B$308,0),5)="Yes"),E25="Bus/Coach",INDEX(Locations!$B$3:$E$308,MATCH('Dept G Planning'!C25,Locations!$B$3:$B$308,0),4)="UK"),(J25)*(0.15*Transport!$C$13+0.85*Transport!$C$5)*'Dept G Planning'!F25,IF(AND(OR(C25="Ireland",INDEX(Locations!$B$3:$F$308,MATCH('Dept G Planning'!C25,Locations!$B$3:$B$308,0),5)="Yes"),E25="Train",INDEX(Locations!$B$3:$E$308,MATCH('Dept G Planning'!D25,Locations!$B$3:$B$308,0),4)="UK"),(J25)*(0.15*Transport!$C$13+0.85*Transport!$C$3)*'Dept G Planning'!F25,IF(AND(OR(D25="Ireland",INDEX(Locations!$B$3:$F$308,MATCH('Dept G Planning'!D25,Locations!$B$3:$B$308,0),5)="Yes"),E25="Train",INDEX(Locations!$B$3:$E$308,MATCH('Dept G Planning'!C25,Locations!$B$3:$B$308,0),4)="UK"),(J25)*(0.15*Transport!$C$13+0.85*Transport!$C$3),J25*(INDEX(Transport!$B$3:$E$14,MATCH('Dept G Planning'!E25,Transport!$B$3:$B$14,0),IF(INDEX(Locations!$B$3:$G$308,MATCH('Dept G Planning'!C25,Locations!$B$3:$B$308,0),4)="UK",2,IF(INDEX(Locations!$B$3:$G$308,MATCH('Dept G Planning'!C25,Locations!$B$3:$B$308,0),4)="Europe",3,4)))))*F25*G25*H25))))))))))))))))))),1)),"")</f>
        <v/>
      </c>
      <c r="L25" s="90"/>
    </row>
    <row r="26" spans="1:14" ht="17.399999999999999" customHeight="1" x14ac:dyDescent="0.25">
      <c r="A26" s="90"/>
      <c r="B26" s="91"/>
      <c r="C26" s="91"/>
      <c r="D26" s="91"/>
      <c r="E26" s="91"/>
      <c r="F26" s="90"/>
      <c r="G26" s="90">
        <v>1</v>
      </c>
      <c r="H26" s="101">
        <v>1</v>
      </c>
      <c r="I26" s="91"/>
      <c r="J26" s="100" t="str">
        <f>(IFERROR(IF(I26="Yes",(ROUND(6371 * ACOS(SIN((VLOOKUP(C26,Locations!B:D,2,FALSE))*PI()/180)*SIN((VLOOKUP(D26,Locations!B:D,2,FALSE))*PI()/180) + COS((VLOOKUP(C26,Locations!B:D,2,FALSE))*PI()/180) * COS((VLOOKUP(D26,Locations!B:D,2,FALSE))*PI()/180)*COS((VLOOKUP(D26,Locations!B:D,3,FALSE))* PI()/180-(VLOOKUP(C26,Locations!B:D,3,FALSE))*PI()/180))/1.609,0))*2,(ROUND(6371 * ACOS(SIN((VLOOKUP(C26,Locations!B:D,2,FALSE))*PI()/180)*SIN((VLOOKUP(D26,Locations!B:D,2,FALSE))*PI()/180) + COS((VLOOKUP(C26,Locations!B:D,2,FALSE))*PI()/180) * COS((VLOOKUP(D26,Locations!B:D,2,FALSE))*PI()/180)*COS((VLOOKUP(D26,Locations!B:D,3,FALSE))* PI()/180-(VLOOKUP(C26,Locations!B:D,3,FALSE))*PI()/180))/1.609,0))),""))</f>
        <v/>
      </c>
      <c r="K26" s="100" t="str" cm="1">
        <f t="array" ref="K26">IFERROR((ROUND(IF(AND(E26="Train",INDEX(Locations!$B$3:$E$308,MATCH('Dept G Planning'!C26,Locations!$B$3:$B$308,0),4)="Europe",INDEX(Locations!$B$3:$E$308,MATCH('Dept G Planning'!D26,Locations!$B$3:$B$308,0),4)="UK"),(((INDEX(Dover!$B$3:$G$124,MATCH('Dept G Planning'!C26,Dover!$B$3:$B$124,0),6))*Transport!$D$3)+(INDEX(Dover!$B$3:$G$124,MATCH('Dept G Planning'!D26,Dover!$B$3:$B$124,0),6)*Transport!$C$3))*'Dept G Planning'!F26*IF(I26="Yes",2,1),IF(AND(E26="Train",INDEX(Locations!$B$3:$E$308,MATCH('Dept G Planning'!D26,Locations!$B$3:$B$308,0),4)="Europe",INDEX(Locations!$B$3:$E$308,MATCH('Dept G Planning'!C26,Locations!$B$3:$B$308,0),4)="UK"),(((INDEX(Dover!$B$3:$G$124,MATCH('Dept G Planning'!D26,Dover!$B$3:$B$124,0),6))*Transport!$D$3)+(INDEX(Dover!$B$3:$G$124,MATCH('Dept G Planning'!C26,Dover!$B$3:$B$124,0),6)*Transport!$C$3))*'Dept G Planning'!F26*IF(I26="Yes",2,1),IF(AND(E26="Bus/Coach",INDEX(Locations!$B$3:$E$308,MATCH('Dept G Planning'!C26,Locations!$B$3:$B$308,0),4)="Europe",INDEX(Locations!$B$3:$E$308,MATCH('Dept G Planning'!D26,Locations!$B$3:$B$308,0),4)="UK"),((((J26)-42.4)*Transport!$D$5)+(42.4*Transport!$D$13))*'Dept G Planning'!F26,IF(AND(E26="Bus/Coach",INDEX(Locations!$B$3:$E$308,MATCH('Dept G Planning'!D26,Locations!$B$3:$B$308,0),4)="Europe",INDEX(Locations!$B$3:$E$308,MATCH('Dept G Planning'!C26,Locations!$B$3:$B$308,0),4)="UK"),((((J26)-42.4)*Transport!$D$5)+(42.4*Transport!$D$13))*'Dept G Planning'!F26,IF(AND(E26="Car",INDEX(Locations!$B$3:$E$308,MATCH('Dept G Planning'!C26,Locations!$B$3:$B$308,0),4)="Europe",INDEX(Locations!$B$3:$E$308,MATCH('Dept G Planning'!D26,Locations!$B$3:$B$308,0),4)="UK"),(((((J26)-42.4)*Transport!$D$9)+(42.4*Transport!$D$14))*'Dept G Planning'!F26),IF(AND(E26="Car",INDEX(Locations!$B$3:$E$308,MATCH('Dept G Planning'!D26,Locations!$B$3:$B$308,0),4)="Europe",INDEX(Locations!$B$3:$E$308,MATCH('Dept G Planning'!C26,Locations!$B$3:$B$308,0),4)="UK"),(((((J26)-42.4)*Transport!$D$9)+(42.4*Transport!$D$14))*'Dept G Planning'!F26),IF(AND(E26="Hybrid car",INDEX(Locations!$B$3:$E$308,MATCH('Dept G Planning'!C26,Locations!$B$3:$B$308,0),4)="Europe",INDEX(Locations!$B$3:$E$308,MATCH('Dept G Planning'!D26,Locations!$B$3:$B$308,0),4)="UK"),(((((J26)-42.4)*Transport!$D$9)+(42.4*Transport!$D$14))*'Dept G Planning'!F26),IF(AND(E26="Hybrid car",INDEX(Locations!$B$3:$E$308,MATCH('Dept G Planning'!D26,Locations!$B$3:$B$308,0),4)="Europe",INDEX(Locations!$B$3:$E$308,MATCH('Dept G Planning'!C26,Locations!$B$3:$B$308,0),4)="UK"),(((((J26)-42.4)*Transport!$D$9)+(42.4*Transport!$D$14))*'Dept G Planning'!F26),IF(AND(E26="Electric car",INDEX(Locations!$B$3:$E$308,MATCH('Dept G Planning'!C26,Locations!$B$3:$B$308,0),4)="Europe",INDEX(Locations!$B$3:$E$308,MATCH('Dept G Planning'!D26,Locations!$B$3:$B$308,0),4)="UK"),(((((J26)-42.4)*Transport!$D$8)+(42.4*Transport!$D$14))*'Dept G Planning'!F26),IF(AND(E26="Electric car",INDEX(Locations!$B$3:$E$308,MATCH('Dept G Planning'!D26,Locations!$B$3:$B$308,0),4)="Europe",INDEX(Locations!$B$3:$E$308,MATCH('Dept G Planning'!C26,Locations!$B$3:$B$308,0),4)="UK"),(((((J26)-42.4)*Transport!$D$8)+(42.4*Transport!$D$14))*'Dept G Planning'!F26),IF(AND(OR(C26="Ireland",INDEX(Locations!$B$3:$F$308,MATCH('Dept G Planning'!C26,Locations!$B$3:$B$308,0),5)="Yes"),E26="Car",INDEX(Locations!$B$3:$E$308,MATCH('Dept G Planning'!D26,Locations!$B$3:$B$308,0),4)="UK"),(J26)*(0.15*Transport!$C$14+0.85*Transport!$C$9)*'Dept G Planning'!F26,IF(AND(OR(D26="Ireland",INDEX(Locations!$B$3:$F$308,MATCH('Dept G Planning'!D26,Locations!$B$3:$B$308,0),5)="Yes"),E26="Car",INDEX(Locations!$B$3:$E$308,MATCH('Dept G Planning'!C26,Locations!$B$3:$B$308,0),4)="UK"),(J26)*(0.15*Transport!$C$14+0.85*Transport!$C$9)*'Dept G Planning'!F26,IF(AND(OR(C26="Ireland",INDEX(Locations!$B$3:$F$308,MATCH('Dept G Planning'!C26,Locations!$B$3:$B$308,0),5)="Yes"),E26="Hybrid Car",INDEX(Locations!$B$3:$E$308,MATCH('Dept G Planning'!D26,Locations!$B$3:$B$308,0),4)="UK"),(J26)*(0.15*Transport!$C$14+0.85*Transport!$C$9)*'Dept G Planning'!F26,IF(AND(OR(D26="Ireland",INDEX(Locations!$B$3:$F$308,MATCH('Dept G Planning'!D26,Locations!$B$3:$B$308,0),5)="Yes"),E26="Hybrid Car",INDEX(Locations!$B$3:$E$308,MATCH('Dept G Planning'!C26,Locations!$B$3:$B$308,0),4)="UK"),(J26)*(0.15*Transport!$C$14+0.85*Transport!$C$9)*'Dept G Planning'!F26,IF(AND(OR(C26="Ireland",INDEX(Locations!$B$3:$F$308,MATCH('Dept G Planning'!C26,Locations!$B$3:$B$308,0),5)="Yes"),E26="Electric Car",INDEX(Locations!$B$3:$E$308,MATCH('Dept G Planning'!D26,Locations!$B$3:$B$308,0),4)="UK"),(J26)*(0.15*Transport!$C$14+0.85*Transport!$C$8)*'Dept G Planning'!F26,IF(AND(OR(D26="Ireland",INDEX(Locations!$B$3:$F$308,MATCH('Dept G Planning'!D26,Locations!$B$3:$B$308,0),5)="Yes"),E26="Electric Car",INDEX(Locations!$B$3:$E$308,MATCH('Dept G Planning'!C26,Locations!$B$3:$B$308,0),4)="UK"),(J26)*(0.15*Transport!$C$14+0.85*Transport!$C$8)*'Dept G Planning'!F26,IF(AND(OR(C26="Ireland",INDEX(Locations!$B$3:$F$308,MATCH('Dept G Planning'!C26,Locations!$B$3:$B$308,0),5)="Yes"),E26="Bus/Coach",INDEX(Locations!$B$3:$E$308,MATCH('Dept G Planning'!D26,Locations!$B$3:$B$308,0),4)="UK"),(J26)*(0.15*Transport!$C$13+0.85*Transport!$C$5)*'Dept G Planning'!F26,IF(AND(OR(D26="Ireland",INDEX(Locations!$B$3:$F$308,MATCH('Dept G Planning'!D26,Locations!$B$3:$B$308,0),5)="Yes"),E26="Bus/Coach",INDEX(Locations!$B$3:$E$308,MATCH('Dept G Planning'!C26,Locations!$B$3:$B$308,0),4)="UK"),(J26)*(0.15*Transport!$C$13+0.85*Transport!$C$5)*'Dept G Planning'!F26,IF(AND(OR(C26="Ireland",INDEX(Locations!$B$3:$F$308,MATCH('Dept G Planning'!C26,Locations!$B$3:$B$308,0),5)="Yes"),E26="Train",INDEX(Locations!$B$3:$E$308,MATCH('Dept G Planning'!D26,Locations!$B$3:$B$308,0),4)="UK"),(J26)*(0.15*Transport!$C$13+0.85*Transport!$C$3)*'Dept G Planning'!F26,IF(AND(OR(D26="Ireland",INDEX(Locations!$B$3:$F$308,MATCH('Dept G Planning'!D26,Locations!$B$3:$B$308,0),5)="Yes"),E26="Train",INDEX(Locations!$B$3:$E$308,MATCH('Dept G Planning'!C26,Locations!$B$3:$B$308,0),4)="UK"),(J26)*(0.15*Transport!$C$13+0.85*Transport!$C$3),J26*(INDEX(Transport!$B$3:$E$14,MATCH('Dept G Planning'!E26,Transport!$B$3:$B$14,0),IF(INDEX(Locations!$B$3:$G$308,MATCH('Dept G Planning'!C26,Locations!$B$3:$B$308,0),4)="UK",2,IF(INDEX(Locations!$B$3:$G$308,MATCH('Dept G Planning'!C26,Locations!$B$3:$B$308,0),4)="Europe",3,4)))))*F26*G26*H26))))))))))))))))))),1)),"")</f>
        <v/>
      </c>
      <c r="L26" s="90"/>
    </row>
    <row r="27" spans="1:14" ht="17.399999999999999" customHeight="1" x14ac:dyDescent="0.25">
      <c r="A27" s="90"/>
      <c r="B27" s="91"/>
      <c r="C27" s="91"/>
      <c r="D27" s="91"/>
      <c r="E27" s="91"/>
      <c r="F27" s="90"/>
      <c r="G27" s="90">
        <v>1</v>
      </c>
      <c r="H27" s="101">
        <v>1</v>
      </c>
      <c r="I27" s="91"/>
      <c r="J27" s="100" t="str">
        <f>(IFERROR(IF(I27="Yes",(ROUND(6371 * ACOS(SIN((VLOOKUP(C27,Locations!B:D,2,FALSE))*PI()/180)*SIN((VLOOKUP(D27,Locations!B:D,2,FALSE))*PI()/180) + COS((VLOOKUP(C27,Locations!B:D,2,FALSE))*PI()/180) * COS((VLOOKUP(D27,Locations!B:D,2,FALSE))*PI()/180)*COS((VLOOKUP(D27,Locations!B:D,3,FALSE))* PI()/180-(VLOOKUP(C27,Locations!B:D,3,FALSE))*PI()/180))/1.609,0))*2,(ROUND(6371 * ACOS(SIN((VLOOKUP(C27,Locations!B:D,2,FALSE))*PI()/180)*SIN((VLOOKUP(D27,Locations!B:D,2,FALSE))*PI()/180) + COS((VLOOKUP(C27,Locations!B:D,2,FALSE))*PI()/180) * COS((VLOOKUP(D27,Locations!B:D,2,FALSE))*PI()/180)*COS((VLOOKUP(D27,Locations!B:D,3,FALSE))* PI()/180-(VLOOKUP(C27,Locations!B:D,3,FALSE))*PI()/180))/1.609,0))),""))</f>
        <v/>
      </c>
      <c r="K27" s="100" t="str" cm="1">
        <f t="array" ref="K27">IFERROR((ROUND(IF(AND(E27="Train",INDEX(Locations!$B$3:$E$308,MATCH('Dept G Planning'!C27,Locations!$B$3:$B$308,0),4)="Europe",INDEX(Locations!$B$3:$E$308,MATCH('Dept G Planning'!D27,Locations!$B$3:$B$308,0),4)="UK"),(((INDEX(Dover!$B$3:$G$124,MATCH('Dept G Planning'!C27,Dover!$B$3:$B$124,0),6))*Transport!$D$3)+(INDEX(Dover!$B$3:$G$124,MATCH('Dept G Planning'!D27,Dover!$B$3:$B$124,0),6)*Transport!$C$3))*'Dept G Planning'!F27*IF(I27="Yes",2,1),IF(AND(E27="Train",INDEX(Locations!$B$3:$E$308,MATCH('Dept G Planning'!D27,Locations!$B$3:$B$308,0),4)="Europe",INDEX(Locations!$B$3:$E$308,MATCH('Dept G Planning'!C27,Locations!$B$3:$B$308,0),4)="UK"),(((INDEX(Dover!$B$3:$G$124,MATCH('Dept G Planning'!D27,Dover!$B$3:$B$124,0),6))*Transport!$D$3)+(INDEX(Dover!$B$3:$G$124,MATCH('Dept G Planning'!C27,Dover!$B$3:$B$124,0),6)*Transport!$C$3))*'Dept G Planning'!F27*IF(I27="Yes",2,1),IF(AND(E27="Bus/Coach",INDEX(Locations!$B$3:$E$308,MATCH('Dept G Planning'!C27,Locations!$B$3:$B$308,0),4)="Europe",INDEX(Locations!$B$3:$E$308,MATCH('Dept G Planning'!D27,Locations!$B$3:$B$308,0),4)="UK"),((((J27)-42.4)*Transport!$D$5)+(42.4*Transport!$D$13))*'Dept G Planning'!F27,IF(AND(E27="Bus/Coach",INDEX(Locations!$B$3:$E$308,MATCH('Dept G Planning'!D27,Locations!$B$3:$B$308,0),4)="Europe",INDEX(Locations!$B$3:$E$308,MATCH('Dept G Planning'!C27,Locations!$B$3:$B$308,0),4)="UK"),((((J27)-42.4)*Transport!$D$5)+(42.4*Transport!$D$13))*'Dept G Planning'!F27,IF(AND(E27="Car",INDEX(Locations!$B$3:$E$308,MATCH('Dept G Planning'!C27,Locations!$B$3:$B$308,0),4)="Europe",INDEX(Locations!$B$3:$E$308,MATCH('Dept G Planning'!D27,Locations!$B$3:$B$308,0),4)="UK"),(((((J27)-42.4)*Transport!$D$9)+(42.4*Transport!$D$14))*'Dept G Planning'!F27),IF(AND(E27="Car",INDEX(Locations!$B$3:$E$308,MATCH('Dept G Planning'!D27,Locations!$B$3:$B$308,0),4)="Europe",INDEX(Locations!$B$3:$E$308,MATCH('Dept G Planning'!C27,Locations!$B$3:$B$308,0),4)="UK"),(((((J27)-42.4)*Transport!$D$9)+(42.4*Transport!$D$14))*'Dept G Planning'!F27),IF(AND(E27="Hybrid car",INDEX(Locations!$B$3:$E$308,MATCH('Dept G Planning'!C27,Locations!$B$3:$B$308,0),4)="Europe",INDEX(Locations!$B$3:$E$308,MATCH('Dept G Planning'!D27,Locations!$B$3:$B$308,0),4)="UK"),(((((J27)-42.4)*Transport!$D$9)+(42.4*Transport!$D$14))*'Dept G Planning'!F27),IF(AND(E27="Hybrid car",INDEX(Locations!$B$3:$E$308,MATCH('Dept G Planning'!D27,Locations!$B$3:$B$308,0),4)="Europe",INDEX(Locations!$B$3:$E$308,MATCH('Dept G Planning'!C27,Locations!$B$3:$B$308,0),4)="UK"),(((((J27)-42.4)*Transport!$D$9)+(42.4*Transport!$D$14))*'Dept G Planning'!F27),IF(AND(E27="Electric car",INDEX(Locations!$B$3:$E$308,MATCH('Dept G Planning'!C27,Locations!$B$3:$B$308,0),4)="Europe",INDEX(Locations!$B$3:$E$308,MATCH('Dept G Planning'!D27,Locations!$B$3:$B$308,0),4)="UK"),(((((J27)-42.4)*Transport!$D$8)+(42.4*Transport!$D$14))*'Dept G Planning'!F27),IF(AND(E27="Electric car",INDEX(Locations!$B$3:$E$308,MATCH('Dept G Planning'!D27,Locations!$B$3:$B$308,0),4)="Europe",INDEX(Locations!$B$3:$E$308,MATCH('Dept G Planning'!C27,Locations!$B$3:$B$308,0),4)="UK"),(((((J27)-42.4)*Transport!$D$8)+(42.4*Transport!$D$14))*'Dept G Planning'!F27),IF(AND(OR(C27="Ireland",INDEX(Locations!$B$3:$F$308,MATCH('Dept G Planning'!C27,Locations!$B$3:$B$308,0),5)="Yes"),E27="Car",INDEX(Locations!$B$3:$E$308,MATCH('Dept G Planning'!D27,Locations!$B$3:$B$308,0),4)="UK"),(J27)*(0.15*Transport!$C$14+0.85*Transport!$C$9)*'Dept G Planning'!F27,IF(AND(OR(D27="Ireland",INDEX(Locations!$B$3:$F$308,MATCH('Dept G Planning'!D27,Locations!$B$3:$B$308,0),5)="Yes"),E27="Car",INDEX(Locations!$B$3:$E$308,MATCH('Dept G Planning'!C27,Locations!$B$3:$B$308,0),4)="UK"),(J27)*(0.15*Transport!$C$14+0.85*Transport!$C$9)*'Dept G Planning'!F27,IF(AND(OR(C27="Ireland",INDEX(Locations!$B$3:$F$308,MATCH('Dept G Planning'!C27,Locations!$B$3:$B$308,0),5)="Yes"),E27="Hybrid Car",INDEX(Locations!$B$3:$E$308,MATCH('Dept G Planning'!D27,Locations!$B$3:$B$308,0),4)="UK"),(J27)*(0.15*Transport!$C$14+0.85*Transport!$C$9)*'Dept G Planning'!F27,IF(AND(OR(D27="Ireland",INDEX(Locations!$B$3:$F$308,MATCH('Dept G Planning'!D27,Locations!$B$3:$B$308,0),5)="Yes"),E27="Hybrid Car",INDEX(Locations!$B$3:$E$308,MATCH('Dept G Planning'!C27,Locations!$B$3:$B$308,0),4)="UK"),(J27)*(0.15*Transport!$C$14+0.85*Transport!$C$9)*'Dept G Planning'!F27,IF(AND(OR(C27="Ireland",INDEX(Locations!$B$3:$F$308,MATCH('Dept G Planning'!C27,Locations!$B$3:$B$308,0),5)="Yes"),E27="Electric Car",INDEX(Locations!$B$3:$E$308,MATCH('Dept G Planning'!D27,Locations!$B$3:$B$308,0),4)="UK"),(J27)*(0.15*Transport!$C$14+0.85*Transport!$C$8)*'Dept G Planning'!F27,IF(AND(OR(D27="Ireland",INDEX(Locations!$B$3:$F$308,MATCH('Dept G Planning'!D27,Locations!$B$3:$B$308,0),5)="Yes"),E27="Electric Car",INDEX(Locations!$B$3:$E$308,MATCH('Dept G Planning'!C27,Locations!$B$3:$B$308,0),4)="UK"),(J27)*(0.15*Transport!$C$14+0.85*Transport!$C$8)*'Dept G Planning'!F27,IF(AND(OR(C27="Ireland",INDEX(Locations!$B$3:$F$308,MATCH('Dept G Planning'!C27,Locations!$B$3:$B$308,0),5)="Yes"),E27="Bus/Coach",INDEX(Locations!$B$3:$E$308,MATCH('Dept G Planning'!D27,Locations!$B$3:$B$308,0),4)="UK"),(J27)*(0.15*Transport!$C$13+0.85*Transport!$C$5)*'Dept G Planning'!F27,IF(AND(OR(D27="Ireland",INDEX(Locations!$B$3:$F$308,MATCH('Dept G Planning'!D27,Locations!$B$3:$B$308,0),5)="Yes"),E27="Bus/Coach",INDEX(Locations!$B$3:$E$308,MATCH('Dept G Planning'!C27,Locations!$B$3:$B$308,0),4)="UK"),(J27)*(0.15*Transport!$C$13+0.85*Transport!$C$5)*'Dept G Planning'!F27,IF(AND(OR(C27="Ireland",INDEX(Locations!$B$3:$F$308,MATCH('Dept G Planning'!C27,Locations!$B$3:$B$308,0),5)="Yes"),E27="Train",INDEX(Locations!$B$3:$E$308,MATCH('Dept G Planning'!D27,Locations!$B$3:$B$308,0),4)="UK"),(J27)*(0.15*Transport!$C$13+0.85*Transport!$C$3)*'Dept G Planning'!F27,IF(AND(OR(D27="Ireland",INDEX(Locations!$B$3:$F$308,MATCH('Dept G Planning'!D27,Locations!$B$3:$B$308,0),5)="Yes"),E27="Train",INDEX(Locations!$B$3:$E$308,MATCH('Dept G Planning'!C27,Locations!$B$3:$B$308,0),4)="UK"),(J27)*(0.15*Transport!$C$13+0.85*Transport!$C$3),J27*(INDEX(Transport!$B$3:$E$14,MATCH('Dept G Planning'!E27,Transport!$B$3:$B$14,0),IF(INDEX(Locations!$B$3:$G$308,MATCH('Dept G Planning'!C27,Locations!$B$3:$B$308,0),4)="UK",2,IF(INDEX(Locations!$B$3:$G$308,MATCH('Dept G Planning'!C27,Locations!$B$3:$B$308,0),4)="Europe",3,4)))))*F27*G27*H27))))))))))))))))))),1)),"")</f>
        <v/>
      </c>
      <c r="L27" s="90"/>
    </row>
    <row r="28" spans="1:14" ht="17.399999999999999" customHeight="1" x14ac:dyDescent="0.25">
      <c r="A28" s="90"/>
      <c r="B28" s="91"/>
      <c r="C28" s="91"/>
      <c r="D28" s="91"/>
      <c r="E28" s="91"/>
      <c r="F28" s="90"/>
      <c r="G28" s="90">
        <v>1</v>
      </c>
      <c r="H28" s="101">
        <v>1</v>
      </c>
      <c r="I28" s="91"/>
      <c r="J28" s="100" t="str">
        <f>(IFERROR(IF(I28="Yes",(ROUND(6371 * ACOS(SIN((VLOOKUP(C28,Locations!B:D,2,FALSE))*PI()/180)*SIN((VLOOKUP(D28,Locations!B:D,2,FALSE))*PI()/180) + COS((VLOOKUP(C28,Locations!B:D,2,FALSE))*PI()/180) * COS((VLOOKUP(D28,Locations!B:D,2,FALSE))*PI()/180)*COS((VLOOKUP(D28,Locations!B:D,3,FALSE))* PI()/180-(VLOOKUP(C28,Locations!B:D,3,FALSE))*PI()/180))/1.609,0))*2,(ROUND(6371 * ACOS(SIN((VLOOKUP(C28,Locations!B:D,2,FALSE))*PI()/180)*SIN((VLOOKUP(D28,Locations!B:D,2,FALSE))*PI()/180) + COS((VLOOKUP(C28,Locations!B:D,2,FALSE))*PI()/180) * COS((VLOOKUP(D28,Locations!B:D,2,FALSE))*PI()/180)*COS((VLOOKUP(D28,Locations!B:D,3,FALSE))* PI()/180-(VLOOKUP(C28,Locations!B:D,3,FALSE))*PI()/180))/1.609,0))),""))</f>
        <v/>
      </c>
      <c r="K28" s="100" t="str" cm="1">
        <f t="array" ref="K28">IFERROR((ROUND(IF(AND(E28="Train",INDEX(Locations!$B$3:$E$308,MATCH('Dept G Planning'!C28,Locations!$B$3:$B$308,0),4)="Europe",INDEX(Locations!$B$3:$E$308,MATCH('Dept G Planning'!D28,Locations!$B$3:$B$308,0),4)="UK"),(((INDEX(Dover!$B$3:$G$124,MATCH('Dept G Planning'!C28,Dover!$B$3:$B$124,0),6))*Transport!$D$3)+(INDEX(Dover!$B$3:$G$124,MATCH('Dept G Planning'!D28,Dover!$B$3:$B$124,0),6)*Transport!$C$3))*'Dept G Planning'!F28*IF(I28="Yes",2,1),IF(AND(E28="Train",INDEX(Locations!$B$3:$E$308,MATCH('Dept G Planning'!D28,Locations!$B$3:$B$308,0),4)="Europe",INDEX(Locations!$B$3:$E$308,MATCH('Dept G Planning'!C28,Locations!$B$3:$B$308,0),4)="UK"),(((INDEX(Dover!$B$3:$G$124,MATCH('Dept G Planning'!D28,Dover!$B$3:$B$124,0),6))*Transport!$D$3)+(INDEX(Dover!$B$3:$G$124,MATCH('Dept G Planning'!C28,Dover!$B$3:$B$124,0),6)*Transport!$C$3))*'Dept G Planning'!F28*IF(I28="Yes",2,1),IF(AND(E28="Bus/Coach",INDEX(Locations!$B$3:$E$308,MATCH('Dept G Planning'!C28,Locations!$B$3:$B$308,0),4)="Europe",INDEX(Locations!$B$3:$E$308,MATCH('Dept G Planning'!D28,Locations!$B$3:$B$308,0),4)="UK"),((((J28)-42.4)*Transport!$D$5)+(42.4*Transport!$D$13))*'Dept G Planning'!F28,IF(AND(E28="Bus/Coach",INDEX(Locations!$B$3:$E$308,MATCH('Dept G Planning'!D28,Locations!$B$3:$B$308,0),4)="Europe",INDEX(Locations!$B$3:$E$308,MATCH('Dept G Planning'!C28,Locations!$B$3:$B$308,0),4)="UK"),((((J28)-42.4)*Transport!$D$5)+(42.4*Transport!$D$13))*'Dept G Planning'!F28,IF(AND(E28="Car",INDEX(Locations!$B$3:$E$308,MATCH('Dept G Planning'!C28,Locations!$B$3:$B$308,0),4)="Europe",INDEX(Locations!$B$3:$E$308,MATCH('Dept G Planning'!D28,Locations!$B$3:$B$308,0),4)="UK"),(((((J28)-42.4)*Transport!$D$9)+(42.4*Transport!$D$14))*'Dept G Planning'!F28),IF(AND(E28="Car",INDEX(Locations!$B$3:$E$308,MATCH('Dept G Planning'!D28,Locations!$B$3:$B$308,0),4)="Europe",INDEX(Locations!$B$3:$E$308,MATCH('Dept G Planning'!C28,Locations!$B$3:$B$308,0),4)="UK"),(((((J28)-42.4)*Transport!$D$9)+(42.4*Transport!$D$14))*'Dept G Planning'!F28),IF(AND(E28="Hybrid car",INDEX(Locations!$B$3:$E$308,MATCH('Dept G Planning'!C28,Locations!$B$3:$B$308,0),4)="Europe",INDEX(Locations!$B$3:$E$308,MATCH('Dept G Planning'!D28,Locations!$B$3:$B$308,0),4)="UK"),(((((J28)-42.4)*Transport!$D$9)+(42.4*Transport!$D$14))*'Dept G Planning'!F28),IF(AND(E28="Hybrid car",INDEX(Locations!$B$3:$E$308,MATCH('Dept G Planning'!D28,Locations!$B$3:$B$308,0),4)="Europe",INDEX(Locations!$B$3:$E$308,MATCH('Dept G Planning'!C28,Locations!$B$3:$B$308,0),4)="UK"),(((((J28)-42.4)*Transport!$D$9)+(42.4*Transport!$D$14))*'Dept G Planning'!F28),IF(AND(E28="Electric car",INDEX(Locations!$B$3:$E$308,MATCH('Dept G Planning'!C28,Locations!$B$3:$B$308,0),4)="Europe",INDEX(Locations!$B$3:$E$308,MATCH('Dept G Planning'!D28,Locations!$B$3:$B$308,0),4)="UK"),(((((J28)-42.4)*Transport!$D$8)+(42.4*Transport!$D$14))*'Dept G Planning'!F28),IF(AND(E28="Electric car",INDEX(Locations!$B$3:$E$308,MATCH('Dept G Planning'!D28,Locations!$B$3:$B$308,0),4)="Europe",INDEX(Locations!$B$3:$E$308,MATCH('Dept G Planning'!C28,Locations!$B$3:$B$308,0),4)="UK"),(((((J28)-42.4)*Transport!$D$8)+(42.4*Transport!$D$14))*'Dept G Planning'!F28),IF(AND(OR(C28="Ireland",INDEX(Locations!$B$3:$F$308,MATCH('Dept G Planning'!C28,Locations!$B$3:$B$308,0),5)="Yes"),E28="Car",INDEX(Locations!$B$3:$E$308,MATCH('Dept G Planning'!D28,Locations!$B$3:$B$308,0),4)="UK"),(J28)*(0.15*Transport!$C$14+0.85*Transport!$C$9)*'Dept G Planning'!F28,IF(AND(OR(D28="Ireland",INDEX(Locations!$B$3:$F$308,MATCH('Dept G Planning'!D28,Locations!$B$3:$B$308,0),5)="Yes"),E28="Car",INDEX(Locations!$B$3:$E$308,MATCH('Dept G Planning'!C28,Locations!$B$3:$B$308,0),4)="UK"),(J28)*(0.15*Transport!$C$14+0.85*Transport!$C$9)*'Dept G Planning'!F28,IF(AND(OR(C28="Ireland",INDEX(Locations!$B$3:$F$308,MATCH('Dept G Planning'!C28,Locations!$B$3:$B$308,0),5)="Yes"),E28="Hybrid Car",INDEX(Locations!$B$3:$E$308,MATCH('Dept G Planning'!D28,Locations!$B$3:$B$308,0),4)="UK"),(J28)*(0.15*Transport!$C$14+0.85*Transport!$C$9)*'Dept G Planning'!F28,IF(AND(OR(D28="Ireland",INDEX(Locations!$B$3:$F$308,MATCH('Dept G Planning'!D28,Locations!$B$3:$B$308,0),5)="Yes"),E28="Hybrid Car",INDEX(Locations!$B$3:$E$308,MATCH('Dept G Planning'!C28,Locations!$B$3:$B$308,0),4)="UK"),(J28)*(0.15*Transport!$C$14+0.85*Transport!$C$9)*'Dept G Planning'!F28,IF(AND(OR(C28="Ireland",INDEX(Locations!$B$3:$F$308,MATCH('Dept G Planning'!C28,Locations!$B$3:$B$308,0),5)="Yes"),E28="Electric Car",INDEX(Locations!$B$3:$E$308,MATCH('Dept G Planning'!D28,Locations!$B$3:$B$308,0),4)="UK"),(J28)*(0.15*Transport!$C$14+0.85*Transport!$C$8)*'Dept G Planning'!F28,IF(AND(OR(D28="Ireland",INDEX(Locations!$B$3:$F$308,MATCH('Dept G Planning'!D28,Locations!$B$3:$B$308,0),5)="Yes"),E28="Electric Car",INDEX(Locations!$B$3:$E$308,MATCH('Dept G Planning'!C28,Locations!$B$3:$B$308,0),4)="UK"),(J28)*(0.15*Transport!$C$14+0.85*Transport!$C$8)*'Dept G Planning'!F28,IF(AND(OR(C28="Ireland",INDEX(Locations!$B$3:$F$308,MATCH('Dept G Planning'!C28,Locations!$B$3:$B$308,0),5)="Yes"),E28="Bus/Coach",INDEX(Locations!$B$3:$E$308,MATCH('Dept G Planning'!D28,Locations!$B$3:$B$308,0),4)="UK"),(J28)*(0.15*Transport!$C$13+0.85*Transport!$C$5)*'Dept G Planning'!F28,IF(AND(OR(D28="Ireland",INDEX(Locations!$B$3:$F$308,MATCH('Dept G Planning'!D28,Locations!$B$3:$B$308,0),5)="Yes"),E28="Bus/Coach",INDEX(Locations!$B$3:$E$308,MATCH('Dept G Planning'!C28,Locations!$B$3:$B$308,0),4)="UK"),(J28)*(0.15*Transport!$C$13+0.85*Transport!$C$5)*'Dept G Planning'!F28,IF(AND(OR(C28="Ireland",INDEX(Locations!$B$3:$F$308,MATCH('Dept G Planning'!C28,Locations!$B$3:$B$308,0),5)="Yes"),E28="Train",INDEX(Locations!$B$3:$E$308,MATCH('Dept G Planning'!D28,Locations!$B$3:$B$308,0),4)="UK"),(J28)*(0.15*Transport!$C$13+0.85*Transport!$C$3)*'Dept G Planning'!F28,IF(AND(OR(D28="Ireland",INDEX(Locations!$B$3:$F$308,MATCH('Dept G Planning'!D28,Locations!$B$3:$B$308,0),5)="Yes"),E28="Train",INDEX(Locations!$B$3:$E$308,MATCH('Dept G Planning'!C28,Locations!$B$3:$B$308,0),4)="UK"),(J28)*(0.15*Transport!$C$13+0.85*Transport!$C$3),J28*(INDEX(Transport!$B$3:$E$14,MATCH('Dept G Planning'!E28,Transport!$B$3:$B$14,0),IF(INDEX(Locations!$B$3:$G$308,MATCH('Dept G Planning'!C28,Locations!$B$3:$B$308,0),4)="UK",2,IF(INDEX(Locations!$B$3:$G$308,MATCH('Dept G Planning'!C28,Locations!$B$3:$B$308,0),4)="Europe",3,4)))))*F28*G28*H28))))))))))))))))))),1)),"")</f>
        <v/>
      </c>
      <c r="L28" s="90"/>
    </row>
    <row r="29" spans="1:14" ht="17.399999999999999" customHeight="1" x14ac:dyDescent="0.25">
      <c r="A29" s="90"/>
      <c r="B29" s="91"/>
      <c r="C29" s="91"/>
      <c r="D29" s="91"/>
      <c r="E29" s="91"/>
      <c r="F29" s="90"/>
      <c r="G29" s="90">
        <v>1</v>
      </c>
      <c r="H29" s="101">
        <v>1</v>
      </c>
      <c r="I29" s="91"/>
      <c r="J29" s="100" t="str">
        <f>(IFERROR(IF(I29="Yes",(ROUND(6371 * ACOS(SIN((VLOOKUP(C29,Locations!B:D,2,FALSE))*PI()/180)*SIN((VLOOKUP(D29,Locations!B:D,2,FALSE))*PI()/180) + COS((VLOOKUP(C29,Locations!B:D,2,FALSE))*PI()/180) * COS((VLOOKUP(D29,Locations!B:D,2,FALSE))*PI()/180)*COS((VLOOKUP(D29,Locations!B:D,3,FALSE))* PI()/180-(VLOOKUP(C29,Locations!B:D,3,FALSE))*PI()/180))/1.609,0))*2,(ROUND(6371 * ACOS(SIN((VLOOKUP(C29,Locations!B:D,2,FALSE))*PI()/180)*SIN((VLOOKUP(D29,Locations!B:D,2,FALSE))*PI()/180) + COS((VLOOKUP(C29,Locations!B:D,2,FALSE))*PI()/180) * COS((VLOOKUP(D29,Locations!B:D,2,FALSE))*PI()/180)*COS((VLOOKUP(D29,Locations!B:D,3,FALSE))* PI()/180-(VLOOKUP(C29,Locations!B:D,3,FALSE))*PI()/180))/1.609,0))),""))</f>
        <v/>
      </c>
      <c r="K29" s="100" t="str" cm="1">
        <f t="array" ref="K29">IFERROR((ROUND(IF(AND(E29="Train",INDEX(Locations!$B$3:$E$308,MATCH('Dept G Planning'!C29,Locations!$B$3:$B$308,0),4)="Europe",INDEX(Locations!$B$3:$E$308,MATCH('Dept G Planning'!D29,Locations!$B$3:$B$308,0),4)="UK"),(((INDEX(Dover!$B$3:$G$124,MATCH('Dept G Planning'!C29,Dover!$B$3:$B$124,0),6))*Transport!$D$3)+(INDEX(Dover!$B$3:$G$124,MATCH('Dept G Planning'!D29,Dover!$B$3:$B$124,0),6)*Transport!$C$3))*'Dept G Planning'!F29*IF(I29="Yes",2,1),IF(AND(E29="Train",INDEX(Locations!$B$3:$E$308,MATCH('Dept G Planning'!D29,Locations!$B$3:$B$308,0),4)="Europe",INDEX(Locations!$B$3:$E$308,MATCH('Dept G Planning'!C29,Locations!$B$3:$B$308,0),4)="UK"),(((INDEX(Dover!$B$3:$G$124,MATCH('Dept G Planning'!D29,Dover!$B$3:$B$124,0),6))*Transport!$D$3)+(INDEX(Dover!$B$3:$G$124,MATCH('Dept G Planning'!C29,Dover!$B$3:$B$124,0),6)*Transport!$C$3))*'Dept G Planning'!F29*IF(I29="Yes",2,1),IF(AND(E29="Bus/Coach",INDEX(Locations!$B$3:$E$308,MATCH('Dept G Planning'!C29,Locations!$B$3:$B$308,0),4)="Europe",INDEX(Locations!$B$3:$E$308,MATCH('Dept G Planning'!D29,Locations!$B$3:$B$308,0),4)="UK"),((((J29)-42.4)*Transport!$D$5)+(42.4*Transport!$D$13))*'Dept G Planning'!F29,IF(AND(E29="Bus/Coach",INDEX(Locations!$B$3:$E$308,MATCH('Dept G Planning'!D29,Locations!$B$3:$B$308,0),4)="Europe",INDEX(Locations!$B$3:$E$308,MATCH('Dept G Planning'!C29,Locations!$B$3:$B$308,0),4)="UK"),((((J29)-42.4)*Transport!$D$5)+(42.4*Transport!$D$13))*'Dept G Planning'!F29,IF(AND(E29="Car",INDEX(Locations!$B$3:$E$308,MATCH('Dept G Planning'!C29,Locations!$B$3:$B$308,0),4)="Europe",INDEX(Locations!$B$3:$E$308,MATCH('Dept G Planning'!D29,Locations!$B$3:$B$308,0),4)="UK"),(((((J29)-42.4)*Transport!$D$9)+(42.4*Transport!$D$14))*'Dept G Planning'!F29),IF(AND(E29="Car",INDEX(Locations!$B$3:$E$308,MATCH('Dept G Planning'!D29,Locations!$B$3:$B$308,0),4)="Europe",INDEX(Locations!$B$3:$E$308,MATCH('Dept G Planning'!C29,Locations!$B$3:$B$308,0),4)="UK"),(((((J29)-42.4)*Transport!$D$9)+(42.4*Transport!$D$14))*'Dept G Planning'!F29),IF(AND(E29="Hybrid car",INDEX(Locations!$B$3:$E$308,MATCH('Dept G Planning'!C29,Locations!$B$3:$B$308,0),4)="Europe",INDEX(Locations!$B$3:$E$308,MATCH('Dept G Planning'!D29,Locations!$B$3:$B$308,0),4)="UK"),(((((J29)-42.4)*Transport!$D$9)+(42.4*Transport!$D$14))*'Dept G Planning'!F29),IF(AND(E29="Hybrid car",INDEX(Locations!$B$3:$E$308,MATCH('Dept G Planning'!D29,Locations!$B$3:$B$308,0),4)="Europe",INDEX(Locations!$B$3:$E$308,MATCH('Dept G Planning'!C29,Locations!$B$3:$B$308,0),4)="UK"),(((((J29)-42.4)*Transport!$D$9)+(42.4*Transport!$D$14))*'Dept G Planning'!F29),IF(AND(E29="Electric car",INDEX(Locations!$B$3:$E$308,MATCH('Dept G Planning'!C29,Locations!$B$3:$B$308,0),4)="Europe",INDEX(Locations!$B$3:$E$308,MATCH('Dept G Planning'!D29,Locations!$B$3:$B$308,0),4)="UK"),(((((J29)-42.4)*Transport!$D$8)+(42.4*Transport!$D$14))*'Dept G Planning'!F29),IF(AND(E29="Electric car",INDEX(Locations!$B$3:$E$308,MATCH('Dept G Planning'!D29,Locations!$B$3:$B$308,0),4)="Europe",INDEX(Locations!$B$3:$E$308,MATCH('Dept G Planning'!C29,Locations!$B$3:$B$308,0),4)="UK"),(((((J29)-42.4)*Transport!$D$8)+(42.4*Transport!$D$14))*'Dept G Planning'!F29),IF(AND(OR(C29="Ireland",INDEX(Locations!$B$3:$F$308,MATCH('Dept G Planning'!C29,Locations!$B$3:$B$308,0),5)="Yes"),E29="Car",INDEX(Locations!$B$3:$E$308,MATCH('Dept G Planning'!D29,Locations!$B$3:$B$308,0),4)="UK"),(J29)*(0.15*Transport!$C$14+0.85*Transport!$C$9)*'Dept G Planning'!F29,IF(AND(OR(D29="Ireland",INDEX(Locations!$B$3:$F$308,MATCH('Dept G Planning'!D29,Locations!$B$3:$B$308,0),5)="Yes"),E29="Car",INDEX(Locations!$B$3:$E$308,MATCH('Dept G Planning'!C29,Locations!$B$3:$B$308,0),4)="UK"),(J29)*(0.15*Transport!$C$14+0.85*Transport!$C$9)*'Dept G Planning'!F29,IF(AND(OR(C29="Ireland",INDEX(Locations!$B$3:$F$308,MATCH('Dept G Planning'!C29,Locations!$B$3:$B$308,0),5)="Yes"),E29="Hybrid Car",INDEX(Locations!$B$3:$E$308,MATCH('Dept G Planning'!D29,Locations!$B$3:$B$308,0),4)="UK"),(J29)*(0.15*Transport!$C$14+0.85*Transport!$C$9)*'Dept G Planning'!F29,IF(AND(OR(D29="Ireland",INDEX(Locations!$B$3:$F$308,MATCH('Dept G Planning'!D29,Locations!$B$3:$B$308,0),5)="Yes"),E29="Hybrid Car",INDEX(Locations!$B$3:$E$308,MATCH('Dept G Planning'!C29,Locations!$B$3:$B$308,0),4)="UK"),(J29)*(0.15*Transport!$C$14+0.85*Transport!$C$9)*'Dept G Planning'!F29,IF(AND(OR(C29="Ireland",INDEX(Locations!$B$3:$F$308,MATCH('Dept G Planning'!C29,Locations!$B$3:$B$308,0),5)="Yes"),E29="Electric Car",INDEX(Locations!$B$3:$E$308,MATCH('Dept G Planning'!D29,Locations!$B$3:$B$308,0),4)="UK"),(J29)*(0.15*Transport!$C$14+0.85*Transport!$C$8)*'Dept G Planning'!F29,IF(AND(OR(D29="Ireland",INDEX(Locations!$B$3:$F$308,MATCH('Dept G Planning'!D29,Locations!$B$3:$B$308,0),5)="Yes"),E29="Electric Car",INDEX(Locations!$B$3:$E$308,MATCH('Dept G Planning'!C29,Locations!$B$3:$B$308,0),4)="UK"),(J29)*(0.15*Transport!$C$14+0.85*Transport!$C$8)*'Dept G Planning'!F29,IF(AND(OR(C29="Ireland",INDEX(Locations!$B$3:$F$308,MATCH('Dept G Planning'!C29,Locations!$B$3:$B$308,0),5)="Yes"),E29="Bus/Coach",INDEX(Locations!$B$3:$E$308,MATCH('Dept G Planning'!D29,Locations!$B$3:$B$308,0),4)="UK"),(J29)*(0.15*Transport!$C$13+0.85*Transport!$C$5)*'Dept G Planning'!F29,IF(AND(OR(D29="Ireland",INDEX(Locations!$B$3:$F$308,MATCH('Dept G Planning'!D29,Locations!$B$3:$B$308,0),5)="Yes"),E29="Bus/Coach",INDEX(Locations!$B$3:$E$308,MATCH('Dept G Planning'!C29,Locations!$B$3:$B$308,0),4)="UK"),(J29)*(0.15*Transport!$C$13+0.85*Transport!$C$5)*'Dept G Planning'!F29,IF(AND(OR(C29="Ireland",INDEX(Locations!$B$3:$F$308,MATCH('Dept G Planning'!C29,Locations!$B$3:$B$308,0),5)="Yes"),E29="Train",INDEX(Locations!$B$3:$E$308,MATCH('Dept G Planning'!D29,Locations!$B$3:$B$308,0),4)="UK"),(J29)*(0.15*Transport!$C$13+0.85*Transport!$C$3)*'Dept G Planning'!F29,IF(AND(OR(D29="Ireland",INDEX(Locations!$B$3:$F$308,MATCH('Dept G Planning'!D29,Locations!$B$3:$B$308,0),5)="Yes"),E29="Train",INDEX(Locations!$B$3:$E$308,MATCH('Dept G Planning'!C29,Locations!$B$3:$B$308,0),4)="UK"),(J29)*(0.15*Transport!$C$13+0.85*Transport!$C$3),J29*(INDEX(Transport!$B$3:$E$14,MATCH('Dept G Planning'!E29,Transport!$B$3:$B$14,0),IF(INDEX(Locations!$B$3:$G$308,MATCH('Dept G Planning'!C29,Locations!$B$3:$B$308,0),4)="UK",2,IF(INDEX(Locations!$B$3:$G$308,MATCH('Dept G Planning'!C29,Locations!$B$3:$B$308,0),4)="Europe",3,4)))))*F29*G29*H29))))))))))))))))))),1)),"")</f>
        <v/>
      </c>
      <c r="L29" s="90"/>
    </row>
    <row r="30" spans="1:14" ht="17.399999999999999" customHeight="1" x14ac:dyDescent="0.25">
      <c r="A30" s="90"/>
      <c r="B30" s="91"/>
      <c r="C30" s="91"/>
      <c r="D30" s="91"/>
      <c r="E30" s="91"/>
      <c r="F30" s="90"/>
      <c r="G30" s="90">
        <v>1</v>
      </c>
      <c r="H30" s="101">
        <v>1</v>
      </c>
      <c r="I30" s="91"/>
      <c r="J30" s="100" t="str">
        <f>(IFERROR(IF(I30="Yes",(ROUND(6371 * ACOS(SIN((VLOOKUP(C30,Locations!B:D,2,FALSE))*PI()/180)*SIN((VLOOKUP(D30,Locations!B:D,2,FALSE))*PI()/180) + COS((VLOOKUP(C30,Locations!B:D,2,FALSE))*PI()/180) * COS((VLOOKUP(D30,Locations!B:D,2,FALSE))*PI()/180)*COS((VLOOKUP(D30,Locations!B:D,3,FALSE))* PI()/180-(VLOOKUP(C30,Locations!B:D,3,FALSE))*PI()/180))/1.609,0))*2,(ROUND(6371 * ACOS(SIN((VLOOKUP(C30,Locations!B:D,2,FALSE))*PI()/180)*SIN((VLOOKUP(D30,Locations!B:D,2,FALSE))*PI()/180) + COS((VLOOKUP(C30,Locations!B:D,2,FALSE))*PI()/180) * COS((VLOOKUP(D30,Locations!B:D,2,FALSE))*PI()/180)*COS((VLOOKUP(D30,Locations!B:D,3,FALSE))* PI()/180-(VLOOKUP(C30,Locations!B:D,3,FALSE))*PI()/180))/1.609,0))),""))</f>
        <v/>
      </c>
      <c r="K30" s="100" t="str" cm="1">
        <f t="array" ref="K30">IFERROR((ROUND(IF(AND(E30="Train",INDEX(Locations!$B$3:$E$308,MATCH('Dept G Planning'!C30,Locations!$B$3:$B$308,0),4)="Europe",INDEX(Locations!$B$3:$E$308,MATCH('Dept G Planning'!D30,Locations!$B$3:$B$308,0),4)="UK"),(((INDEX(Dover!$B$3:$G$124,MATCH('Dept G Planning'!C30,Dover!$B$3:$B$124,0),6))*Transport!$D$3)+(INDEX(Dover!$B$3:$G$124,MATCH('Dept G Planning'!D30,Dover!$B$3:$B$124,0),6)*Transport!$C$3))*'Dept G Planning'!F30*IF(I30="Yes",2,1),IF(AND(E30="Train",INDEX(Locations!$B$3:$E$308,MATCH('Dept G Planning'!D30,Locations!$B$3:$B$308,0),4)="Europe",INDEX(Locations!$B$3:$E$308,MATCH('Dept G Planning'!C30,Locations!$B$3:$B$308,0),4)="UK"),(((INDEX(Dover!$B$3:$G$124,MATCH('Dept G Planning'!D30,Dover!$B$3:$B$124,0),6))*Transport!$D$3)+(INDEX(Dover!$B$3:$G$124,MATCH('Dept G Planning'!C30,Dover!$B$3:$B$124,0),6)*Transport!$C$3))*'Dept G Planning'!F30*IF(I30="Yes",2,1),IF(AND(E30="Bus/Coach",INDEX(Locations!$B$3:$E$308,MATCH('Dept G Planning'!C30,Locations!$B$3:$B$308,0),4)="Europe",INDEX(Locations!$B$3:$E$308,MATCH('Dept G Planning'!D30,Locations!$B$3:$B$308,0),4)="UK"),((((J30)-42.4)*Transport!$D$5)+(42.4*Transport!$D$13))*'Dept G Planning'!F30,IF(AND(E30="Bus/Coach",INDEX(Locations!$B$3:$E$308,MATCH('Dept G Planning'!D30,Locations!$B$3:$B$308,0),4)="Europe",INDEX(Locations!$B$3:$E$308,MATCH('Dept G Planning'!C30,Locations!$B$3:$B$308,0),4)="UK"),((((J30)-42.4)*Transport!$D$5)+(42.4*Transport!$D$13))*'Dept G Planning'!F30,IF(AND(E30="Car",INDEX(Locations!$B$3:$E$308,MATCH('Dept G Planning'!C30,Locations!$B$3:$B$308,0),4)="Europe",INDEX(Locations!$B$3:$E$308,MATCH('Dept G Planning'!D30,Locations!$B$3:$B$308,0),4)="UK"),(((((J30)-42.4)*Transport!$D$9)+(42.4*Transport!$D$14))*'Dept G Planning'!F30),IF(AND(E30="Car",INDEX(Locations!$B$3:$E$308,MATCH('Dept G Planning'!D30,Locations!$B$3:$B$308,0),4)="Europe",INDEX(Locations!$B$3:$E$308,MATCH('Dept G Planning'!C30,Locations!$B$3:$B$308,0),4)="UK"),(((((J30)-42.4)*Transport!$D$9)+(42.4*Transport!$D$14))*'Dept G Planning'!F30),IF(AND(E30="Hybrid car",INDEX(Locations!$B$3:$E$308,MATCH('Dept G Planning'!C30,Locations!$B$3:$B$308,0),4)="Europe",INDEX(Locations!$B$3:$E$308,MATCH('Dept G Planning'!D30,Locations!$B$3:$B$308,0),4)="UK"),(((((J30)-42.4)*Transport!$D$9)+(42.4*Transport!$D$14))*'Dept G Planning'!F30),IF(AND(E30="Hybrid car",INDEX(Locations!$B$3:$E$308,MATCH('Dept G Planning'!D30,Locations!$B$3:$B$308,0),4)="Europe",INDEX(Locations!$B$3:$E$308,MATCH('Dept G Planning'!C30,Locations!$B$3:$B$308,0),4)="UK"),(((((J30)-42.4)*Transport!$D$9)+(42.4*Transport!$D$14))*'Dept G Planning'!F30),IF(AND(E30="Electric car",INDEX(Locations!$B$3:$E$308,MATCH('Dept G Planning'!C30,Locations!$B$3:$B$308,0),4)="Europe",INDEX(Locations!$B$3:$E$308,MATCH('Dept G Planning'!D30,Locations!$B$3:$B$308,0),4)="UK"),(((((J30)-42.4)*Transport!$D$8)+(42.4*Transport!$D$14))*'Dept G Planning'!F30),IF(AND(E30="Electric car",INDEX(Locations!$B$3:$E$308,MATCH('Dept G Planning'!D30,Locations!$B$3:$B$308,0),4)="Europe",INDEX(Locations!$B$3:$E$308,MATCH('Dept G Planning'!C30,Locations!$B$3:$B$308,0),4)="UK"),(((((J30)-42.4)*Transport!$D$8)+(42.4*Transport!$D$14))*'Dept G Planning'!F30),IF(AND(OR(C30="Ireland",INDEX(Locations!$B$3:$F$308,MATCH('Dept G Planning'!C30,Locations!$B$3:$B$308,0),5)="Yes"),E30="Car",INDEX(Locations!$B$3:$E$308,MATCH('Dept G Planning'!D30,Locations!$B$3:$B$308,0),4)="UK"),(J30)*(0.15*Transport!$C$14+0.85*Transport!$C$9)*'Dept G Planning'!F30,IF(AND(OR(D30="Ireland",INDEX(Locations!$B$3:$F$308,MATCH('Dept G Planning'!D30,Locations!$B$3:$B$308,0),5)="Yes"),E30="Car",INDEX(Locations!$B$3:$E$308,MATCH('Dept G Planning'!C30,Locations!$B$3:$B$308,0),4)="UK"),(J30)*(0.15*Transport!$C$14+0.85*Transport!$C$9)*'Dept G Planning'!F30,IF(AND(OR(C30="Ireland",INDEX(Locations!$B$3:$F$308,MATCH('Dept G Planning'!C30,Locations!$B$3:$B$308,0),5)="Yes"),E30="Hybrid Car",INDEX(Locations!$B$3:$E$308,MATCH('Dept G Planning'!D30,Locations!$B$3:$B$308,0),4)="UK"),(J30)*(0.15*Transport!$C$14+0.85*Transport!$C$9)*'Dept G Planning'!F30,IF(AND(OR(D30="Ireland",INDEX(Locations!$B$3:$F$308,MATCH('Dept G Planning'!D30,Locations!$B$3:$B$308,0),5)="Yes"),E30="Hybrid Car",INDEX(Locations!$B$3:$E$308,MATCH('Dept G Planning'!C30,Locations!$B$3:$B$308,0),4)="UK"),(J30)*(0.15*Transport!$C$14+0.85*Transport!$C$9)*'Dept G Planning'!F30,IF(AND(OR(C30="Ireland",INDEX(Locations!$B$3:$F$308,MATCH('Dept G Planning'!C30,Locations!$B$3:$B$308,0),5)="Yes"),E30="Electric Car",INDEX(Locations!$B$3:$E$308,MATCH('Dept G Planning'!D30,Locations!$B$3:$B$308,0),4)="UK"),(J30)*(0.15*Transport!$C$14+0.85*Transport!$C$8)*'Dept G Planning'!F30,IF(AND(OR(D30="Ireland",INDEX(Locations!$B$3:$F$308,MATCH('Dept G Planning'!D30,Locations!$B$3:$B$308,0),5)="Yes"),E30="Electric Car",INDEX(Locations!$B$3:$E$308,MATCH('Dept G Planning'!C30,Locations!$B$3:$B$308,0),4)="UK"),(J30)*(0.15*Transport!$C$14+0.85*Transport!$C$8)*'Dept G Planning'!F30,IF(AND(OR(C30="Ireland",INDEX(Locations!$B$3:$F$308,MATCH('Dept G Planning'!C30,Locations!$B$3:$B$308,0),5)="Yes"),E30="Bus/Coach",INDEX(Locations!$B$3:$E$308,MATCH('Dept G Planning'!D30,Locations!$B$3:$B$308,0),4)="UK"),(J30)*(0.15*Transport!$C$13+0.85*Transport!$C$5)*'Dept G Planning'!F30,IF(AND(OR(D30="Ireland",INDEX(Locations!$B$3:$F$308,MATCH('Dept G Planning'!D30,Locations!$B$3:$B$308,0),5)="Yes"),E30="Bus/Coach",INDEX(Locations!$B$3:$E$308,MATCH('Dept G Planning'!C30,Locations!$B$3:$B$308,0),4)="UK"),(J30)*(0.15*Transport!$C$13+0.85*Transport!$C$5)*'Dept G Planning'!F30,IF(AND(OR(C30="Ireland",INDEX(Locations!$B$3:$F$308,MATCH('Dept G Planning'!C30,Locations!$B$3:$B$308,0),5)="Yes"),E30="Train",INDEX(Locations!$B$3:$E$308,MATCH('Dept G Planning'!D30,Locations!$B$3:$B$308,0),4)="UK"),(J30)*(0.15*Transport!$C$13+0.85*Transport!$C$3)*'Dept G Planning'!F30,IF(AND(OR(D30="Ireland",INDEX(Locations!$B$3:$F$308,MATCH('Dept G Planning'!D30,Locations!$B$3:$B$308,0),5)="Yes"),E30="Train",INDEX(Locations!$B$3:$E$308,MATCH('Dept G Planning'!C30,Locations!$B$3:$B$308,0),4)="UK"),(J30)*(0.15*Transport!$C$13+0.85*Transport!$C$3),J30*(INDEX(Transport!$B$3:$E$14,MATCH('Dept G Planning'!E30,Transport!$B$3:$B$14,0),IF(INDEX(Locations!$B$3:$G$308,MATCH('Dept G Planning'!C30,Locations!$B$3:$B$308,0),4)="UK",2,IF(INDEX(Locations!$B$3:$G$308,MATCH('Dept G Planning'!C30,Locations!$B$3:$B$308,0),4)="Europe",3,4)))))*F30*G30*H30))))))))))))))))))),1)),"")</f>
        <v/>
      </c>
      <c r="L30" s="90"/>
      <c r="N30" s="96"/>
    </row>
    <row r="31" spans="1:14" ht="17.399999999999999" customHeight="1" x14ac:dyDescent="0.25">
      <c r="A31" s="90"/>
      <c r="B31" s="91"/>
      <c r="C31" s="91"/>
      <c r="D31" s="91"/>
      <c r="E31" s="91"/>
      <c r="F31" s="90"/>
      <c r="G31" s="90">
        <v>1</v>
      </c>
      <c r="H31" s="101">
        <v>1</v>
      </c>
      <c r="I31" s="91"/>
      <c r="J31" s="100" t="str">
        <f>(IFERROR(IF(I31="Yes",(ROUND(6371 * ACOS(SIN((VLOOKUP(C31,Locations!B:D,2,FALSE))*PI()/180)*SIN((VLOOKUP(D31,Locations!B:D,2,FALSE))*PI()/180) + COS((VLOOKUP(C31,Locations!B:D,2,FALSE))*PI()/180) * COS((VLOOKUP(D31,Locations!B:D,2,FALSE))*PI()/180)*COS((VLOOKUP(D31,Locations!B:D,3,FALSE))* PI()/180-(VLOOKUP(C31,Locations!B:D,3,FALSE))*PI()/180))/1.609,0))*2,(ROUND(6371 * ACOS(SIN((VLOOKUP(C31,Locations!B:D,2,FALSE))*PI()/180)*SIN((VLOOKUP(D31,Locations!B:D,2,FALSE))*PI()/180) + COS((VLOOKUP(C31,Locations!B:D,2,FALSE))*PI()/180) * COS((VLOOKUP(D31,Locations!B:D,2,FALSE))*PI()/180)*COS((VLOOKUP(D31,Locations!B:D,3,FALSE))* PI()/180-(VLOOKUP(C31,Locations!B:D,3,FALSE))*PI()/180))/1.609,0))),""))</f>
        <v/>
      </c>
      <c r="K31" s="100" t="str" cm="1">
        <f t="array" ref="K31">IFERROR((ROUND(IF(AND(E31="Train",INDEX(Locations!$B$3:$E$308,MATCH('Dept G Planning'!C31,Locations!$B$3:$B$308,0),4)="Europe",INDEX(Locations!$B$3:$E$308,MATCH('Dept G Planning'!D31,Locations!$B$3:$B$308,0),4)="UK"),(((INDEX(Dover!$B$3:$G$124,MATCH('Dept G Planning'!C31,Dover!$B$3:$B$124,0),6))*Transport!$D$3)+(INDEX(Dover!$B$3:$G$124,MATCH('Dept G Planning'!D31,Dover!$B$3:$B$124,0),6)*Transport!$C$3))*'Dept G Planning'!F31*IF(I31="Yes",2,1),IF(AND(E31="Train",INDEX(Locations!$B$3:$E$308,MATCH('Dept G Planning'!D31,Locations!$B$3:$B$308,0),4)="Europe",INDEX(Locations!$B$3:$E$308,MATCH('Dept G Planning'!C31,Locations!$B$3:$B$308,0),4)="UK"),(((INDEX(Dover!$B$3:$G$124,MATCH('Dept G Planning'!D31,Dover!$B$3:$B$124,0),6))*Transport!$D$3)+(INDEX(Dover!$B$3:$G$124,MATCH('Dept G Planning'!C31,Dover!$B$3:$B$124,0),6)*Transport!$C$3))*'Dept G Planning'!F31*IF(I31="Yes",2,1),IF(AND(E31="Bus/Coach",INDEX(Locations!$B$3:$E$308,MATCH('Dept G Planning'!C31,Locations!$B$3:$B$308,0),4)="Europe",INDEX(Locations!$B$3:$E$308,MATCH('Dept G Planning'!D31,Locations!$B$3:$B$308,0),4)="UK"),((((J31)-42.4)*Transport!$D$5)+(42.4*Transport!$D$13))*'Dept G Planning'!F31,IF(AND(E31="Bus/Coach",INDEX(Locations!$B$3:$E$308,MATCH('Dept G Planning'!D31,Locations!$B$3:$B$308,0),4)="Europe",INDEX(Locations!$B$3:$E$308,MATCH('Dept G Planning'!C31,Locations!$B$3:$B$308,0),4)="UK"),((((J31)-42.4)*Transport!$D$5)+(42.4*Transport!$D$13))*'Dept G Planning'!F31,IF(AND(E31="Car",INDEX(Locations!$B$3:$E$308,MATCH('Dept G Planning'!C31,Locations!$B$3:$B$308,0),4)="Europe",INDEX(Locations!$B$3:$E$308,MATCH('Dept G Planning'!D31,Locations!$B$3:$B$308,0),4)="UK"),(((((J31)-42.4)*Transport!$D$9)+(42.4*Transport!$D$14))*'Dept G Planning'!F31),IF(AND(E31="Car",INDEX(Locations!$B$3:$E$308,MATCH('Dept G Planning'!D31,Locations!$B$3:$B$308,0),4)="Europe",INDEX(Locations!$B$3:$E$308,MATCH('Dept G Planning'!C31,Locations!$B$3:$B$308,0),4)="UK"),(((((J31)-42.4)*Transport!$D$9)+(42.4*Transport!$D$14))*'Dept G Planning'!F31),IF(AND(E31="Hybrid car",INDEX(Locations!$B$3:$E$308,MATCH('Dept G Planning'!C31,Locations!$B$3:$B$308,0),4)="Europe",INDEX(Locations!$B$3:$E$308,MATCH('Dept G Planning'!D31,Locations!$B$3:$B$308,0),4)="UK"),(((((J31)-42.4)*Transport!$D$9)+(42.4*Transport!$D$14))*'Dept G Planning'!F31),IF(AND(E31="Hybrid car",INDEX(Locations!$B$3:$E$308,MATCH('Dept G Planning'!D31,Locations!$B$3:$B$308,0),4)="Europe",INDEX(Locations!$B$3:$E$308,MATCH('Dept G Planning'!C31,Locations!$B$3:$B$308,0),4)="UK"),(((((J31)-42.4)*Transport!$D$9)+(42.4*Transport!$D$14))*'Dept G Planning'!F31),IF(AND(E31="Electric car",INDEX(Locations!$B$3:$E$308,MATCH('Dept G Planning'!C31,Locations!$B$3:$B$308,0),4)="Europe",INDEX(Locations!$B$3:$E$308,MATCH('Dept G Planning'!D31,Locations!$B$3:$B$308,0),4)="UK"),(((((J31)-42.4)*Transport!$D$8)+(42.4*Transport!$D$14))*'Dept G Planning'!F31),IF(AND(E31="Electric car",INDEX(Locations!$B$3:$E$308,MATCH('Dept G Planning'!D31,Locations!$B$3:$B$308,0),4)="Europe",INDEX(Locations!$B$3:$E$308,MATCH('Dept G Planning'!C31,Locations!$B$3:$B$308,0),4)="UK"),(((((J31)-42.4)*Transport!$D$8)+(42.4*Transport!$D$14))*'Dept G Planning'!F31),IF(AND(OR(C31="Ireland",INDEX(Locations!$B$3:$F$308,MATCH('Dept G Planning'!C31,Locations!$B$3:$B$308,0),5)="Yes"),E31="Car",INDEX(Locations!$B$3:$E$308,MATCH('Dept G Planning'!D31,Locations!$B$3:$B$308,0),4)="UK"),(J31)*(0.15*Transport!$C$14+0.85*Transport!$C$9)*'Dept G Planning'!F31,IF(AND(OR(D31="Ireland",INDEX(Locations!$B$3:$F$308,MATCH('Dept G Planning'!D31,Locations!$B$3:$B$308,0),5)="Yes"),E31="Car",INDEX(Locations!$B$3:$E$308,MATCH('Dept G Planning'!C31,Locations!$B$3:$B$308,0),4)="UK"),(J31)*(0.15*Transport!$C$14+0.85*Transport!$C$9)*'Dept G Planning'!F31,IF(AND(OR(C31="Ireland",INDEX(Locations!$B$3:$F$308,MATCH('Dept G Planning'!C31,Locations!$B$3:$B$308,0),5)="Yes"),E31="Hybrid Car",INDEX(Locations!$B$3:$E$308,MATCH('Dept G Planning'!D31,Locations!$B$3:$B$308,0),4)="UK"),(J31)*(0.15*Transport!$C$14+0.85*Transport!$C$9)*'Dept G Planning'!F31,IF(AND(OR(D31="Ireland",INDEX(Locations!$B$3:$F$308,MATCH('Dept G Planning'!D31,Locations!$B$3:$B$308,0),5)="Yes"),E31="Hybrid Car",INDEX(Locations!$B$3:$E$308,MATCH('Dept G Planning'!C31,Locations!$B$3:$B$308,0),4)="UK"),(J31)*(0.15*Transport!$C$14+0.85*Transport!$C$9)*'Dept G Planning'!F31,IF(AND(OR(C31="Ireland",INDEX(Locations!$B$3:$F$308,MATCH('Dept G Planning'!C31,Locations!$B$3:$B$308,0),5)="Yes"),E31="Electric Car",INDEX(Locations!$B$3:$E$308,MATCH('Dept G Planning'!D31,Locations!$B$3:$B$308,0),4)="UK"),(J31)*(0.15*Transport!$C$14+0.85*Transport!$C$8)*'Dept G Planning'!F31,IF(AND(OR(D31="Ireland",INDEX(Locations!$B$3:$F$308,MATCH('Dept G Planning'!D31,Locations!$B$3:$B$308,0),5)="Yes"),E31="Electric Car",INDEX(Locations!$B$3:$E$308,MATCH('Dept G Planning'!C31,Locations!$B$3:$B$308,0),4)="UK"),(J31)*(0.15*Transport!$C$14+0.85*Transport!$C$8)*'Dept G Planning'!F31,IF(AND(OR(C31="Ireland",INDEX(Locations!$B$3:$F$308,MATCH('Dept G Planning'!C31,Locations!$B$3:$B$308,0),5)="Yes"),E31="Bus/Coach",INDEX(Locations!$B$3:$E$308,MATCH('Dept G Planning'!D31,Locations!$B$3:$B$308,0),4)="UK"),(J31)*(0.15*Transport!$C$13+0.85*Transport!$C$5)*'Dept G Planning'!F31,IF(AND(OR(D31="Ireland",INDEX(Locations!$B$3:$F$308,MATCH('Dept G Planning'!D31,Locations!$B$3:$B$308,0),5)="Yes"),E31="Bus/Coach",INDEX(Locations!$B$3:$E$308,MATCH('Dept G Planning'!C31,Locations!$B$3:$B$308,0),4)="UK"),(J31)*(0.15*Transport!$C$13+0.85*Transport!$C$5)*'Dept G Planning'!F31,IF(AND(OR(C31="Ireland",INDEX(Locations!$B$3:$F$308,MATCH('Dept G Planning'!C31,Locations!$B$3:$B$308,0),5)="Yes"),E31="Train",INDEX(Locations!$B$3:$E$308,MATCH('Dept G Planning'!D31,Locations!$B$3:$B$308,0),4)="UK"),(J31)*(0.15*Transport!$C$13+0.85*Transport!$C$3)*'Dept G Planning'!F31,IF(AND(OR(D31="Ireland",INDEX(Locations!$B$3:$F$308,MATCH('Dept G Planning'!D31,Locations!$B$3:$B$308,0),5)="Yes"),E31="Train",INDEX(Locations!$B$3:$E$308,MATCH('Dept G Planning'!C31,Locations!$B$3:$B$308,0),4)="UK"),(J31)*(0.15*Transport!$C$13+0.85*Transport!$C$3),J31*(INDEX(Transport!$B$3:$E$14,MATCH('Dept G Planning'!E31,Transport!$B$3:$B$14,0),IF(INDEX(Locations!$B$3:$G$308,MATCH('Dept G Planning'!C31,Locations!$B$3:$B$308,0),4)="UK",2,IF(INDEX(Locations!$B$3:$G$308,MATCH('Dept G Planning'!C31,Locations!$B$3:$B$308,0),4)="Europe",3,4)))))*F31*G31*H31))))))))))))))))))),1)),"")</f>
        <v/>
      </c>
      <c r="L31" s="90"/>
      <c r="N31" s="96"/>
    </row>
    <row r="32" spans="1:14" ht="17.399999999999999" customHeight="1" x14ac:dyDescent="0.25">
      <c r="A32" s="90"/>
      <c r="B32" s="91"/>
      <c r="C32" s="91"/>
      <c r="D32" s="91"/>
      <c r="E32" s="91"/>
      <c r="F32" s="90"/>
      <c r="G32" s="90">
        <v>1</v>
      </c>
      <c r="H32" s="101">
        <v>1</v>
      </c>
      <c r="I32" s="91"/>
      <c r="J32" s="100" t="str">
        <f>(IFERROR(IF(I32="Yes",(ROUND(6371 * ACOS(SIN((VLOOKUP(C32,Locations!B:D,2,FALSE))*PI()/180)*SIN((VLOOKUP(D32,Locations!B:D,2,FALSE))*PI()/180) + COS((VLOOKUP(C32,Locations!B:D,2,FALSE))*PI()/180) * COS((VLOOKUP(D32,Locations!B:D,2,FALSE))*PI()/180)*COS((VLOOKUP(D32,Locations!B:D,3,FALSE))* PI()/180-(VLOOKUP(C32,Locations!B:D,3,FALSE))*PI()/180))/1.609,0))*2,(ROUND(6371 * ACOS(SIN((VLOOKUP(C32,Locations!B:D,2,FALSE))*PI()/180)*SIN((VLOOKUP(D32,Locations!B:D,2,FALSE))*PI()/180) + COS((VLOOKUP(C32,Locations!B:D,2,FALSE))*PI()/180) * COS((VLOOKUP(D32,Locations!B:D,2,FALSE))*PI()/180)*COS((VLOOKUP(D32,Locations!B:D,3,FALSE))* PI()/180-(VLOOKUP(C32,Locations!B:D,3,FALSE))*PI()/180))/1.609,0))),""))</f>
        <v/>
      </c>
      <c r="K32" s="100" t="str" cm="1">
        <f t="array" ref="K32">IFERROR((ROUND(IF(AND(E32="Train",INDEX(Locations!$B$3:$E$308,MATCH('Dept G Planning'!C32,Locations!$B$3:$B$308,0),4)="Europe",INDEX(Locations!$B$3:$E$308,MATCH('Dept G Planning'!D32,Locations!$B$3:$B$308,0),4)="UK"),(((INDEX(Dover!$B$3:$G$124,MATCH('Dept G Planning'!C32,Dover!$B$3:$B$124,0),6))*Transport!$D$3)+(INDEX(Dover!$B$3:$G$124,MATCH('Dept G Planning'!D32,Dover!$B$3:$B$124,0),6)*Transport!$C$3))*'Dept G Planning'!F32*IF(I32="Yes",2,1),IF(AND(E32="Train",INDEX(Locations!$B$3:$E$308,MATCH('Dept G Planning'!D32,Locations!$B$3:$B$308,0),4)="Europe",INDEX(Locations!$B$3:$E$308,MATCH('Dept G Planning'!C32,Locations!$B$3:$B$308,0),4)="UK"),(((INDEX(Dover!$B$3:$G$124,MATCH('Dept G Planning'!D32,Dover!$B$3:$B$124,0),6))*Transport!$D$3)+(INDEX(Dover!$B$3:$G$124,MATCH('Dept G Planning'!C32,Dover!$B$3:$B$124,0),6)*Transport!$C$3))*'Dept G Planning'!F32*IF(I32="Yes",2,1),IF(AND(E32="Bus/Coach",INDEX(Locations!$B$3:$E$308,MATCH('Dept G Planning'!C32,Locations!$B$3:$B$308,0),4)="Europe",INDEX(Locations!$B$3:$E$308,MATCH('Dept G Planning'!D32,Locations!$B$3:$B$308,0),4)="UK"),((((J32)-42.4)*Transport!$D$5)+(42.4*Transport!$D$13))*'Dept G Planning'!F32,IF(AND(E32="Bus/Coach",INDEX(Locations!$B$3:$E$308,MATCH('Dept G Planning'!D32,Locations!$B$3:$B$308,0),4)="Europe",INDEX(Locations!$B$3:$E$308,MATCH('Dept G Planning'!C32,Locations!$B$3:$B$308,0),4)="UK"),((((J32)-42.4)*Transport!$D$5)+(42.4*Transport!$D$13))*'Dept G Planning'!F32,IF(AND(E32="Car",INDEX(Locations!$B$3:$E$308,MATCH('Dept G Planning'!C32,Locations!$B$3:$B$308,0),4)="Europe",INDEX(Locations!$B$3:$E$308,MATCH('Dept G Planning'!D32,Locations!$B$3:$B$308,0),4)="UK"),(((((J32)-42.4)*Transport!$D$9)+(42.4*Transport!$D$14))*'Dept G Planning'!F32),IF(AND(E32="Car",INDEX(Locations!$B$3:$E$308,MATCH('Dept G Planning'!D32,Locations!$B$3:$B$308,0),4)="Europe",INDEX(Locations!$B$3:$E$308,MATCH('Dept G Planning'!C32,Locations!$B$3:$B$308,0),4)="UK"),(((((J32)-42.4)*Transport!$D$9)+(42.4*Transport!$D$14))*'Dept G Planning'!F32),IF(AND(E32="Hybrid car",INDEX(Locations!$B$3:$E$308,MATCH('Dept G Planning'!C32,Locations!$B$3:$B$308,0),4)="Europe",INDEX(Locations!$B$3:$E$308,MATCH('Dept G Planning'!D32,Locations!$B$3:$B$308,0),4)="UK"),(((((J32)-42.4)*Transport!$D$9)+(42.4*Transport!$D$14))*'Dept G Planning'!F32),IF(AND(E32="Hybrid car",INDEX(Locations!$B$3:$E$308,MATCH('Dept G Planning'!D32,Locations!$B$3:$B$308,0),4)="Europe",INDEX(Locations!$B$3:$E$308,MATCH('Dept G Planning'!C32,Locations!$B$3:$B$308,0),4)="UK"),(((((J32)-42.4)*Transport!$D$9)+(42.4*Transport!$D$14))*'Dept G Planning'!F32),IF(AND(E32="Electric car",INDEX(Locations!$B$3:$E$308,MATCH('Dept G Planning'!C32,Locations!$B$3:$B$308,0),4)="Europe",INDEX(Locations!$B$3:$E$308,MATCH('Dept G Planning'!D32,Locations!$B$3:$B$308,0),4)="UK"),(((((J32)-42.4)*Transport!$D$8)+(42.4*Transport!$D$14))*'Dept G Planning'!F32),IF(AND(E32="Electric car",INDEX(Locations!$B$3:$E$308,MATCH('Dept G Planning'!D32,Locations!$B$3:$B$308,0),4)="Europe",INDEX(Locations!$B$3:$E$308,MATCH('Dept G Planning'!C32,Locations!$B$3:$B$308,0),4)="UK"),(((((J32)-42.4)*Transport!$D$8)+(42.4*Transport!$D$14))*'Dept G Planning'!F32),IF(AND(OR(C32="Ireland",INDEX(Locations!$B$3:$F$308,MATCH('Dept G Planning'!C32,Locations!$B$3:$B$308,0),5)="Yes"),E32="Car",INDEX(Locations!$B$3:$E$308,MATCH('Dept G Planning'!D32,Locations!$B$3:$B$308,0),4)="UK"),(J32)*(0.15*Transport!$C$14+0.85*Transport!$C$9)*'Dept G Planning'!F32,IF(AND(OR(D32="Ireland",INDEX(Locations!$B$3:$F$308,MATCH('Dept G Planning'!D32,Locations!$B$3:$B$308,0),5)="Yes"),E32="Car",INDEX(Locations!$B$3:$E$308,MATCH('Dept G Planning'!C32,Locations!$B$3:$B$308,0),4)="UK"),(J32)*(0.15*Transport!$C$14+0.85*Transport!$C$9)*'Dept G Planning'!F32,IF(AND(OR(C32="Ireland",INDEX(Locations!$B$3:$F$308,MATCH('Dept G Planning'!C32,Locations!$B$3:$B$308,0),5)="Yes"),E32="Hybrid Car",INDEX(Locations!$B$3:$E$308,MATCH('Dept G Planning'!D32,Locations!$B$3:$B$308,0),4)="UK"),(J32)*(0.15*Transport!$C$14+0.85*Transport!$C$9)*'Dept G Planning'!F32,IF(AND(OR(D32="Ireland",INDEX(Locations!$B$3:$F$308,MATCH('Dept G Planning'!D32,Locations!$B$3:$B$308,0),5)="Yes"),E32="Hybrid Car",INDEX(Locations!$B$3:$E$308,MATCH('Dept G Planning'!C32,Locations!$B$3:$B$308,0),4)="UK"),(J32)*(0.15*Transport!$C$14+0.85*Transport!$C$9)*'Dept G Planning'!F32,IF(AND(OR(C32="Ireland",INDEX(Locations!$B$3:$F$308,MATCH('Dept G Planning'!C32,Locations!$B$3:$B$308,0),5)="Yes"),E32="Electric Car",INDEX(Locations!$B$3:$E$308,MATCH('Dept G Planning'!D32,Locations!$B$3:$B$308,0),4)="UK"),(J32)*(0.15*Transport!$C$14+0.85*Transport!$C$8)*'Dept G Planning'!F32,IF(AND(OR(D32="Ireland",INDEX(Locations!$B$3:$F$308,MATCH('Dept G Planning'!D32,Locations!$B$3:$B$308,0),5)="Yes"),E32="Electric Car",INDEX(Locations!$B$3:$E$308,MATCH('Dept G Planning'!C32,Locations!$B$3:$B$308,0),4)="UK"),(J32)*(0.15*Transport!$C$14+0.85*Transport!$C$8)*'Dept G Planning'!F32,IF(AND(OR(C32="Ireland",INDEX(Locations!$B$3:$F$308,MATCH('Dept G Planning'!C32,Locations!$B$3:$B$308,0),5)="Yes"),E32="Bus/Coach",INDEX(Locations!$B$3:$E$308,MATCH('Dept G Planning'!D32,Locations!$B$3:$B$308,0),4)="UK"),(J32)*(0.15*Transport!$C$13+0.85*Transport!$C$5)*'Dept G Planning'!F32,IF(AND(OR(D32="Ireland",INDEX(Locations!$B$3:$F$308,MATCH('Dept G Planning'!D32,Locations!$B$3:$B$308,0),5)="Yes"),E32="Bus/Coach",INDEX(Locations!$B$3:$E$308,MATCH('Dept G Planning'!C32,Locations!$B$3:$B$308,0),4)="UK"),(J32)*(0.15*Transport!$C$13+0.85*Transport!$C$5)*'Dept G Planning'!F32,IF(AND(OR(C32="Ireland",INDEX(Locations!$B$3:$F$308,MATCH('Dept G Planning'!C32,Locations!$B$3:$B$308,0),5)="Yes"),E32="Train",INDEX(Locations!$B$3:$E$308,MATCH('Dept G Planning'!D32,Locations!$B$3:$B$308,0),4)="UK"),(J32)*(0.15*Transport!$C$13+0.85*Transport!$C$3)*'Dept G Planning'!F32,IF(AND(OR(D32="Ireland",INDEX(Locations!$B$3:$F$308,MATCH('Dept G Planning'!D32,Locations!$B$3:$B$308,0),5)="Yes"),E32="Train",INDEX(Locations!$B$3:$E$308,MATCH('Dept G Planning'!C32,Locations!$B$3:$B$308,0),4)="UK"),(J32)*(0.15*Transport!$C$13+0.85*Transport!$C$3),J32*(INDEX(Transport!$B$3:$E$14,MATCH('Dept G Planning'!E32,Transport!$B$3:$B$14,0),IF(INDEX(Locations!$B$3:$G$308,MATCH('Dept G Planning'!C32,Locations!$B$3:$B$308,0),4)="UK",2,IF(INDEX(Locations!$B$3:$G$308,MATCH('Dept G Planning'!C32,Locations!$B$3:$B$308,0),4)="Europe",3,4)))))*F32*G32*H32))))))))))))))))))),1)),"")</f>
        <v/>
      </c>
      <c r="L32" s="90"/>
      <c r="N32" s="96"/>
    </row>
    <row r="33" spans="1:14" ht="17.399999999999999" customHeight="1" x14ac:dyDescent="0.25">
      <c r="A33" s="90"/>
      <c r="B33" s="91"/>
      <c r="C33" s="91"/>
      <c r="D33" s="91"/>
      <c r="E33" s="91"/>
      <c r="F33" s="90"/>
      <c r="G33" s="90">
        <v>1</v>
      </c>
      <c r="H33" s="101">
        <v>1</v>
      </c>
      <c r="I33" s="91"/>
      <c r="J33" s="100" t="str">
        <f>(IFERROR(IF(I33="Yes",(ROUND(6371 * ACOS(SIN((VLOOKUP(C33,Locations!B:D,2,FALSE))*PI()/180)*SIN((VLOOKUP(D33,Locations!B:D,2,FALSE))*PI()/180) + COS((VLOOKUP(C33,Locations!B:D,2,FALSE))*PI()/180) * COS((VLOOKUP(D33,Locations!B:D,2,FALSE))*PI()/180)*COS((VLOOKUP(D33,Locations!B:D,3,FALSE))* PI()/180-(VLOOKUP(C33,Locations!B:D,3,FALSE))*PI()/180))/1.609,0))*2,(ROUND(6371 * ACOS(SIN((VLOOKUP(C33,Locations!B:D,2,FALSE))*PI()/180)*SIN((VLOOKUP(D33,Locations!B:D,2,FALSE))*PI()/180) + COS((VLOOKUP(C33,Locations!B:D,2,FALSE))*PI()/180) * COS((VLOOKUP(D33,Locations!B:D,2,FALSE))*PI()/180)*COS((VLOOKUP(D33,Locations!B:D,3,FALSE))* PI()/180-(VLOOKUP(C33,Locations!B:D,3,FALSE))*PI()/180))/1.609,0))),""))</f>
        <v/>
      </c>
      <c r="K33" s="100" t="str" cm="1">
        <f t="array" ref="K33">IFERROR((ROUND(IF(AND(E33="Train",INDEX(Locations!$B$3:$E$308,MATCH('Dept G Planning'!C33,Locations!$B$3:$B$308,0),4)="Europe",INDEX(Locations!$B$3:$E$308,MATCH('Dept G Planning'!D33,Locations!$B$3:$B$308,0),4)="UK"),(((INDEX(Dover!$B$3:$G$124,MATCH('Dept G Planning'!C33,Dover!$B$3:$B$124,0),6))*Transport!$D$3)+(INDEX(Dover!$B$3:$G$124,MATCH('Dept G Planning'!D33,Dover!$B$3:$B$124,0),6)*Transport!$C$3))*'Dept G Planning'!F33*IF(I33="Yes",2,1),IF(AND(E33="Train",INDEX(Locations!$B$3:$E$308,MATCH('Dept G Planning'!D33,Locations!$B$3:$B$308,0),4)="Europe",INDEX(Locations!$B$3:$E$308,MATCH('Dept G Planning'!C33,Locations!$B$3:$B$308,0),4)="UK"),(((INDEX(Dover!$B$3:$G$124,MATCH('Dept G Planning'!D33,Dover!$B$3:$B$124,0),6))*Transport!$D$3)+(INDEX(Dover!$B$3:$G$124,MATCH('Dept G Planning'!C33,Dover!$B$3:$B$124,0),6)*Transport!$C$3))*'Dept G Planning'!F33*IF(I33="Yes",2,1),IF(AND(E33="Bus/Coach",INDEX(Locations!$B$3:$E$308,MATCH('Dept G Planning'!C33,Locations!$B$3:$B$308,0),4)="Europe",INDEX(Locations!$B$3:$E$308,MATCH('Dept G Planning'!D33,Locations!$B$3:$B$308,0),4)="UK"),((((J33)-42.4)*Transport!$D$5)+(42.4*Transport!$D$13))*'Dept G Planning'!F33,IF(AND(E33="Bus/Coach",INDEX(Locations!$B$3:$E$308,MATCH('Dept G Planning'!D33,Locations!$B$3:$B$308,0),4)="Europe",INDEX(Locations!$B$3:$E$308,MATCH('Dept G Planning'!C33,Locations!$B$3:$B$308,0),4)="UK"),((((J33)-42.4)*Transport!$D$5)+(42.4*Transport!$D$13))*'Dept G Planning'!F33,IF(AND(E33="Car",INDEX(Locations!$B$3:$E$308,MATCH('Dept G Planning'!C33,Locations!$B$3:$B$308,0),4)="Europe",INDEX(Locations!$B$3:$E$308,MATCH('Dept G Planning'!D33,Locations!$B$3:$B$308,0),4)="UK"),(((((J33)-42.4)*Transport!$D$9)+(42.4*Transport!$D$14))*'Dept G Planning'!F33),IF(AND(E33="Car",INDEX(Locations!$B$3:$E$308,MATCH('Dept G Planning'!D33,Locations!$B$3:$B$308,0),4)="Europe",INDEX(Locations!$B$3:$E$308,MATCH('Dept G Planning'!C33,Locations!$B$3:$B$308,0),4)="UK"),(((((J33)-42.4)*Transport!$D$9)+(42.4*Transport!$D$14))*'Dept G Planning'!F33),IF(AND(E33="Hybrid car",INDEX(Locations!$B$3:$E$308,MATCH('Dept G Planning'!C33,Locations!$B$3:$B$308,0),4)="Europe",INDEX(Locations!$B$3:$E$308,MATCH('Dept G Planning'!D33,Locations!$B$3:$B$308,0),4)="UK"),(((((J33)-42.4)*Transport!$D$9)+(42.4*Transport!$D$14))*'Dept G Planning'!F33),IF(AND(E33="Hybrid car",INDEX(Locations!$B$3:$E$308,MATCH('Dept G Planning'!D33,Locations!$B$3:$B$308,0),4)="Europe",INDEX(Locations!$B$3:$E$308,MATCH('Dept G Planning'!C33,Locations!$B$3:$B$308,0),4)="UK"),(((((J33)-42.4)*Transport!$D$9)+(42.4*Transport!$D$14))*'Dept G Planning'!F33),IF(AND(E33="Electric car",INDEX(Locations!$B$3:$E$308,MATCH('Dept G Planning'!C33,Locations!$B$3:$B$308,0),4)="Europe",INDEX(Locations!$B$3:$E$308,MATCH('Dept G Planning'!D33,Locations!$B$3:$B$308,0),4)="UK"),(((((J33)-42.4)*Transport!$D$8)+(42.4*Transport!$D$14))*'Dept G Planning'!F33),IF(AND(E33="Electric car",INDEX(Locations!$B$3:$E$308,MATCH('Dept G Planning'!D33,Locations!$B$3:$B$308,0),4)="Europe",INDEX(Locations!$B$3:$E$308,MATCH('Dept G Planning'!C33,Locations!$B$3:$B$308,0),4)="UK"),(((((J33)-42.4)*Transport!$D$8)+(42.4*Transport!$D$14))*'Dept G Planning'!F33),IF(AND(OR(C33="Ireland",INDEX(Locations!$B$3:$F$308,MATCH('Dept G Planning'!C33,Locations!$B$3:$B$308,0),5)="Yes"),E33="Car",INDEX(Locations!$B$3:$E$308,MATCH('Dept G Planning'!D33,Locations!$B$3:$B$308,0),4)="UK"),(J33)*(0.15*Transport!$C$14+0.85*Transport!$C$9)*'Dept G Planning'!F33,IF(AND(OR(D33="Ireland",INDEX(Locations!$B$3:$F$308,MATCH('Dept G Planning'!D33,Locations!$B$3:$B$308,0),5)="Yes"),E33="Car",INDEX(Locations!$B$3:$E$308,MATCH('Dept G Planning'!C33,Locations!$B$3:$B$308,0),4)="UK"),(J33)*(0.15*Transport!$C$14+0.85*Transport!$C$9)*'Dept G Planning'!F33,IF(AND(OR(C33="Ireland",INDEX(Locations!$B$3:$F$308,MATCH('Dept G Planning'!C33,Locations!$B$3:$B$308,0),5)="Yes"),E33="Hybrid Car",INDEX(Locations!$B$3:$E$308,MATCH('Dept G Planning'!D33,Locations!$B$3:$B$308,0),4)="UK"),(J33)*(0.15*Transport!$C$14+0.85*Transport!$C$9)*'Dept G Planning'!F33,IF(AND(OR(D33="Ireland",INDEX(Locations!$B$3:$F$308,MATCH('Dept G Planning'!D33,Locations!$B$3:$B$308,0),5)="Yes"),E33="Hybrid Car",INDEX(Locations!$B$3:$E$308,MATCH('Dept G Planning'!C33,Locations!$B$3:$B$308,0),4)="UK"),(J33)*(0.15*Transport!$C$14+0.85*Transport!$C$9)*'Dept G Planning'!F33,IF(AND(OR(C33="Ireland",INDEX(Locations!$B$3:$F$308,MATCH('Dept G Planning'!C33,Locations!$B$3:$B$308,0),5)="Yes"),E33="Electric Car",INDEX(Locations!$B$3:$E$308,MATCH('Dept G Planning'!D33,Locations!$B$3:$B$308,0),4)="UK"),(J33)*(0.15*Transport!$C$14+0.85*Transport!$C$8)*'Dept G Planning'!F33,IF(AND(OR(D33="Ireland",INDEX(Locations!$B$3:$F$308,MATCH('Dept G Planning'!D33,Locations!$B$3:$B$308,0),5)="Yes"),E33="Electric Car",INDEX(Locations!$B$3:$E$308,MATCH('Dept G Planning'!C33,Locations!$B$3:$B$308,0),4)="UK"),(J33)*(0.15*Transport!$C$14+0.85*Transport!$C$8)*'Dept G Planning'!F33,IF(AND(OR(C33="Ireland",INDEX(Locations!$B$3:$F$308,MATCH('Dept G Planning'!C33,Locations!$B$3:$B$308,0),5)="Yes"),E33="Bus/Coach",INDEX(Locations!$B$3:$E$308,MATCH('Dept G Planning'!D33,Locations!$B$3:$B$308,0),4)="UK"),(J33)*(0.15*Transport!$C$13+0.85*Transport!$C$5)*'Dept G Planning'!F33,IF(AND(OR(D33="Ireland",INDEX(Locations!$B$3:$F$308,MATCH('Dept G Planning'!D33,Locations!$B$3:$B$308,0),5)="Yes"),E33="Bus/Coach",INDEX(Locations!$B$3:$E$308,MATCH('Dept G Planning'!C33,Locations!$B$3:$B$308,0),4)="UK"),(J33)*(0.15*Transport!$C$13+0.85*Transport!$C$5)*'Dept G Planning'!F33,IF(AND(OR(C33="Ireland",INDEX(Locations!$B$3:$F$308,MATCH('Dept G Planning'!C33,Locations!$B$3:$B$308,0),5)="Yes"),E33="Train",INDEX(Locations!$B$3:$E$308,MATCH('Dept G Planning'!D33,Locations!$B$3:$B$308,0),4)="UK"),(J33)*(0.15*Transport!$C$13+0.85*Transport!$C$3)*'Dept G Planning'!F33,IF(AND(OR(D33="Ireland",INDEX(Locations!$B$3:$F$308,MATCH('Dept G Planning'!D33,Locations!$B$3:$B$308,0),5)="Yes"),E33="Train",INDEX(Locations!$B$3:$E$308,MATCH('Dept G Planning'!C33,Locations!$B$3:$B$308,0),4)="UK"),(J33)*(0.15*Transport!$C$13+0.85*Transport!$C$3),J33*(INDEX(Transport!$B$3:$E$14,MATCH('Dept G Planning'!E33,Transport!$B$3:$B$14,0),IF(INDEX(Locations!$B$3:$G$308,MATCH('Dept G Planning'!C33,Locations!$B$3:$B$308,0),4)="UK",2,IF(INDEX(Locations!$B$3:$G$308,MATCH('Dept G Planning'!C33,Locations!$B$3:$B$308,0),4)="Europe",3,4)))))*F33*G33*H33))))))))))))))))))),1)),"")</f>
        <v/>
      </c>
      <c r="L33" s="90"/>
      <c r="N33" s="96"/>
    </row>
    <row r="34" spans="1:14" ht="17.399999999999999" customHeight="1" x14ac:dyDescent="0.25">
      <c r="A34" s="90"/>
      <c r="B34" s="91"/>
      <c r="C34" s="91"/>
      <c r="D34" s="91"/>
      <c r="E34" s="91"/>
      <c r="F34" s="90"/>
      <c r="G34" s="90">
        <v>1</v>
      </c>
      <c r="H34" s="101">
        <v>1</v>
      </c>
      <c r="I34" s="91"/>
      <c r="J34" s="100" t="str">
        <f>(IFERROR(IF(I34="Yes",(ROUND(6371 * ACOS(SIN((VLOOKUP(C34,Locations!B:D,2,FALSE))*PI()/180)*SIN((VLOOKUP(D34,Locations!B:D,2,FALSE))*PI()/180) + COS((VLOOKUP(C34,Locations!B:D,2,FALSE))*PI()/180) * COS((VLOOKUP(D34,Locations!B:D,2,FALSE))*PI()/180)*COS((VLOOKUP(D34,Locations!B:D,3,FALSE))* PI()/180-(VLOOKUP(C34,Locations!B:D,3,FALSE))*PI()/180))/1.609,0))*2,(ROUND(6371 * ACOS(SIN((VLOOKUP(C34,Locations!B:D,2,FALSE))*PI()/180)*SIN((VLOOKUP(D34,Locations!B:D,2,FALSE))*PI()/180) + COS((VLOOKUP(C34,Locations!B:D,2,FALSE))*PI()/180) * COS((VLOOKUP(D34,Locations!B:D,2,FALSE))*PI()/180)*COS((VLOOKUP(D34,Locations!B:D,3,FALSE))* PI()/180-(VLOOKUP(C34,Locations!B:D,3,FALSE))*PI()/180))/1.609,0))),""))</f>
        <v/>
      </c>
      <c r="K34" s="100" t="str" cm="1">
        <f t="array" ref="K34">IFERROR((ROUND(IF(AND(E34="Train",INDEX(Locations!$B$3:$E$308,MATCH('Dept G Planning'!C34,Locations!$B$3:$B$308,0),4)="Europe",INDEX(Locations!$B$3:$E$308,MATCH('Dept G Planning'!D34,Locations!$B$3:$B$308,0),4)="UK"),(((INDEX(Dover!$B$3:$G$124,MATCH('Dept G Planning'!C34,Dover!$B$3:$B$124,0),6))*Transport!$D$3)+(INDEX(Dover!$B$3:$G$124,MATCH('Dept G Planning'!D34,Dover!$B$3:$B$124,0),6)*Transport!$C$3))*'Dept G Planning'!F34*IF(I34="Yes",2,1),IF(AND(E34="Train",INDEX(Locations!$B$3:$E$308,MATCH('Dept G Planning'!D34,Locations!$B$3:$B$308,0),4)="Europe",INDEX(Locations!$B$3:$E$308,MATCH('Dept G Planning'!C34,Locations!$B$3:$B$308,0),4)="UK"),(((INDEX(Dover!$B$3:$G$124,MATCH('Dept G Planning'!D34,Dover!$B$3:$B$124,0),6))*Transport!$D$3)+(INDEX(Dover!$B$3:$G$124,MATCH('Dept G Planning'!C34,Dover!$B$3:$B$124,0),6)*Transport!$C$3))*'Dept G Planning'!F34*IF(I34="Yes",2,1),IF(AND(E34="Bus/Coach",INDEX(Locations!$B$3:$E$308,MATCH('Dept G Planning'!C34,Locations!$B$3:$B$308,0),4)="Europe",INDEX(Locations!$B$3:$E$308,MATCH('Dept G Planning'!D34,Locations!$B$3:$B$308,0),4)="UK"),((((J34)-42.4)*Transport!$D$5)+(42.4*Transport!$D$13))*'Dept G Planning'!F34,IF(AND(E34="Bus/Coach",INDEX(Locations!$B$3:$E$308,MATCH('Dept G Planning'!D34,Locations!$B$3:$B$308,0),4)="Europe",INDEX(Locations!$B$3:$E$308,MATCH('Dept G Planning'!C34,Locations!$B$3:$B$308,0),4)="UK"),((((J34)-42.4)*Transport!$D$5)+(42.4*Transport!$D$13))*'Dept G Planning'!F34,IF(AND(E34="Car",INDEX(Locations!$B$3:$E$308,MATCH('Dept G Planning'!C34,Locations!$B$3:$B$308,0),4)="Europe",INDEX(Locations!$B$3:$E$308,MATCH('Dept G Planning'!D34,Locations!$B$3:$B$308,0),4)="UK"),(((((J34)-42.4)*Transport!$D$9)+(42.4*Transport!$D$14))*'Dept G Planning'!F34),IF(AND(E34="Car",INDEX(Locations!$B$3:$E$308,MATCH('Dept G Planning'!D34,Locations!$B$3:$B$308,0),4)="Europe",INDEX(Locations!$B$3:$E$308,MATCH('Dept G Planning'!C34,Locations!$B$3:$B$308,0),4)="UK"),(((((J34)-42.4)*Transport!$D$9)+(42.4*Transport!$D$14))*'Dept G Planning'!F34),IF(AND(E34="Hybrid car",INDEX(Locations!$B$3:$E$308,MATCH('Dept G Planning'!C34,Locations!$B$3:$B$308,0),4)="Europe",INDEX(Locations!$B$3:$E$308,MATCH('Dept G Planning'!D34,Locations!$B$3:$B$308,0),4)="UK"),(((((J34)-42.4)*Transport!$D$9)+(42.4*Transport!$D$14))*'Dept G Planning'!F34),IF(AND(E34="Hybrid car",INDEX(Locations!$B$3:$E$308,MATCH('Dept G Planning'!D34,Locations!$B$3:$B$308,0),4)="Europe",INDEX(Locations!$B$3:$E$308,MATCH('Dept G Planning'!C34,Locations!$B$3:$B$308,0),4)="UK"),(((((J34)-42.4)*Transport!$D$9)+(42.4*Transport!$D$14))*'Dept G Planning'!F34),IF(AND(E34="Electric car",INDEX(Locations!$B$3:$E$308,MATCH('Dept G Planning'!C34,Locations!$B$3:$B$308,0),4)="Europe",INDEX(Locations!$B$3:$E$308,MATCH('Dept G Planning'!D34,Locations!$B$3:$B$308,0),4)="UK"),(((((J34)-42.4)*Transport!$D$8)+(42.4*Transport!$D$14))*'Dept G Planning'!F34),IF(AND(E34="Electric car",INDEX(Locations!$B$3:$E$308,MATCH('Dept G Planning'!D34,Locations!$B$3:$B$308,0),4)="Europe",INDEX(Locations!$B$3:$E$308,MATCH('Dept G Planning'!C34,Locations!$B$3:$B$308,0),4)="UK"),(((((J34)-42.4)*Transport!$D$8)+(42.4*Transport!$D$14))*'Dept G Planning'!F34),IF(AND(OR(C34="Ireland",INDEX(Locations!$B$3:$F$308,MATCH('Dept G Planning'!C34,Locations!$B$3:$B$308,0),5)="Yes"),E34="Car",INDEX(Locations!$B$3:$E$308,MATCH('Dept G Planning'!D34,Locations!$B$3:$B$308,0),4)="UK"),(J34)*(0.15*Transport!$C$14+0.85*Transport!$C$9)*'Dept G Planning'!F34,IF(AND(OR(D34="Ireland",INDEX(Locations!$B$3:$F$308,MATCH('Dept G Planning'!D34,Locations!$B$3:$B$308,0),5)="Yes"),E34="Car",INDEX(Locations!$B$3:$E$308,MATCH('Dept G Planning'!C34,Locations!$B$3:$B$308,0),4)="UK"),(J34)*(0.15*Transport!$C$14+0.85*Transport!$C$9)*'Dept G Planning'!F34,IF(AND(OR(C34="Ireland",INDEX(Locations!$B$3:$F$308,MATCH('Dept G Planning'!C34,Locations!$B$3:$B$308,0),5)="Yes"),E34="Hybrid Car",INDEX(Locations!$B$3:$E$308,MATCH('Dept G Planning'!D34,Locations!$B$3:$B$308,0),4)="UK"),(J34)*(0.15*Transport!$C$14+0.85*Transport!$C$9)*'Dept G Planning'!F34,IF(AND(OR(D34="Ireland",INDEX(Locations!$B$3:$F$308,MATCH('Dept G Planning'!D34,Locations!$B$3:$B$308,0),5)="Yes"),E34="Hybrid Car",INDEX(Locations!$B$3:$E$308,MATCH('Dept G Planning'!C34,Locations!$B$3:$B$308,0),4)="UK"),(J34)*(0.15*Transport!$C$14+0.85*Transport!$C$9)*'Dept G Planning'!F34,IF(AND(OR(C34="Ireland",INDEX(Locations!$B$3:$F$308,MATCH('Dept G Planning'!C34,Locations!$B$3:$B$308,0),5)="Yes"),E34="Electric Car",INDEX(Locations!$B$3:$E$308,MATCH('Dept G Planning'!D34,Locations!$B$3:$B$308,0),4)="UK"),(J34)*(0.15*Transport!$C$14+0.85*Transport!$C$8)*'Dept G Planning'!F34,IF(AND(OR(D34="Ireland",INDEX(Locations!$B$3:$F$308,MATCH('Dept G Planning'!D34,Locations!$B$3:$B$308,0),5)="Yes"),E34="Electric Car",INDEX(Locations!$B$3:$E$308,MATCH('Dept G Planning'!C34,Locations!$B$3:$B$308,0),4)="UK"),(J34)*(0.15*Transport!$C$14+0.85*Transport!$C$8)*'Dept G Planning'!F34,IF(AND(OR(C34="Ireland",INDEX(Locations!$B$3:$F$308,MATCH('Dept G Planning'!C34,Locations!$B$3:$B$308,0),5)="Yes"),E34="Bus/Coach",INDEX(Locations!$B$3:$E$308,MATCH('Dept G Planning'!D34,Locations!$B$3:$B$308,0),4)="UK"),(J34)*(0.15*Transport!$C$13+0.85*Transport!$C$5)*'Dept G Planning'!F34,IF(AND(OR(D34="Ireland",INDEX(Locations!$B$3:$F$308,MATCH('Dept G Planning'!D34,Locations!$B$3:$B$308,0),5)="Yes"),E34="Bus/Coach",INDEX(Locations!$B$3:$E$308,MATCH('Dept G Planning'!C34,Locations!$B$3:$B$308,0),4)="UK"),(J34)*(0.15*Transport!$C$13+0.85*Transport!$C$5)*'Dept G Planning'!F34,IF(AND(OR(C34="Ireland",INDEX(Locations!$B$3:$F$308,MATCH('Dept G Planning'!C34,Locations!$B$3:$B$308,0),5)="Yes"),E34="Train",INDEX(Locations!$B$3:$E$308,MATCH('Dept G Planning'!D34,Locations!$B$3:$B$308,0),4)="UK"),(J34)*(0.15*Transport!$C$13+0.85*Transport!$C$3)*'Dept G Planning'!F34,IF(AND(OR(D34="Ireland",INDEX(Locations!$B$3:$F$308,MATCH('Dept G Planning'!D34,Locations!$B$3:$B$308,0),5)="Yes"),E34="Train",INDEX(Locations!$B$3:$E$308,MATCH('Dept G Planning'!C34,Locations!$B$3:$B$308,0),4)="UK"),(J34)*(0.15*Transport!$C$13+0.85*Transport!$C$3),J34*(INDEX(Transport!$B$3:$E$14,MATCH('Dept G Planning'!E34,Transport!$B$3:$B$14,0),IF(INDEX(Locations!$B$3:$G$308,MATCH('Dept G Planning'!C34,Locations!$B$3:$B$308,0),4)="UK",2,IF(INDEX(Locations!$B$3:$G$308,MATCH('Dept G Planning'!C34,Locations!$B$3:$B$308,0),4)="Europe",3,4)))))*F34*G34*H34))))))))))))))))))),1)),"")</f>
        <v/>
      </c>
      <c r="L34" s="90"/>
      <c r="M34" s="96"/>
      <c r="N34" s="96"/>
    </row>
    <row r="35" spans="1:14" ht="17.399999999999999" customHeight="1" x14ac:dyDescent="0.25">
      <c r="A35" s="90"/>
      <c r="B35" s="91"/>
      <c r="C35" s="91"/>
      <c r="D35" s="91"/>
      <c r="E35" s="91"/>
      <c r="F35" s="90"/>
      <c r="G35" s="90">
        <v>1</v>
      </c>
      <c r="H35" s="101">
        <v>1</v>
      </c>
      <c r="I35" s="91"/>
      <c r="J35" s="100" t="str">
        <f>(IFERROR(IF(I35="Yes",(ROUND(6371 * ACOS(SIN((VLOOKUP(C35,Locations!B:D,2,FALSE))*PI()/180)*SIN((VLOOKUP(D35,Locations!B:D,2,FALSE))*PI()/180) + COS((VLOOKUP(C35,Locations!B:D,2,FALSE))*PI()/180) * COS((VLOOKUP(D35,Locations!B:D,2,FALSE))*PI()/180)*COS((VLOOKUP(D35,Locations!B:D,3,FALSE))* PI()/180-(VLOOKUP(C35,Locations!B:D,3,FALSE))*PI()/180))/1.609,0))*2,(ROUND(6371 * ACOS(SIN((VLOOKUP(C35,Locations!B:D,2,FALSE))*PI()/180)*SIN((VLOOKUP(D35,Locations!B:D,2,FALSE))*PI()/180) + COS((VLOOKUP(C35,Locations!B:D,2,FALSE))*PI()/180) * COS((VLOOKUP(D35,Locations!B:D,2,FALSE))*PI()/180)*COS((VLOOKUP(D35,Locations!B:D,3,FALSE))* PI()/180-(VLOOKUP(C35,Locations!B:D,3,FALSE))*PI()/180))/1.609,0))),""))</f>
        <v/>
      </c>
      <c r="K35" s="100" t="str" cm="1">
        <f t="array" ref="K35">IFERROR((ROUND(IF(AND(E35="Train",INDEX(Locations!$B$3:$E$308,MATCH('Dept G Planning'!C35,Locations!$B$3:$B$308,0),4)="Europe",INDEX(Locations!$B$3:$E$308,MATCH('Dept G Planning'!D35,Locations!$B$3:$B$308,0),4)="UK"),(((INDEX(Dover!$B$3:$G$124,MATCH('Dept G Planning'!C35,Dover!$B$3:$B$124,0),6))*Transport!$D$3)+(INDEX(Dover!$B$3:$G$124,MATCH('Dept G Planning'!D35,Dover!$B$3:$B$124,0),6)*Transport!$C$3))*'Dept G Planning'!F35*IF(I35="Yes",2,1),IF(AND(E35="Train",INDEX(Locations!$B$3:$E$308,MATCH('Dept G Planning'!D35,Locations!$B$3:$B$308,0),4)="Europe",INDEX(Locations!$B$3:$E$308,MATCH('Dept G Planning'!C35,Locations!$B$3:$B$308,0),4)="UK"),(((INDEX(Dover!$B$3:$G$124,MATCH('Dept G Planning'!D35,Dover!$B$3:$B$124,0),6))*Transport!$D$3)+(INDEX(Dover!$B$3:$G$124,MATCH('Dept G Planning'!C35,Dover!$B$3:$B$124,0),6)*Transport!$C$3))*'Dept G Planning'!F35*IF(I35="Yes",2,1),IF(AND(E35="Bus/Coach",INDEX(Locations!$B$3:$E$308,MATCH('Dept G Planning'!C35,Locations!$B$3:$B$308,0),4)="Europe",INDEX(Locations!$B$3:$E$308,MATCH('Dept G Planning'!D35,Locations!$B$3:$B$308,0),4)="UK"),((((J35)-42.4)*Transport!$D$5)+(42.4*Transport!$D$13))*'Dept G Planning'!F35,IF(AND(E35="Bus/Coach",INDEX(Locations!$B$3:$E$308,MATCH('Dept G Planning'!D35,Locations!$B$3:$B$308,0),4)="Europe",INDEX(Locations!$B$3:$E$308,MATCH('Dept G Planning'!C35,Locations!$B$3:$B$308,0),4)="UK"),((((J35)-42.4)*Transport!$D$5)+(42.4*Transport!$D$13))*'Dept G Planning'!F35,IF(AND(E35="Car",INDEX(Locations!$B$3:$E$308,MATCH('Dept G Planning'!C35,Locations!$B$3:$B$308,0),4)="Europe",INDEX(Locations!$B$3:$E$308,MATCH('Dept G Planning'!D35,Locations!$B$3:$B$308,0),4)="UK"),(((((J35)-42.4)*Transport!$D$9)+(42.4*Transport!$D$14))*'Dept G Planning'!F35),IF(AND(E35="Car",INDEX(Locations!$B$3:$E$308,MATCH('Dept G Planning'!D35,Locations!$B$3:$B$308,0),4)="Europe",INDEX(Locations!$B$3:$E$308,MATCH('Dept G Planning'!C35,Locations!$B$3:$B$308,0),4)="UK"),(((((J35)-42.4)*Transport!$D$9)+(42.4*Transport!$D$14))*'Dept G Planning'!F35),IF(AND(E35="Hybrid car",INDEX(Locations!$B$3:$E$308,MATCH('Dept G Planning'!C35,Locations!$B$3:$B$308,0),4)="Europe",INDEX(Locations!$B$3:$E$308,MATCH('Dept G Planning'!D35,Locations!$B$3:$B$308,0),4)="UK"),(((((J35)-42.4)*Transport!$D$9)+(42.4*Transport!$D$14))*'Dept G Planning'!F35),IF(AND(E35="Hybrid car",INDEX(Locations!$B$3:$E$308,MATCH('Dept G Planning'!D35,Locations!$B$3:$B$308,0),4)="Europe",INDEX(Locations!$B$3:$E$308,MATCH('Dept G Planning'!C35,Locations!$B$3:$B$308,0),4)="UK"),(((((J35)-42.4)*Transport!$D$9)+(42.4*Transport!$D$14))*'Dept G Planning'!F35),IF(AND(E35="Electric car",INDEX(Locations!$B$3:$E$308,MATCH('Dept G Planning'!C35,Locations!$B$3:$B$308,0),4)="Europe",INDEX(Locations!$B$3:$E$308,MATCH('Dept G Planning'!D35,Locations!$B$3:$B$308,0),4)="UK"),(((((J35)-42.4)*Transport!$D$8)+(42.4*Transport!$D$14))*'Dept G Planning'!F35),IF(AND(E35="Electric car",INDEX(Locations!$B$3:$E$308,MATCH('Dept G Planning'!D35,Locations!$B$3:$B$308,0),4)="Europe",INDEX(Locations!$B$3:$E$308,MATCH('Dept G Planning'!C35,Locations!$B$3:$B$308,0),4)="UK"),(((((J35)-42.4)*Transport!$D$8)+(42.4*Transport!$D$14))*'Dept G Planning'!F35),IF(AND(OR(C35="Ireland",INDEX(Locations!$B$3:$F$308,MATCH('Dept G Planning'!C35,Locations!$B$3:$B$308,0),5)="Yes"),E35="Car",INDEX(Locations!$B$3:$E$308,MATCH('Dept G Planning'!D35,Locations!$B$3:$B$308,0),4)="UK"),(J35)*(0.15*Transport!$C$14+0.85*Transport!$C$9)*'Dept G Planning'!F35,IF(AND(OR(D35="Ireland",INDEX(Locations!$B$3:$F$308,MATCH('Dept G Planning'!D35,Locations!$B$3:$B$308,0),5)="Yes"),E35="Car",INDEX(Locations!$B$3:$E$308,MATCH('Dept G Planning'!C35,Locations!$B$3:$B$308,0),4)="UK"),(J35)*(0.15*Transport!$C$14+0.85*Transport!$C$9)*'Dept G Planning'!F35,IF(AND(OR(C35="Ireland",INDEX(Locations!$B$3:$F$308,MATCH('Dept G Planning'!C35,Locations!$B$3:$B$308,0),5)="Yes"),E35="Hybrid Car",INDEX(Locations!$B$3:$E$308,MATCH('Dept G Planning'!D35,Locations!$B$3:$B$308,0),4)="UK"),(J35)*(0.15*Transport!$C$14+0.85*Transport!$C$9)*'Dept G Planning'!F35,IF(AND(OR(D35="Ireland",INDEX(Locations!$B$3:$F$308,MATCH('Dept G Planning'!D35,Locations!$B$3:$B$308,0),5)="Yes"),E35="Hybrid Car",INDEX(Locations!$B$3:$E$308,MATCH('Dept G Planning'!C35,Locations!$B$3:$B$308,0),4)="UK"),(J35)*(0.15*Transport!$C$14+0.85*Transport!$C$9)*'Dept G Planning'!F35,IF(AND(OR(C35="Ireland",INDEX(Locations!$B$3:$F$308,MATCH('Dept G Planning'!C35,Locations!$B$3:$B$308,0),5)="Yes"),E35="Electric Car",INDEX(Locations!$B$3:$E$308,MATCH('Dept G Planning'!D35,Locations!$B$3:$B$308,0),4)="UK"),(J35)*(0.15*Transport!$C$14+0.85*Transport!$C$8)*'Dept G Planning'!F35,IF(AND(OR(D35="Ireland",INDEX(Locations!$B$3:$F$308,MATCH('Dept G Planning'!D35,Locations!$B$3:$B$308,0),5)="Yes"),E35="Electric Car",INDEX(Locations!$B$3:$E$308,MATCH('Dept G Planning'!C35,Locations!$B$3:$B$308,0),4)="UK"),(J35)*(0.15*Transport!$C$14+0.85*Transport!$C$8)*'Dept G Planning'!F35,IF(AND(OR(C35="Ireland",INDEX(Locations!$B$3:$F$308,MATCH('Dept G Planning'!C35,Locations!$B$3:$B$308,0),5)="Yes"),E35="Bus/Coach",INDEX(Locations!$B$3:$E$308,MATCH('Dept G Planning'!D35,Locations!$B$3:$B$308,0),4)="UK"),(J35)*(0.15*Transport!$C$13+0.85*Transport!$C$5)*'Dept G Planning'!F35,IF(AND(OR(D35="Ireland",INDEX(Locations!$B$3:$F$308,MATCH('Dept G Planning'!D35,Locations!$B$3:$B$308,0),5)="Yes"),E35="Bus/Coach",INDEX(Locations!$B$3:$E$308,MATCH('Dept G Planning'!C35,Locations!$B$3:$B$308,0),4)="UK"),(J35)*(0.15*Transport!$C$13+0.85*Transport!$C$5)*'Dept G Planning'!F35,IF(AND(OR(C35="Ireland",INDEX(Locations!$B$3:$F$308,MATCH('Dept G Planning'!C35,Locations!$B$3:$B$308,0),5)="Yes"),E35="Train",INDEX(Locations!$B$3:$E$308,MATCH('Dept G Planning'!D35,Locations!$B$3:$B$308,0),4)="UK"),(J35)*(0.15*Transport!$C$13+0.85*Transport!$C$3)*'Dept G Planning'!F35,IF(AND(OR(D35="Ireland",INDEX(Locations!$B$3:$F$308,MATCH('Dept G Planning'!D35,Locations!$B$3:$B$308,0),5)="Yes"),E35="Train",INDEX(Locations!$B$3:$E$308,MATCH('Dept G Planning'!C35,Locations!$B$3:$B$308,0),4)="UK"),(J35)*(0.15*Transport!$C$13+0.85*Transport!$C$3),J35*(INDEX(Transport!$B$3:$E$14,MATCH('Dept G Planning'!E35,Transport!$B$3:$B$14,0),IF(INDEX(Locations!$B$3:$G$308,MATCH('Dept G Planning'!C35,Locations!$B$3:$B$308,0),4)="UK",2,IF(INDEX(Locations!$B$3:$G$308,MATCH('Dept G Planning'!C35,Locations!$B$3:$B$308,0),4)="Europe",3,4)))))*F35*G35*H35))))))))))))))))))),1)),"")</f>
        <v/>
      </c>
      <c r="L35" s="90"/>
      <c r="M35" s="96"/>
      <c r="N35" s="96"/>
    </row>
    <row r="36" spans="1:14" ht="17.399999999999999" customHeight="1" x14ac:dyDescent="0.25">
      <c r="A36" s="90"/>
      <c r="B36" s="91"/>
      <c r="C36" s="91"/>
      <c r="D36" s="91"/>
      <c r="E36" s="91"/>
      <c r="F36" s="90"/>
      <c r="G36" s="90">
        <v>1</v>
      </c>
      <c r="H36" s="101">
        <v>1</v>
      </c>
      <c r="I36" s="91"/>
      <c r="J36" s="100" t="str">
        <f>(IFERROR(IF(I36="Yes",(ROUND(6371 * ACOS(SIN((VLOOKUP(C36,Locations!B:D,2,FALSE))*PI()/180)*SIN((VLOOKUP(D36,Locations!B:D,2,FALSE))*PI()/180) + COS((VLOOKUP(C36,Locations!B:D,2,FALSE))*PI()/180) * COS((VLOOKUP(D36,Locations!B:D,2,FALSE))*PI()/180)*COS((VLOOKUP(D36,Locations!B:D,3,FALSE))* PI()/180-(VLOOKUP(C36,Locations!B:D,3,FALSE))*PI()/180))/1.609,0))*2,(ROUND(6371 * ACOS(SIN((VLOOKUP(C36,Locations!B:D,2,FALSE))*PI()/180)*SIN((VLOOKUP(D36,Locations!B:D,2,FALSE))*PI()/180) + COS((VLOOKUP(C36,Locations!B:D,2,FALSE))*PI()/180) * COS((VLOOKUP(D36,Locations!B:D,2,FALSE))*PI()/180)*COS((VLOOKUP(D36,Locations!B:D,3,FALSE))* PI()/180-(VLOOKUP(C36,Locations!B:D,3,FALSE))*PI()/180))/1.609,0))),""))</f>
        <v/>
      </c>
      <c r="K36" s="100" t="str" cm="1">
        <f t="array" ref="K36">IFERROR((ROUND(IF(AND(E36="Train",INDEX(Locations!$B$3:$E$308,MATCH('Dept G Planning'!C36,Locations!$B$3:$B$308,0),4)="Europe",INDEX(Locations!$B$3:$E$308,MATCH('Dept G Planning'!D36,Locations!$B$3:$B$308,0),4)="UK"),(((INDEX(Dover!$B$3:$G$124,MATCH('Dept G Planning'!C36,Dover!$B$3:$B$124,0),6))*Transport!$D$3)+(INDEX(Dover!$B$3:$G$124,MATCH('Dept G Planning'!D36,Dover!$B$3:$B$124,0),6)*Transport!$C$3))*'Dept G Planning'!F36*IF(I36="Yes",2,1),IF(AND(E36="Train",INDEX(Locations!$B$3:$E$308,MATCH('Dept G Planning'!D36,Locations!$B$3:$B$308,0),4)="Europe",INDEX(Locations!$B$3:$E$308,MATCH('Dept G Planning'!C36,Locations!$B$3:$B$308,0),4)="UK"),(((INDEX(Dover!$B$3:$G$124,MATCH('Dept G Planning'!D36,Dover!$B$3:$B$124,0),6))*Transport!$D$3)+(INDEX(Dover!$B$3:$G$124,MATCH('Dept G Planning'!C36,Dover!$B$3:$B$124,0),6)*Transport!$C$3))*'Dept G Planning'!F36*IF(I36="Yes",2,1),IF(AND(E36="Bus/Coach",INDEX(Locations!$B$3:$E$308,MATCH('Dept G Planning'!C36,Locations!$B$3:$B$308,0),4)="Europe",INDEX(Locations!$B$3:$E$308,MATCH('Dept G Planning'!D36,Locations!$B$3:$B$308,0),4)="UK"),((((J36)-42.4)*Transport!$D$5)+(42.4*Transport!$D$13))*'Dept G Planning'!F36,IF(AND(E36="Bus/Coach",INDEX(Locations!$B$3:$E$308,MATCH('Dept G Planning'!D36,Locations!$B$3:$B$308,0),4)="Europe",INDEX(Locations!$B$3:$E$308,MATCH('Dept G Planning'!C36,Locations!$B$3:$B$308,0),4)="UK"),((((J36)-42.4)*Transport!$D$5)+(42.4*Transport!$D$13))*'Dept G Planning'!F36,IF(AND(E36="Car",INDEX(Locations!$B$3:$E$308,MATCH('Dept G Planning'!C36,Locations!$B$3:$B$308,0),4)="Europe",INDEX(Locations!$B$3:$E$308,MATCH('Dept G Planning'!D36,Locations!$B$3:$B$308,0),4)="UK"),(((((J36)-42.4)*Transport!$D$9)+(42.4*Transport!$D$14))*'Dept G Planning'!F36),IF(AND(E36="Car",INDEX(Locations!$B$3:$E$308,MATCH('Dept G Planning'!D36,Locations!$B$3:$B$308,0),4)="Europe",INDEX(Locations!$B$3:$E$308,MATCH('Dept G Planning'!C36,Locations!$B$3:$B$308,0),4)="UK"),(((((J36)-42.4)*Transport!$D$9)+(42.4*Transport!$D$14))*'Dept G Planning'!F36),IF(AND(E36="Hybrid car",INDEX(Locations!$B$3:$E$308,MATCH('Dept G Planning'!C36,Locations!$B$3:$B$308,0),4)="Europe",INDEX(Locations!$B$3:$E$308,MATCH('Dept G Planning'!D36,Locations!$B$3:$B$308,0),4)="UK"),(((((J36)-42.4)*Transport!$D$9)+(42.4*Transport!$D$14))*'Dept G Planning'!F36),IF(AND(E36="Hybrid car",INDEX(Locations!$B$3:$E$308,MATCH('Dept G Planning'!D36,Locations!$B$3:$B$308,0),4)="Europe",INDEX(Locations!$B$3:$E$308,MATCH('Dept G Planning'!C36,Locations!$B$3:$B$308,0),4)="UK"),(((((J36)-42.4)*Transport!$D$9)+(42.4*Transport!$D$14))*'Dept G Planning'!F36),IF(AND(E36="Electric car",INDEX(Locations!$B$3:$E$308,MATCH('Dept G Planning'!C36,Locations!$B$3:$B$308,0),4)="Europe",INDEX(Locations!$B$3:$E$308,MATCH('Dept G Planning'!D36,Locations!$B$3:$B$308,0),4)="UK"),(((((J36)-42.4)*Transport!$D$8)+(42.4*Transport!$D$14))*'Dept G Planning'!F36),IF(AND(E36="Electric car",INDEX(Locations!$B$3:$E$308,MATCH('Dept G Planning'!D36,Locations!$B$3:$B$308,0),4)="Europe",INDEX(Locations!$B$3:$E$308,MATCH('Dept G Planning'!C36,Locations!$B$3:$B$308,0),4)="UK"),(((((J36)-42.4)*Transport!$D$8)+(42.4*Transport!$D$14))*'Dept G Planning'!F36),IF(AND(OR(C36="Ireland",INDEX(Locations!$B$3:$F$308,MATCH('Dept G Planning'!C36,Locations!$B$3:$B$308,0),5)="Yes"),E36="Car",INDEX(Locations!$B$3:$E$308,MATCH('Dept G Planning'!D36,Locations!$B$3:$B$308,0),4)="UK"),(J36)*(0.15*Transport!$C$14+0.85*Transport!$C$9)*'Dept G Planning'!F36,IF(AND(OR(D36="Ireland",INDEX(Locations!$B$3:$F$308,MATCH('Dept G Planning'!D36,Locations!$B$3:$B$308,0),5)="Yes"),E36="Car",INDEX(Locations!$B$3:$E$308,MATCH('Dept G Planning'!C36,Locations!$B$3:$B$308,0),4)="UK"),(J36)*(0.15*Transport!$C$14+0.85*Transport!$C$9)*'Dept G Planning'!F36,IF(AND(OR(C36="Ireland",INDEX(Locations!$B$3:$F$308,MATCH('Dept G Planning'!C36,Locations!$B$3:$B$308,0),5)="Yes"),E36="Hybrid Car",INDEX(Locations!$B$3:$E$308,MATCH('Dept G Planning'!D36,Locations!$B$3:$B$308,0),4)="UK"),(J36)*(0.15*Transport!$C$14+0.85*Transport!$C$9)*'Dept G Planning'!F36,IF(AND(OR(D36="Ireland",INDEX(Locations!$B$3:$F$308,MATCH('Dept G Planning'!D36,Locations!$B$3:$B$308,0),5)="Yes"),E36="Hybrid Car",INDEX(Locations!$B$3:$E$308,MATCH('Dept G Planning'!C36,Locations!$B$3:$B$308,0),4)="UK"),(J36)*(0.15*Transport!$C$14+0.85*Transport!$C$9)*'Dept G Planning'!F36,IF(AND(OR(C36="Ireland",INDEX(Locations!$B$3:$F$308,MATCH('Dept G Planning'!C36,Locations!$B$3:$B$308,0),5)="Yes"),E36="Electric Car",INDEX(Locations!$B$3:$E$308,MATCH('Dept G Planning'!D36,Locations!$B$3:$B$308,0),4)="UK"),(J36)*(0.15*Transport!$C$14+0.85*Transport!$C$8)*'Dept G Planning'!F36,IF(AND(OR(D36="Ireland",INDEX(Locations!$B$3:$F$308,MATCH('Dept G Planning'!D36,Locations!$B$3:$B$308,0),5)="Yes"),E36="Electric Car",INDEX(Locations!$B$3:$E$308,MATCH('Dept G Planning'!C36,Locations!$B$3:$B$308,0),4)="UK"),(J36)*(0.15*Transport!$C$14+0.85*Transport!$C$8)*'Dept G Planning'!F36,IF(AND(OR(C36="Ireland",INDEX(Locations!$B$3:$F$308,MATCH('Dept G Planning'!C36,Locations!$B$3:$B$308,0),5)="Yes"),E36="Bus/Coach",INDEX(Locations!$B$3:$E$308,MATCH('Dept G Planning'!D36,Locations!$B$3:$B$308,0),4)="UK"),(J36)*(0.15*Transport!$C$13+0.85*Transport!$C$5)*'Dept G Planning'!F36,IF(AND(OR(D36="Ireland",INDEX(Locations!$B$3:$F$308,MATCH('Dept G Planning'!D36,Locations!$B$3:$B$308,0),5)="Yes"),E36="Bus/Coach",INDEX(Locations!$B$3:$E$308,MATCH('Dept G Planning'!C36,Locations!$B$3:$B$308,0),4)="UK"),(J36)*(0.15*Transport!$C$13+0.85*Transport!$C$5)*'Dept G Planning'!F36,IF(AND(OR(C36="Ireland",INDEX(Locations!$B$3:$F$308,MATCH('Dept G Planning'!C36,Locations!$B$3:$B$308,0),5)="Yes"),E36="Train",INDEX(Locations!$B$3:$E$308,MATCH('Dept G Planning'!D36,Locations!$B$3:$B$308,0),4)="UK"),(J36)*(0.15*Transport!$C$13+0.85*Transport!$C$3)*'Dept G Planning'!F36,IF(AND(OR(D36="Ireland",INDEX(Locations!$B$3:$F$308,MATCH('Dept G Planning'!D36,Locations!$B$3:$B$308,0),5)="Yes"),E36="Train",INDEX(Locations!$B$3:$E$308,MATCH('Dept G Planning'!C36,Locations!$B$3:$B$308,0),4)="UK"),(J36)*(0.15*Transport!$C$13+0.85*Transport!$C$3),J36*(INDEX(Transport!$B$3:$E$14,MATCH('Dept G Planning'!E36,Transport!$B$3:$B$14,0),IF(INDEX(Locations!$B$3:$G$308,MATCH('Dept G Planning'!C36,Locations!$B$3:$B$308,0),4)="UK",2,IF(INDEX(Locations!$B$3:$G$308,MATCH('Dept G Planning'!C36,Locations!$B$3:$B$308,0),4)="Europe",3,4)))))*F36*G36*H36))))))))))))))))))),1)),"")</f>
        <v/>
      </c>
      <c r="L36" s="90"/>
      <c r="M36" s="96"/>
      <c r="N36" s="96"/>
    </row>
    <row r="37" spans="1:14" ht="17.399999999999999" customHeight="1" x14ac:dyDescent="0.25">
      <c r="A37" s="90"/>
      <c r="B37" s="91"/>
      <c r="C37" s="91"/>
      <c r="D37" s="91"/>
      <c r="E37" s="91"/>
      <c r="F37" s="90"/>
      <c r="G37" s="90">
        <v>1</v>
      </c>
      <c r="H37" s="101">
        <v>1</v>
      </c>
      <c r="I37" s="91"/>
      <c r="J37" s="100" t="str">
        <f>(IFERROR(IF(I37="Yes",(ROUND(6371 * ACOS(SIN((VLOOKUP(C37,Locations!B:D,2,FALSE))*PI()/180)*SIN((VLOOKUP(D37,Locations!B:D,2,FALSE))*PI()/180) + COS((VLOOKUP(C37,Locations!B:D,2,FALSE))*PI()/180) * COS((VLOOKUP(D37,Locations!B:D,2,FALSE))*PI()/180)*COS((VLOOKUP(D37,Locations!B:D,3,FALSE))* PI()/180-(VLOOKUP(C37,Locations!B:D,3,FALSE))*PI()/180))/1.609,0))*2,(ROUND(6371 * ACOS(SIN((VLOOKUP(C37,Locations!B:D,2,FALSE))*PI()/180)*SIN((VLOOKUP(D37,Locations!B:D,2,FALSE))*PI()/180) + COS((VLOOKUP(C37,Locations!B:D,2,FALSE))*PI()/180) * COS((VLOOKUP(D37,Locations!B:D,2,FALSE))*PI()/180)*COS((VLOOKUP(D37,Locations!B:D,3,FALSE))* PI()/180-(VLOOKUP(C37,Locations!B:D,3,FALSE))*PI()/180))/1.609,0))),""))</f>
        <v/>
      </c>
      <c r="K37" s="100" t="str" cm="1">
        <f t="array" ref="K37">IFERROR((ROUND(IF(AND(E37="Train",INDEX(Locations!$B$3:$E$308,MATCH('Dept G Planning'!C37,Locations!$B$3:$B$308,0),4)="Europe",INDEX(Locations!$B$3:$E$308,MATCH('Dept G Planning'!D37,Locations!$B$3:$B$308,0),4)="UK"),(((INDEX(Dover!$B$3:$G$124,MATCH('Dept G Planning'!C37,Dover!$B$3:$B$124,0),6))*Transport!$D$3)+(INDEX(Dover!$B$3:$G$124,MATCH('Dept G Planning'!D37,Dover!$B$3:$B$124,0),6)*Transport!$C$3))*'Dept G Planning'!F37*IF(I37="Yes",2,1),IF(AND(E37="Train",INDEX(Locations!$B$3:$E$308,MATCH('Dept G Planning'!D37,Locations!$B$3:$B$308,0),4)="Europe",INDEX(Locations!$B$3:$E$308,MATCH('Dept G Planning'!C37,Locations!$B$3:$B$308,0),4)="UK"),(((INDEX(Dover!$B$3:$G$124,MATCH('Dept G Planning'!D37,Dover!$B$3:$B$124,0),6))*Transport!$D$3)+(INDEX(Dover!$B$3:$G$124,MATCH('Dept G Planning'!C37,Dover!$B$3:$B$124,0),6)*Transport!$C$3))*'Dept G Planning'!F37*IF(I37="Yes",2,1),IF(AND(E37="Bus/Coach",INDEX(Locations!$B$3:$E$308,MATCH('Dept G Planning'!C37,Locations!$B$3:$B$308,0),4)="Europe",INDEX(Locations!$B$3:$E$308,MATCH('Dept G Planning'!D37,Locations!$B$3:$B$308,0),4)="UK"),((((J37)-42.4)*Transport!$D$5)+(42.4*Transport!$D$13))*'Dept G Planning'!F37,IF(AND(E37="Bus/Coach",INDEX(Locations!$B$3:$E$308,MATCH('Dept G Planning'!D37,Locations!$B$3:$B$308,0),4)="Europe",INDEX(Locations!$B$3:$E$308,MATCH('Dept G Planning'!C37,Locations!$B$3:$B$308,0),4)="UK"),((((J37)-42.4)*Transport!$D$5)+(42.4*Transport!$D$13))*'Dept G Planning'!F37,IF(AND(E37="Car",INDEX(Locations!$B$3:$E$308,MATCH('Dept G Planning'!C37,Locations!$B$3:$B$308,0),4)="Europe",INDEX(Locations!$B$3:$E$308,MATCH('Dept G Planning'!D37,Locations!$B$3:$B$308,0),4)="UK"),(((((J37)-42.4)*Transport!$D$9)+(42.4*Transport!$D$14))*'Dept G Planning'!F37),IF(AND(E37="Car",INDEX(Locations!$B$3:$E$308,MATCH('Dept G Planning'!D37,Locations!$B$3:$B$308,0),4)="Europe",INDEX(Locations!$B$3:$E$308,MATCH('Dept G Planning'!C37,Locations!$B$3:$B$308,0),4)="UK"),(((((J37)-42.4)*Transport!$D$9)+(42.4*Transport!$D$14))*'Dept G Planning'!F37),IF(AND(E37="Hybrid car",INDEX(Locations!$B$3:$E$308,MATCH('Dept G Planning'!C37,Locations!$B$3:$B$308,0),4)="Europe",INDEX(Locations!$B$3:$E$308,MATCH('Dept G Planning'!D37,Locations!$B$3:$B$308,0),4)="UK"),(((((J37)-42.4)*Transport!$D$9)+(42.4*Transport!$D$14))*'Dept G Planning'!F37),IF(AND(E37="Hybrid car",INDEX(Locations!$B$3:$E$308,MATCH('Dept G Planning'!D37,Locations!$B$3:$B$308,0),4)="Europe",INDEX(Locations!$B$3:$E$308,MATCH('Dept G Planning'!C37,Locations!$B$3:$B$308,0),4)="UK"),(((((J37)-42.4)*Transport!$D$9)+(42.4*Transport!$D$14))*'Dept G Planning'!F37),IF(AND(E37="Electric car",INDEX(Locations!$B$3:$E$308,MATCH('Dept G Planning'!C37,Locations!$B$3:$B$308,0),4)="Europe",INDEX(Locations!$B$3:$E$308,MATCH('Dept G Planning'!D37,Locations!$B$3:$B$308,0),4)="UK"),(((((J37)-42.4)*Transport!$D$8)+(42.4*Transport!$D$14))*'Dept G Planning'!F37),IF(AND(E37="Electric car",INDEX(Locations!$B$3:$E$308,MATCH('Dept G Planning'!D37,Locations!$B$3:$B$308,0),4)="Europe",INDEX(Locations!$B$3:$E$308,MATCH('Dept G Planning'!C37,Locations!$B$3:$B$308,0),4)="UK"),(((((J37)-42.4)*Transport!$D$8)+(42.4*Transport!$D$14))*'Dept G Planning'!F37),IF(AND(OR(C37="Ireland",INDEX(Locations!$B$3:$F$308,MATCH('Dept G Planning'!C37,Locations!$B$3:$B$308,0),5)="Yes"),E37="Car",INDEX(Locations!$B$3:$E$308,MATCH('Dept G Planning'!D37,Locations!$B$3:$B$308,0),4)="UK"),(J37)*(0.15*Transport!$C$14+0.85*Transport!$C$9)*'Dept G Planning'!F37,IF(AND(OR(D37="Ireland",INDEX(Locations!$B$3:$F$308,MATCH('Dept G Planning'!D37,Locations!$B$3:$B$308,0),5)="Yes"),E37="Car",INDEX(Locations!$B$3:$E$308,MATCH('Dept G Planning'!C37,Locations!$B$3:$B$308,0),4)="UK"),(J37)*(0.15*Transport!$C$14+0.85*Transport!$C$9)*'Dept G Planning'!F37,IF(AND(OR(C37="Ireland",INDEX(Locations!$B$3:$F$308,MATCH('Dept G Planning'!C37,Locations!$B$3:$B$308,0),5)="Yes"),E37="Hybrid Car",INDEX(Locations!$B$3:$E$308,MATCH('Dept G Planning'!D37,Locations!$B$3:$B$308,0),4)="UK"),(J37)*(0.15*Transport!$C$14+0.85*Transport!$C$9)*'Dept G Planning'!F37,IF(AND(OR(D37="Ireland",INDEX(Locations!$B$3:$F$308,MATCH('Dept G Planning'!D37,Locations!$B$3:$B$308,0),5)="Yes"),E37="Hybrid Car",INDEX(Locations!$B$3:$E$308,MATCH('Dept G Planning'!C37,Locations!$B$3:$B$308,0),4)="UK"),(J37)*(0.15*Transport!$C$14+0.85*Transport!$C$9)*'Dept G Planning'!F37,IF(AND(OR(C37="Ireland",INDEX(Locations!$B$3:$F$308,MATCH('Dept G Planning'!C37,Locations!$B$3:$B$308,0),5)="Yes"),E37="Electric Car",INDEX(Locations!$B$3:$E$308,MATCH('Dept G Planning'!D37,Locations!$B$3:$B$308,0),4)="UK"),(J37)*(0.15*Transport!$C$14+0.85*Transport!$C$8)*'Dept G Planning'!F37,IF(AND(OR(D37="Ireland",INDEX(Locations!$B$3:$F$308,MATCH('Dept G Planning'!D37,Locations!$B$3:$B$308,0),5)="Yes"),E37="Electric Car",INDEX(Locations!$B$3:$E$308,MATCH('Dept G Planning'!C37,Locations!$B$3:$B$308,0),4)="UK"),(J37)*(0.15*Transport!$C$14+0.85*Transport!$C$8)*'Dept G Planning'!F37,IF(AND(OR(C37="Ireland",INDEX(Locations!$B$3:$F$308,MATCH('Dept G Planning'!C37,Locations!$B$3:$B$308,0),5)="Yes"),E37="Bus/Coach",INDEX(Locations!$B$3:$E$308,MATCH('Dept G Planning'!D37,Locations!$B$3:$B$308,0),4)="UK"),(J37)*(0.15*Transport!$C$13+0.85*Transport!$C$5)*'Dept G Planning'!F37,IF(AND(OR(D37="Ireland",INDEX(Locations!$B$3:$F$308,MATCH('Dept G Planning'!D37,Locations!$B$3:$B$308,0),5)="Yes"),E37="Bus/Coach",INDEX(Locations!$B$3:$E$308,MATCH('Dept G Planning'!C37,Locations!$B$3:$B$308,0),4)="UK"),(J37)*(0.15*Transport!$C$13+0.85*Transport!$C$5)*'Dept G Planning'!F37,IF(AND(OR(C37="Ireland",INDEX(Locations!$B$3:$F$308,MATCH('Dept G Planning'!C37,Locations!$B$3:$B$308,0),5)="Yes"),E37="Train",INDEX(Locations!$B$3:$E$308,MATCH('Dept G Planning'!D37,Locations!$B$3:$B$308,0),4)="UK"),(J37)*(0.15*Transport!$C$13+0.85*Transport!$C$3)*'Dept G Planning'!F37,IF(AND(OR(D37="Ireland",INDEX(Locations!$B$3:$F$308,MATCH('Dept G Planning'!D37,Locations!$B$3:$B$308,0),5)="Yes"),E37="Train",INDEX(Locations!$B$3:$E$308,MATCH('Dept G Planning'!C37,Locations!$B$3:$B$308,0),4)="UK"),(J37)*(0.15*Transport!$C$13+0.85*Transport!$C$3),J37*(INDEX(Transport!$B$3:$E$14,MATCH('Dept G Planning'!E37,Transport!$B$3:$B$14,0),IF(INDEX(Locations!$B$3:$G$308,MATCH('Dept G Planning'!C37,Locations!$B$3:$B$308,0),4)="UK",2,IF(INDEX(Locations!$B$3:$G$308,MATCH('Dept G Planning'!C37,Locations!$B$3:$B$308,0),4)="Europe",3,4)))))*F37*G37*H37))))))))))))))))))),1)),"")</f>
        <v/>
      </c>
      <c r="L37" s="90"/>
    </row>
    <row r="38" spans="1:14" ht="17.399999999999999" customHeight="1" x14ac:dyDescent="0.25">
      <c r="A38" s="90"/>
      <c r="B38" s="91"/>
      <c r="C38" s="91"/>
      <c r="D38" s="91"/>
      <c r="E38" s="91"/>
      <c r="F38" s="90"/>
      <c r="G38" s="90">
        <v>1</v>
      </c>
      <c r="H38" s="101">
        <v>1</v>
      </c>
      <c r="I38" s="91"/>
      <c r="J38" s="100" t="str">
        <f>(IFERROR(IF(I38="Yes",(ROUND(6371 * ACOS(SIN((VLOOKUP(C38,Locations!B:D,2,FALSE))*PI()/180)*SIN((VLOOKUP(D38,Locations!B:D,2,FALSE))*PI()/180) + COS((VLOOKUP(C38,Locations!B:D,2,FALSE))*PI()/180) * COS((VLOOKUP(D38,Locations!B:D,2,FALSE))*PI()/180)*COS((VLOOKUP(D38,Locations!B:D,3,FALSE))* PI()/180-(VLOOKUP(C38,Locations!B:D,3,FALSE))*PI()/180))/1.609,0))*2,(ROUND(6371 * ACOS(SIN((VLOOKUP(C38,Locations!B:D,2,FALSE))*PI()/180)*SIN((VLOOKUP(D38,Locations!B:D,2,FALSE))*PI()/180) + COS((VLOOKUP(C38,Locations!B:D,2,FALSE))*PI()/180) * COS((VLOOKUP(D38,Locations!B:D,2,FALSE))*PI()/180)*COS((VLOOKUP(D38,Locations!B:D,3,FALSE))* PI()/180-(VLOOKUP(C38,Locations!B:D,3,FALSE))*PI()/180))/1.609,0))),""))</f>
        <v/>
      </c>
      <c r="K38" s="100" t="str" cm="1">
        <f t="array" ref="K38">IFERROR((ROUND(IF(AND(E38="Train",INDEX(Locations!$B$3:$E$308,MATCH('Dept G Planning'!C38,Locations!$B$3:$B$308,0),4)="Europe",INDEX(Locations!$B$3:$E$308,MATCH('Dept G Planning'!D38,Locations!$B$3:$B$308,0),4)="UK"),(((INDEX(Dover!$B$3:$G$124,MATCH('Dept G Planning'!C38,Dover!$B$3:$B$124,0),6))*Transport!$D$3)+(INDEX(Dover!$B$3:$G$124,MATCH('Dept G Planning'!D38,Dover!$B$3:$B$124,0),6)*Transport!$C$3))*'Dept G Planning'!F38*IF(I38="Yes",2,1),IF(AND(E38="Train",INDEX(Locations!$B$3:$E$308,MATCH('Dept G Planning'!D38,Locations!$B$3:$B$308,0),4)="Europe",INDEX(Locations!$B$3:$E$308,MATCH('Dept G Planning'!C38,Locations!$B$3:$B$308,0),4)="UK"),(((INDEX(Dover!$B$3:$G$124,MATCH('Dept G Planning'!D38,Dover!$B$3:$B$124,0),6))*Transport!$D$3)+(INDEX(Dover!$B$3:$G$124,MATCH('Dept G Planning'!C38,Dover!$B$3:$B$124,0),6)*Transport!$C$3))*'Dept G Planning'!F38*IF(I38="Yes",2,1),IF(AND(E38="Bus/Coach",INDEX(Locations!$B$3:$E$308,MATCH('Dept G Planning'!C38,Locations!$B$3:$B$308,0),4)="Europe",INDEX(Locations!$B$3:$E$308,MATCH('Dept G Planning'!D38,Locations!$B$3:$B$308,0),4)="UK"),((((J38)-42.4)*Transport!$D$5)+(42.4*Transport!$D$13))*'Dept G Planning'!F38,IF(AND(E38="Bus/Coach",INDEX(Locations!$B$3:$E$308,MATCH('Dept G Planning'!D38,Locations!$B$3:$B$308,0),4)="Europe",INDEX(Locations!$B$3:$E$308,MATCH('Dept G Planning'!C38,Locations!$B$3:$B$308,0),4)="UK"),((((J38)-42.4)*Transport!$D$5)+(42.4*Transport!$D$13))*'Dept G Planning'!F38,IF(AND(E38="Car",INDEX(Locations!$B$3:$E$308,MATCH('Dept G Planning'!C38,Locations!$B$3:$B$308,0),4)="Europe",INDEX(Locations!$B$3:$E$308,MATCH('Dept G Planning'!D38,Locations!$B$3:$B$308,0),4)="UK"),(((((J38)-42.4)*Transport!$D$9)+(42.4*Transport!$D$14))*'Dept G Planning'!F38),IF(AND(E38="Car",INDEX(Locations!$B$3:$E$308,MATCH('Dept G Planning'!D38,Locations!$B$3:$B$308,0),4)="Europe",INDEX(Locations!$B$3:$E$308,MATCH('Dept G Planning'!C38,Locations!$B$3:$B$308,0),4)="UK"),(((((J38)-42.4)*Transport!$D$9)+(42.4*Transport!$D$14))*'Dept G Planning'!F38),IF(AND(E38="Hybrid car",INDEX(Locations!$B$3:$E$308,MATCH('Dept G Planning'!C38,Locations!$B$3:$B$308,0),4)="Europe",INDEX(Locations!$B$3:$E$308,MATCH('Dept G Planning'!D38,Locations!$B$3:$B$308,0),4)="UK"),(((((J38)-42.4)*Transport!$D$9)+(42.4*Transport!$D$14))*'Dept G Planning'!F38),IF(AND(E38="Hybrid car",INDEX(Locations!$B$3:$E$308,MATCH('Dept G Planning'!D38,Locations!$B$3:$B$308,0),4)="Europe",INDEX(Locations!$B$3:$E$308,MATCH('Dept G Planning'!C38,Locations!$B$3:$B$308,0),4)="UK"),(((((J38)-42.4)*Transport!$D$9)+(42.4*Transport!$D$14))*'Dept G Planning'!F38),IF(AND(E38="Electric car",INDEX(Locations!$B$3:$E$308,MATCH('Dept G Planning'!C38,Locations!$B$3:$B$308,0),4)="Europe",INDEX(Locations!$B$3:$E$308,MATCH('Dept G Planning'!D38,Locations!$B$3:$B$308,0),4)="UK"),(((((J38)-42.4)*Transport!$D$8)+(42.4*Transport!$D$14))*'Dept G Planning'!F38),IF(AND(E38="Electric car",INDEX(Locations!$B$3:$E$308,MATCH('Dept G Planning'!D38,Locations!$B$3:$B$308,0),4)="Europe",INDEX(Locations!$B$3:$E$308,MATCH('Dept G Planning'!C38,Locations!$B$3:$B$308,0),4)="UK"),(((((J38)-42.4)*Transport!$D$8)+(42.4*Transport!$D$14))*'Dept G Planning'!F38),IF(AND(OR(C38="Ireland",INDEX(Locations!$B$3:$F$308,MATCH('Dept G Planning'!C38,Locations!$B$3:$B$308,0),5)="Yes"),E38="Car",INDEX(Locations!$B$3:$E$308,MATCH('Dept G Planning'!D38,Locations!$B$3:$B$308,0),4)="UK"),(J38)*(0.15*Transport!$C$14+0.85*Transport!$C$9)*'Dept G Planning'!F38,IF(AND(OR(D38="Ireland",INDEX(Locations!$B$3:$F$308,MATCH('Dept G Planning'!D38,Locations!$B$3:$B$308,0),5)="Yes"),E38="Car",INDEX(Locations!$B$3:$E$308,MATCH('Dept G Planning'!C38,Locations!$B$3:$B$308,0),4)="UK"),(J38)*(0.15*Transport!$C$14+0.85*Transport!$C$9)*'Dept G Planning'!F38,IF(AND(OR(C38="Ireland",INDEX(Locations!$B$3:$F$308,MATCH('Dept G Planning'!C38,Locations!$B$3:$B$308,0),5)="Yes"),E38="Hybrid Car",INDEX(Locations!$B$3:$E$308,MATCH('Dept G Planning'!D38,Locations!$B$3:$B$308,0),4)="UK"),(J38)*(0.15*Transport!$C$14+0.85*Transport!$C$9)*'Dept G Planning'!F38,IF(AND(OR(D38="Ireland",INDEX(Locations!$B$3:$F$308,MATCH('Dept G Planning'!D38,Locations!$B$3:$B$308,0),5)="Yes"),E38="Hybrid Car",INDEX(Locations!$B$3:$E$308,MATCH('Dept G Planning'!C38,Locations!$B$3:$B$308,0),4)="UK"),(J38)*(0.15*Transport!$C$14+0.85*Transport!$C$9)*'Dept G Planning'!F38,IF(AND(OR(C38="Ireland",INDEX(Locations!$B$3:$F$308,MATCH('Dept G Planning'!C38,Locations!$B$3:$B$308,0),5)="Yes"),E38="Electric Car",INDEX(Locations!$B$3:$E$308,MATCH('Dept G Planning'!D38,Locations!$B$3:$B$308,0),4)="UK"),(J38)*(0.15*Transport!$C$14+0.85*Transport!$C$8)*'Dept G Planning'!F38,IF(AND(OR(D38="Ireland",INDEX(Locations!$B$3:$F$308,MATCH('Dept G Planning'!D38,Locations!$B$3:$B$308,0),5)="Yes"),E38="Electric Car",INDEX(Locations!$B$3:$E$308,MATCH('Dept G Planning'!C38,Locations!$B$3:$B$308,0),4)="UK"),(J38)*(0.15*Transport!$C$14+0.85*Transport!$C$8)*'Dept G Planning'!F38,IF(AND(OR(C38="Ireland",INDEX(Locations!$B$3:$F$308,MATCH('Dept G Planning'!C38,Locations!$B$3:$B$308,0),5)="Yes"),E38="Bus/Coach",INDEX(Locations!$B$3:$E$308,MATCH('Dept G Planning'!D38,Locations!$B$3:$B$308,0),4)="UK"),(J38)*(0.15*Transport!$C$13+0.85*Transport!$C$5)*'Dept G Planning'!F38,IF(AND(OR(D38="Ireland",INDEX(Locations!$B$3:$F$308,MATCH('Dept G Planning'!D38,Locations!$B$3:$B$308,0),5)="Yes"),E38="Bus/Coach",INDEX(Locations!$B$3:$E$308,MATCH('Dept G Planning'!C38,Locations!$B$3:$B$308,0),4)="UK"),(J38)*(0.15*Transport!$C$13+0.85*Transport!$C$5)*'Dept G Planning'!F38,IF(AND(OR(C38="Ireland",INDEX(Locations!$B$3:$F$308,MATCH('Dept G Planning'!C38,Locations!$B$3:$B$308,0),5)="Yes"),E38="Train",INDEX(Locations!$B$3:$E$308,MATCH('Dept G Planning'!D38,Locations!$B$3:$B$308,0),4)="UK"),(J38)*(0.15*Transport!$C$13+0.85*Transport!$C$3)*'Dept G Planning'!F38,IF(AND(OR(D38="Ireland",INDEX(Locations!$B$3:$F$308,MATCH('Dept G Planning'!D38,Locations!$B$3:$B$308,0),5)="Yes"),E38="Train",INDEX(Locations!$B$3:$E$308,MATCH('Dept G Planning'!C38,Locations!$B$3:$B$308,0),4)="UK"),(J38)*(0.15*Transport!$C$13+0.85*Transport!$C$3),J38*(INDEX(Transport!$B$3:$E$14,MATCH('Dept G Planning'!E38,Transport!$B$3:$B$14,0),IF(INDEX(Locations!$B$3:$G$308,MATCH('Dept G Planning'!C38,Locations!$B$3:$B$308,0),4)="UK",2,IF(INDEX(Locations!$B$3:$G$308,MATCH('Dept G Planning'!C38,Locations!$B$3:$B$308,0),4)="Europe",3,4)))))*F38*G38*H38))))))))))))))))))),1)),"")</f>
        <v/>
      </c>
      <c r="L38" s="90"/>
    </row>
    <row r="39" spans="1:14" ht="17.399999999999999" customHeight="1" x14ac:dyDescent="0.25">
      <c r="A39" s="90"/>
      <c r="B39" s="91"/>
      <c r="C39" s="91"/>
      <c r="D39" s="91"/>
      <c r="E39" s="91"/>
      <c r="F39" s="90"/>
      <c r="G39" s="90">
        <v>1</v>
      </c>
      <c r="H39" s="101">
        <v>1</v>
      </c>
      <c r="I39" s="91"/>
      <c r="J39" s="100" t="str">
        <f>(IFERROR(IF(I39="Yes",(ROUND(6371 * ACOS(SIN((VLOOKUP(C39,Locations!B:D,2,FALSE))*PI()/180)*SIN((VLOOKUP(D39,Locations!B:D,2,FALSE))*PI()/180) + COS((VLOOKUP(C39,Locations!B:D,2,FALSE))*PI()/180) * COS((VLOOKUP(D39,Locations!B:D,2,FALSE))*PI()/180)*COS((VLOOKUP(D39,Locations!B:D,3,FALSE))* PI()/180-(VLOOKUP(C39,Locations!B:D,3,FALSE))*PI()/180))/1.609,0))*2,(ROUND(6371 * ACOS(SIN((VLOOKUP(C39,Locations!B:D,2,FALSE))*PI()/180)*SIN((VLOOKUP(D39,Locations!B:D,2,FALSE))*PI()/180) + COS((VLOOKUP(C39,Locations!B:D,2,FALSE))*PI()/180) * COS((VLOOKUP(D39,Locations!B:D,2,FALSE))*PI()/180)*COS((VLOOKUP(D39,Locations!B:D,3,FALSE))* PI()/180-(VLOOKUP(C39,Locations!B:D,3,FALSE))*PI()/180))/1.609,0))),""))</f>
        <v/>
      </c>
      <c r="K39" s="100" t="str" cm="1">
        <f t="array" ref="K39">IFERROR((ROUND(IF(AND(E39="Train",INDEX(Locations!$B$3:$E$308,MATCH('Dept G Planning'!C39,Locations!$B$3:$B$308,0),4)="Europe",INDEX(Locations!$B$3:$E$308,MATCH('Dept G Planning'!D39,Locations!$B$3:$B$308,0),4)="UK"),(((INDEX(Dover!$B$3:$G$124,MATCH('Dept G Planning'!C39,Dover!$B$3:$B$124,0),6))*Transport!$D$3)+(INDEX(Dover!$B$3:$G$124,MATCH('Dept G Planning'!D39,Dover!$B$3:$B$124,0),6)*Transport!$C$3))*'Dept G Planning'!F39*IF(I39="Yes",2,1),IF(AND(E39="Train",INDEX(Locations!$B$3:$E$308,MATCH('Dept G Planning'!D39,Locations!$B$3:$B$308,0),4)="Europe",INDEX(Locations!$B$3:$E$308,MATCH('Dept G Planning'!C39,Locations!$B$3:$B$308,0),4)="UK"),(((INDEX(Dover!$B$3:$G$124,MATCH('Dept G Planning'!D39,Dover!$B$3:$B$124,0),6))*Transport!$D$3)+(INDEX(Dover!$B$3:$G$124,MATCH('Dept G Planning'!C39,Dover!$B$3:$B$124,0),6)*Transport!$C$3))*'Dept G Planning'!F39*IF(I39="Yes",2,1),IF(AND(E39="Bus/Coach",INDEX(Locations!$B$3:$E$308,MATCH('Dept G Planning'!C39,Locations!$B$3:$B$308,0),4)="Europe",INDEX(Locations!$B$3:$E$308,MATCH('Dept G Planning'!D39,Locations!$B$3:$B$308,0),4)="UK"),((((J39)-42.4)*Transport!$D$5)+(42.4*Transport!$D$13))*'Dept G Planning'!F39,IF(AND(E39="Bus/Coach",INDEX(Locations!$B$3:$E$308,MATCH('Dept G Planning'!D39,Locations!$B$3:$B$308,0),4)="Europe",INDEX(Locations!$B$3:$E$308,MATCH('Dept G Planning'!C39,Locations!$B$3:$B$308,0),4)="UK"),((((J39)-42.4)*Transport!$D$5)+(42.4*Transport!$D$13))*'Dept G Planning'!F39,IF(AND(E39="Car",INDEX(Locations!$B$3:$E$308,MATCH('Dept G Planning'!C39,Locations!$B$3:$B$308,0),4)="Europe",INDEX(Locations!$B$3:$E$308,MATCH('Dept G Planning'!D39,Locations!$B$3:$B$308,0),4)="UK"),(((((J39)-42.4)*Transport!$D$9)+(42.4*Transport!$D$14))*'Dept G Planning'!F39),IF(AND(E39="Car",INDEX(Locations!$B$3:$E$308,MATCH('Dept G Planning'!D39,Locations!$B$3:$B$308,0),4)="Europe",INDEX(Locations!$B$3:$E$308,MATCH('Dept G Planning'!C39,Locations!$B$3:$B$308,0),4)="UK"),(((((J39)-42.4)*Transport!$D$9)+(42.4*Transport!$D$14))*'Dept G Planning'!F39),IF(AND(E39="Hybrid car",INDEX(Locations!$B$3:$E$308,MATCH('Dept G Planning'!C39,Locations!$B$3:$B$308,0),4)="Europe",INDEX(Locations!$B$3:$E$308,MATCH('Dept G Planning'!D39,Locations!$B$3:$B$308,0),4)="UK"),(((((J39)-42.4)*Transport!$D$9)+(42.4*Transport!$D$14))*'Dept G Planning'!F39),IF(AND(E39="Hybrid car",INDEX(Locations!$B$3:$E$308,MATCH('Dept G Planning'!D39,Locations!$B$3:$B$308,0),4)="Europe",INDEX(Locations!$B$3:$E$308,MATCH('Dept G Planning'!C39,Locations!$B$3:$B$308,0),4)="UK"),(((((J39)-42.4)*Transport!$D$9)+(42.4*Transport!$D$14))*'Dept G Planning'!F39),IF(AND(E39="Electric car",INDEX(Locations!$B$3:$E$308,MATCH('Dept G Planning'!C39,Locations!$B$3:$B$308,0),4)="Europe",INDEX(Locations!$B$3:$E$308,MATCH('Dept G Planning'!D39,Locations!$B$3:$B$308,0),4)="UK"),(((((J39)-42.4)*Transport!$D$8)+(42.4*Transport!$D$14))*'Dept G Planning'!F39),IF(AND(E39="Electric car",INDEX(Locations!$B$3:$E$308,MATCH('Dept G Planning'!D39,Locations!$B$3:$B$308,0),4)="Europe",INDEX(Locations!$B$3:$E$308,MATCH('Dept G Planning'!C39,Locations!$B$3:$B$308,0),4)="UK"),(((((J39)-42.4)*Transport!$D$8)+(42.4*Transport!$D$14))*'Dept G Planning'!F39),IF(AND(OR(C39="Ireland",INDEX(Locations!$B$3:$F$308,MATCH('Dept G Planning'!C39,Locations!$B$3:$B$308,0),5)="Yes"),E39="Car",INDEX(Locations!$B$3:$E$308,MATCH('Dept G Planning'!D39,Locations!$B$3:$B$308,0),4)="UK"),(J39)*(0.15*Transport!$C$14+0.85*Transport!$C$9)*'Dept G Planning'!F39,IF(AND(OR(D39="Ireland",INDEX(Locations!$B$3:$F$308,MATCH('Dept G Planning'!D39,Locations!$B$3:$B$308,0),5)="Yes"),E39="Car",INDEX(Locations!$B$3:$E$308,MATCH('Dept G Planning'!C39,Locations!$B$3:$B$308,0),4)="UK"),(J39)*(0.15*Transport!$C$14+0.85*Transport!$C$9)*'Dept G Planning'!F39,IF(AND(OR(C39="Ireland",INDEX(Locations!$B$3:$F$308,MATCH('Dept G Planning'!C39,Locations!$B$3:$B$308,0),5)="Yes"),E39="Hybrid Car",INDEX(Locations!$B$3:$E$308,MATCH('Dept G Planning'!D39,Locations!$B$3:$B$308,0),4)="UK"),(J39)*(0.15*Transport!$C$14+0.85*Transport!$C$9)*'Dept G Planning'!F39,IF(AND(OR(D39="Ireland",INDEX(Locations!$B$3:$F$308,MATCH('Dept G Planning'!D39,Locations!$B$3:$B$308,0),5)="Yes"),E39="Hybrid Car",INDEX(Locations!$B$3:$E$308,MATCH('Dept G Planning'!C39,Locations!$B$3:$B$308,0),4)="UK"),(J39)*(0.15*Transport!$C$14+0.85*Transport!$C$9)*'Dept G Planning'!F39,IF(AND(OR(C39="Ireland",INDEX(Locations!$B$3:$F$308,MATCH('Dept G Planning'!C39,Locations!$B$3:$B$308,0),5)="Yes"),E39="Electric Car",INDEX(Locations!$B$3:$E$308,MATCH('Dept G Planning'!D39,Locations!$B$3:$B$308,0),4)="UK"),(J39)*(0.15*Transport!$C$14+0.85*Transport!$C$8)*'Dept G Planning'!F39,IF(AND(OR(D39="Ireland",INDEX(Locations!$B$3:$F$308,MATCH('Dept G Planning'!D39,Locations!$B$3:$B$308,0),5)="Yes"),E39="Electric Car",INDEX(Locations!$B$3:$E$308,MATCH('Dept G Planning'!C39,Locations!$B$3:$B$308,0),4)="UK"),(J39)*(0.15*Transport!$C$14+0.85*Transport!$C$8)*'Dept G Planning'!F39,IF(AND(OR(C39="Ireland",INDEX(Locations!$B$3:$F$308,MATCH('Dept G Planning'!C39,Locations!$B$3:$B$308,0),5)="Yes"),E39="Bus/Coach",INDEX(Locations!$B$3:$E$308,MATCH('Dept G Planning'!D39,Locations!$B$3:$B$308,0),4)="UK"),(J39)*(0.15*Transport!$C$13+0.85*Transport!$C$5)*'Dept G Planning'!F39,IF(AND(OR(D39="Ireland",INDEX(Locations!$B$3:$F$308,MATCH('Dept G Planning'!D39,Locations!$B$3:$B$308,0),5)="Yes"),E39="Bus/Coach",INDEX(Locations!$B$3:$E$308,MATCH('Dept G Planning'!C39,Locations!$B$3:$B$308,0),4)="UK"),(J39)*(0.15*Transport!$C$13+0.85*Transport!$C$5)*'Dept G Planning'!F39,IF(AND(OR(C39="Ireland",INDEX(Locations!$B$3:$F$308,MATCH('Dept G Planning'!C39,Locations!$B$3:$B$308,0),5)="Yes"),E39="Train",INDEX(Locations!$B$3:$E$308,MATCH('Dept G Planning'!D39,Locations!$B$3:$B$308,0),4)="UK"),(J39)*(0.15*Transport!$C$13+0.85*Transport!$C$3)*'Dept G Planning'!F39,IF(AND(OR(D39="Ireland",INDEX(Locations!$B$3:$F$308,MATCH('Dept G Planning'!D39,Locations!$B$3:$B$308,0),5)="Yes"),E39="Train",INDEX(Locations!$B$3:$E$308,MATCH('Dept G Planning'!C39,Locations!$B$3:$B$308,0),4)="UK"),(J39)*(0.15*Transport!$C$13+0.85*Transport!$C$3),J39*(INDEX(Transport!$B$3:$E$14,MATCH('Dept G Planning'!E39,Transport!$B$3:$B$14,0),IF(INDEX(Locations!$B$3:$G$308,MATCH('Dept G Planning'!C39,Locations!$B$3:$B$308,0),4)="UK",2,IF(INDEX(Locations!$B$3:$G$308,MATCH('Dept G Planning'!C39,Locations!$B$3:$B$308,0),4)="Europe",3,4)))))*F39*G39*H39))))))))))))))))))),1)),"")</f>
        <v/>
      </c>
      <c r="L39" s="90"/>
    </row>
    <row r="40" spans="1:14" ht="17.399999999999999" customHeight="1" x14ac:dyDescent="0.25">
      <c r="A40" s="90"/>
      <c r="B40" s="91"/>
      <c r="C40" s="91"/>
      <c r="D40" s="91"/>
      <c r="E40" s="91"/>
      <c r="F40" s="90"/>
      <c r="G40" s="90">
        <v>1</v>
      </c>
      <c r="H40" s="101">
        <v>1</v>
      </c>
      <c r="I40" s="91"/>
      <c r="J40" s="100" t="str">
        <f>(IFERROR(IF(I40="Yes",(ROUND(6371 * ACOS(SIN((VLOOKUP(C40,Locations!B:D,2,FALSE))*PI()/180)*SIN((VLOOKUP(D40,Locations!B:D,2,FALSE))*PI()/180) + COS((VLOOKUP(C40,Locations!B:D,2,FALSE))*PI()/180) * COS((VLOOKUP(D40,Locations!B:D,2,FALSE))*PI()/180)*COS((VLOOKUP(D40,Locations!B:D,3,FALSE))* PI()/180-(VLOOKUP(C40,Locations!B:D,3,FALSE))*PI()/180))/1.609,0))*2,(ROUND(6371 * ACOS(SIN((VLOOKUP(C40,Locations!B:D,2,FALSE))*PI()/180)*SIN((VLOOKUP(D40,Locations!B:D,2,FALSE))*PI()/180) + COS((VLOOKUP(C40,Locations!B:D,2,FALSE))*PI()/180) * COS((VLOOKUP(D40,Locations!B:D,2,FALSE))*PI()/180)*COS((VLOOKUP(D40,Locations!B:D,3,FALSE))* PI()/180-(VLOOKUP(C40,Locations!B:D,3,FALSE))*PI()/180))/1.609,0))),""))</f>
        <v/>
      </c>
      <c r="K40" s="100" t="str" cm="1">
        <f t="array" ref="K40">IFERROR((ROUND(IF(AND(E40="Train",INDEX(Locations!$B$3:$E$308,MATCH('Dept G Planning'!C40,Locations!$B$3:$B$308,0),4)="Europe",INDEX(Locations!$B$3:$E$308,MATCH('Dept G Planning'!D40,Locations!$B$3:$B$308,0),4)="UK"),(((INDEX(Dover!$B$3:$G$124,MATCH('Dept G Planning'!C40,Dover!$B$3:$B$124,0),6))*Transport!$D$3)+(INDEX(Dover!$B$3:$G$124,MATCH('Dept G Planning'!D40,Dover!$B$3:$B$124,0),6)*Transport!$C$3))*'Dept G Planning'!F40*IF(I40="Yes",2,1),IF(AND(E40="Train",INDEX(Locations!$B$3:$E$308,MATCH('Dept G Planning'!D40,Locations!$B$3:$B$308,0),4)="Europe",INDEX(Locations!$B$3:$E$308,MATCH('Dept G Planning'!C40,Locations!$B$3:$B$308,0),4)="UK"),(((INDEX(Dover!$B$3:$G$124,MATCH('Dept G Planning'!D40,Dover!$B$3:$B$124,0),6))*Transport!$D$3)+(INDEX(Dover!$B$3:$G$124,MATCH('Dept G Planning'!C40,Dover!$B$3:$B$124,0),6)*Transport!$C$3))*'Dept G Planning'!F40*IF(I40="Yes",2,1),IF(AND(E40="Bus/Coach",INDEX(Locations!$B$3:$E$308,MATCH('Dept G Planning'!C40,Locations!$B$3:$B$308,0),4)="Europe",INDEX(Locations!$B$3:$E$308,MATCH('Dept G Planning'!D40,Locations!$B$3:$B$308,0),4)="UK"),((((J40)-42.4)*Transport!$D$5)+(42.4*Transport!$D$13))*'Dept G Planning'!F40,IF(AND(E40="Bus/Coach",INDEX(Locations!$B$3:$E$308,MATCH('Dept G Planning'!D40,Locations!$B$3:$B$308,0),4)="Europe",INDEX(Locations!$B$3:$E$308,MATCH('Dept G Planning'!C40,Locations!$B$3:$B$308,0),4)="UK"),((((J40)-42.4)*Transport!$D$5)+(42.4*Transport!$D$13))*'Dept G Planning'!F40,IF(AND(E40="Car",INDEX(Locations!$B$3:$E$308,MATCH('Dept G Planning'!C40,Locations!$B$3:$B$308,0),4)="Europe",INDEX(Locations!$B$3:$E$308,MATCH('Dept G Planning'!D40,Locations!$B$3:$B$308,0),4)="UK"),(((((J40)-42.4)*Transport!$D$9)+(42.4*Transport!$D$14))*'Dept G Planning'!F40),IF(AND(E40="Car",INDEX(Locations!$B$3:$E$308,MATCH('Dept G Planning'!D40,Locations!$B$3:$B$308,0),4)="Europe",INDEX(Locations!$B$3:$E$308,MATCH('Dept G Planning'!C40,Locations!$B$3:$B$308,0),4)="UK"),(((((J40)-42.4)*Transport!$D$9)+(42.4*Transport!$D$14))*'Dept G Planning'!F40),IF(AND(E40="Hybrid car",INDEX(Locations!$B$3:$E$308,MATCH('Dept G Planning'!C40,Locations!$B$3:$B$308,0),4)="Europe",INDEX(Locations!$B$3:$E$308,MATCH('Dept G Planning'!D40,Locations!$B$3:$B$308,0),4)="UK"),(((((J40)-42.4)*Transport!$D$9)+(42.4*Transport!$D$14))*'Dept G Planning'!F40),IF(AND(E40="Hybrid car",INDEX(Locations!$B$3:$E$308,MATCH('Dept G Planning'!D40,Locations!$B$3:$B$308,0),4)="Europe",INDEX(Locations!$B$3:$E$308,MATCH('Dept G Planning'!C40,Locations!$B$3:$B$308,0),4)="UK"),(((((J40)-42.4)*Transport!$D$9)+(42.4*Transport!$D$14))*'Dept G Planning'!F40),IF(AND(E40="Electric car",INDEX(Locations!$B$3:$E$308,MATCH('Dept G Planning'!C40,Locations!$B$3:$B$308,0),4)="Europe",INDEX(Locations!$B$3:$E$308,MATCH('Dept G Planning'!D40,Locations!$B$3:$B$308,0),4)="UK"),(((((J40)-42.4)*Transport!$D$8)+(42.4*Transport!$D$14))*'Dept G Planning'!F40),IF(AND(E40="Electric car",INDEX(Locations!$B$3:$E$308,MATCH('Dept G Planning'!D40,Locations!$B$3:$B$308,0),4)="Europe",INDEX(Locations!$B$3:$E$308,MATCH('Dept G Planning'!C40,Locations!$B$3:$B$308,0),4)="UK"),(((((J40)-42.4)*Transport!$D$8)+(42.4*Transport!$D$14))*'Dept G Planning'!F40),IF(AND(OR(C40="Ireland",INDEX(Locations!$B$3:$F$308,MATCH('Dept G Planning'!C40,Locations!$B$3:$B$308,0),5)="Yes"),E40="Car",INDEX(Locations!$B$3:$E$308,MATCH('Dept G Planning'!D40,Locations!$B$3:$B$308,0),4)="UK"),(J40)*(0.15*Transport!$C$14+0.85*Transport!$C$9)*'Dept G Planning'!F40,IF(AND(OR(D40="Ireland",INDEX(Locations!$B$3:$F$308,MATCH('Dept G Planning'!D40,Locations!$B$3:$B$308,0),5)="Yes"),E40="Car",INDEX(Locations!$B$3:$E$308,MATCH('Dept G Planning'!C40,Locations!$B$3:$B$308,0),4)="UK"),(J40)*(0.15*Transport!$C$14+0.85*Transport!$C$9)*'Dept G Planning'!F40,IF(AND(OR(C40="Ireland",INDEX(Locations!$B$3:$F$308,MATCH('Dept G Planning'!C40,Locations!$B$3:$B$308,0),5)="Yes"),E40="Hybrid Car",INDEX(Locations!$B$3:$E$308,MATCH('Dept G Planning'!D40,Locations!$B$3:$B$308,0),4)="UK"),(J40)*(0.15*Transport!$C$14+0.85*Transport!$C$9)*'Dept G Planning'!F40,IF(AND(OR(D40="Ireland",INDEX(Locations!$B$3:$F$308,MATCH('Dept G Planning'!D40,Locations!$B$3:$B$308,0),5)="Yes"),E40="Hybrid Car",INDEX(Locations!$B$3:$E$308,MATCH('Dept G Planning'!C40,Locations!$B$3:$B$308,0),4)="UK"),(J40)*(0.15*Transport!$C$14+0.85*Transport!$C$9)*'Dept G Planning'!F40,IF(AND(OR(C40="Ireland",INDEX(Locations!$B$3:$F$308,MATCH('Dept G Planning'!C40,Locations!$B$3:$B$308,0),5)="Yes"),E40="Electric Car",INDEX(Locations!$B$3:$E$308,MATCH('Dept G Planning'!D40,Locations!$B$3:$B$308,0),4)="UK"),(J40)*(0.15*Transport!$C$14+0.85*Transport!$C$8)*'Dept G Planning'!F40,IF(AND(OR(D40="Ireland",INDEX(Locations!$B$3:$F$308,MATCH('Dept G Planning'!D40,Locations!$B$3:$B$308,0),5)="Yes"),E40="Electric Car",INDEX(Locations!$B$3:$E$308,MATCH('Dept G Planning'!C40,Locations!$B$3:$B$308,0),4)="UK"),(J40)*(0.15*Transport!$C$14+0.85*Transport!$C$8)*'Dept G Planning'!F40,IF(AND(OR(C40="Ireland",INDEX(Locations!$B$3:$F$308,MATCH('Dept G Planning'!C40,Locations!$B$3:$B$308,0),5)="Yes"),E40="Bus/Coach",INDEX(Locations!$B$3:$E$308,MATCH('Dept G Planning'!D40,Locations!$B$3:$B$308,0),4)="UK"),(J40)*(0.15*Transport!$C$13+0.85*Transport!$C$5)*'Dept G Planning'!F40,IF(AND(OR(D40="Ireland",INDEX(Locations!$B$3:$F$308,MATCH('Dept G Planning'!D40,Locations!$B$3:$B$308,0),5)="Yes"),E40="Bus/Coach",INDEX(Locations!$B$3:$E$308,MATCH('Dept G Planning'!C40,Locations!$B$3:$B$308,0),4)="UK"),(J40)*(0.15*Transport!$C$13+0.85*Transport!$C$5)*'Dept G Planning'!F40,IF(AND(OR(C40="Ireland",INDEX(Locations!$B$3:$F$308,MATCH('Dept G Planning'!C40,Locations!$B$3:$B$308,0),5)="Yes"),E40="Train",INDEX(Locations!$B$3:$E$308,MATCH('Dept G Planning'!D40,Locations!$B$3:$B$308,0),4)="UK"),(J40)*(0.15*Transport!$C$13+0.85*Transport!$C$3)*'Dept G Planning'!F40,IF(AND(OR(D40="Ireland",INDEX(Locations!$B$3:$F$308,MATCH('Dept G Planning'!D40,Locations!$B$3:$B$308,0),5)="Yes"),E40="Train",INDEX(Locations!$B$3:$E$308,MATCH('Dept G Planning'!C40,Locations!$B$3:$B$308,0),4)="UK"),(J40)*(0.15*Transport!$C$13+0.85*Transport!$C$3),J40*(INDEX(Transport!$B$3:$E$14,MATCH('Dept G Planning'!E40,Transport!$B$3:$B$14,0),IF(INDEX(Locations!$B$3:$G$308,MATCH('Dept G Planning'!C40,Locations!$B$3:$B$308,0),4)="UK",2,IF(INDEX(Locations!$B$3:$G$308,MATCH('Dept G Planning'!C40,Locations!$B$3:$B$308,0),4)="Europe",3,4)))))*F40*G40*H40))))))))))))))))))),1)),"")</f>
        <v/>
      </c>
      <c r="L40" s="90"/>
    </row>
    <row r="41" spans="1:14" ht="17.399999999999999" customHeight="1" x14ac:dyDescent="0.25">
      <c r="A41" s="90"/>
      <c r="B41" s="91"/>
      <c r="C41" s="91"/>
      <c r="D41" s="91"/>
      <c r="E41" s="91"/>
      <c r="F41" s="90"/>
      <c r="G41" s="90">
        <v>1</v>
      </c>
      <c r="H41" s="101">
        <v>1</v>
      </c>
      <c r="I41" s="91"/>
      <c r="J41" s="100" t="str">
        <f>(IFERROR(IF(I41="Yes",(ROUND(6371 * ACOS(SIN((VLOOKUP(C41,Locations!B:D,2,FALSE))*PI()/180)*SIN((VLOOKUP(D41,Locations!B:D,2,FALSE))*PI()/180) + COS((VLOOKUP(C41,Locations!B:D,2,FALSE))*PI()/180) * COS((VLOOKUP(D41,Locations!B:D,2,FALSE))*PI()/180)*COS((VLOOKUP(D41,Locations!B:D,3,FALSE))* PI()/180-(VLOOKUP(C41,Locations!B:D,3,FALSE))*PI()/180))/1.609,0))*2,(ROUND(6371 * ACOS(SIN((VLOOKUP(C41,Locations!B:D,2,FALSE))*PI()/180)*SIN((VLOOKUP(D41,Locations!B:D,2,FALSE))*PI()/180) + COS((VLOOKUP(C41,Locations!B:D,2,FALSE))*PI()/180) * COS((VLOOKUP(D41,Locations!B:D,2,FALSE))*PI()/180)*COS((VLOOKUP(D41,Locations!B:D,3,FALSE))* PI()/180-(VLOOKUP(C41,Locations!B:D,3,FALSE))*PI()/180))/1.609,0))),""))</f>
        <v/>
      </c>
      <c r="K41" s="100" t="str" cm="1">
        <f t="array" ref="K41">IFERROR((ROUND(IF(AND(E41="Train",INDEX(Locations!$B$3:$E$308,MATCH('Dept G Planning'!C41,Locations!$B$3:$B$308,0),4)="Europe",INDEX(Locations!$B$3:$E$308,MATCH('Dept G Planning'!D41,Locations!$B$3:$B$308,0),4)="UK"),(((INDEX(Dover!$B$3:$G$124,MATCH('Dept G Planning'!C41,Dover!$B$3:$B$124,0),6))*Transport!$D$3)+(INDEX(Dover!$B$3:$G$124,MATCH('Dept G Planning'!D41,Dover!$B$3:$B$124,0),6)*Transport!$C$3))*'Dept G Planning'!F41*IF(I41="Yes",2,1),IF(AND(E41="Train",INDEX(Locations!$B$3:$E$308,MATCH('Dept G Planning'!D41,Locations!$B$3:$B$308,0),4)="Europe",INDEX(Locations!$B$3:$E$308,MATCH('Dept G Planning'!C41,Locations!$B$3:$B$308,0),4)="UK"),(((INDEX(Dover!$B$3:$G$124,MATCH('Dept G Planning'!D41,Dover!$B$3:$B$124,0),6))*Transport!$D$3)+(INDEX(Dover!$B$3:$G$124,MATCH('Dept G Planning'!C41,Dover!$B$3:$B$124,0),6)*Transport!$C$3))*'Dept G Planning'!F41*IF(I41="Yes",2,1),IF(AND(E41="Bus/Coach",INDEX(Locations!$B$3:$E$308,MATCH('Dept G Planning'!C41,Locations!$B$3:$B$308,0),4)="Europe",INDEX(Locations!$B$3:$E$308,MATCH('Dept G Planning'!D41,Locations!$B$3:$B$308,0),4)="UK"),((((J41)-42.4)*Transport!$D$5)+(42.4*Transport!$D$13))*'Dept G Planning'!F41,IF(AND(E41="Bus/Coach",INDEX(Locations!$B$3:$E$308,MATCH('Dept G Planning'!D41,Locations!$B$3:$B$308,0),4)="Europe",INDEX(Locations!$B$3:$E$308,MATCH('Dept G Planning'!C41,Locations!$B$3:$B$308,0),4)="UK"),((((J41)-42.4)*Transport!$D$5)+(42.4*Transport!$D$13))*'Dept G Planning'!F41,IF(AND(E41="Car",INDEX(Locations!$B$3:$E$308,MATCH('Dept G Planning'!C41,Locations!$B$3:$B$308,0),4)="Europe",INDEX(Locations!$B$3:$E$308,MATCH('Dept G Planning'!D41,Locations!$B$3:$B$308,0),4)="UK"),(((((J41)-42.4)*Transport!$D$9)+(42.4*Transport!$D$14))*'Dept G Planning'!F41),IF(AND(E41="Car",INDEX(Locations!$B$3:$E$308,MATCH('Dept G Planning'!D41,Locations!$B$3:$B$308,0),4)="Europe",INDEX(Locations!$B$3:$E$308,MATCH('Dept G Planning'!C41,Locations!$B$3:$B$308,0),4)="UK"),(((((J41)-42.4)*Transport!$D$9)+(42.4*Transport!$D$14))*'Dept G Planning'!F41),IF(AND(E41="Hybrid car",INDEX(Locations!$B$3:$E$308,MATCH('Dept G Planning'!C41,Locations!$B$3:$B$308,0),4)="Europe",INDEX(Locations!$B$3:$E$308,MATCH('Dept G Planning'!D41,Locations!$B$3:$B$308,0),4)="UK"),(((((J41)-42.4)*Transport!$D$9)+(42.4*Transport!$D$14))*'Dept G Planning'!F41),IF(AND(E41="Hybrid car",INDEX(Locations!$B$3:$E$308,MATCH('Dept G Planning'!D41,Locations!$B$3:$B$308,0),4)="Europe",INDEX(Locations!$B$3:$E$308,MATCH('Dept G Planning'!C41,Locations!$B$3:$B$308,0),4)="UK"),(((((J41)-42.4)*Transport!$D$9)+(42.4*Transport!$D$14))*'Dept G Planning'!F41),IF(AND(E41="Electric car",INDEX(Locations!$B$3:$E$308,MATCH('Dept G Planning'!C41,Locations!$B$3:$B$308,0),4)="Europe",INDEX(Locations!$B$3:$E$308,MATCH('Dept G Planning'!D41,Locations!$B$3:$B$308,0),4)="UK"),(((((J41)-42.4)*Transport!$D$8)+(42.4*Transport!$D$14))*'Dept G Planning'!F41),IF(AND(E41="Electric car",INDEX(Locations!$B$3:$E$308,MATCH('Dept G Planning'!D41,Locations!$B$3:$B$308,0),4)="Europe",INDEX(Locations!$B$3:$E$308,MATCH('Dept G Planning'!C41,Locations!$B$3:$B$308,0),4)="UK"),(((((J41)-42.4)*Transport!$D$8)+(42.4*Transport!$D$14))*'Dept G Planning'!F41),IF(AND(OR(C41="Ireland",INDEX(Locations!$B$3:$F$308,MATCH('Dept G Planning'!C41,Locations!$B$3:$B$308,0),5)="Yes"),E41="Car",INDEX(Locations!$B$3:$E$308,MATCH('Dept G Planning'!D41,Locations!$B$3:$B$308,0),4)="UK"),(J41)*(0.15*Transport!$C$14+0.85*Transport!$C$9)*'Dept G Planning'!F41,IF(AND(OR(D41="Ireland",INDEX(Locations!$B$3:$F$308,MATCH('Dept G Planning'!D41,Locations!$B$3:$B$308,0),5)="Yes"),E41="Car",INDEX(Locations!$B$3:$E$308,MATCH('Dept G Planning'!C41,Locations!$B$3:$B$308,0),4)="UK"),(J41)*(0.15*Transport!$C$14+0.85*Transport!$C$9)*'Dept G Planning'!F41,IF(AND(OR(C41="Ireland",INDEX(Locations!$B$3:$F$308,MATCH('Dept G Planning'!C41,Locations!$B$3:$B$308,0),5)="Yes"),E41="Hybrid Car",INDEX(Locations!$B$3:$E$308,MATCH('Dept G Planning'!D41,Locations!$B$3:$B$308,0),4)="UK"),(J41)*(0.15*Transport!$C$14+0.85*Transport!$C$9)*'Dept G Planning'!F41,IF(AND(OR(D41="Ireland",INDEX(Locations!$B$3:$F$308,MATCH('Dept G Planning'!D41,Locations!$B$3:$B$308,0),5)="Yes"),E41="Hybrid Car",INDEX(Locations!$B$3:$E$308,MATCH('Dept G Planning'!C41,Locations!$B$3:$B$308,0),4)="UK"),(J41)*(0.15*Transport!$C$14+0.85*Transport!$C$9)*'Dept G Planning'!F41,IF(AND(OR(C41="Ireland",INDEX(Locations!$B$3:$F$308,MATCH('Dept G Planning'!C41,Locations!$B$3:$B$308,0),5)="Yes"),E41="Electric Car",INDEX(Locations!$B$3:$E$308,MATCH('Dept G Planning'!D41,Locations!$B$3:$B$308,0),4)="UK"),(J41)*(0.15*Transport!$C$14+0.85*Transport!$C$8)*'Dept G Planning'!F41,IF(AND(OR(D41="Ireland",INDEX(Locations!$B$3:$F$308,MATCH('Dept G Planning'!D41,Locations!$B$3:$B$308,0),5)="Yes"),E41="Electric Car",INDEX(Locations!$B$3:$E$308,MATCH('Dept G Planning'!C41,Locations!$B$3:$B$308,0),4)="UK"),(J41)*(0.15*Transport!$C$14+0.85*Transport!$C$8)*'Dept G Planning'!F41,IF(AND(OR(C41="Ireland",INDEX(Locations!$B$3:$F$308,MATCH('Dept G Planning'!C41,Locations!$B$3:$B$308,0),5)="Yes"),E41="Bus/Coach",INDEX(Locations!$B$3:$E$308,MATCH('Dept G Planning'!D41,Locations!$B$3:$B$308,0),4)="UK"),(J41)*(0.15*Transport!$C$13+0.85*Transport!$C$5)*'Dept G Planning'!F41,IF(AND(OR(D41="Ireland",INDEX(Locations!$B$3:$F$308,MATCH('Dept G Planning'!D41,Locations!$B$3:$B$308,0),5)="Yes"),E41="Bus/Coach",INDEX(Locations!$B$3:$E$308,MATCH('Dept G Planning'!C41,Locations!$B$3:$B$308,0),4)="UK"),(J41)*(0.15*Transport!$C$13+0.85*Transport!$C$5)*'Dept G Planning'!F41,IF(AND(OR(C41="Ireland",INDEX(Locations!$B$3:$F$308,MATCH('Dept G Planning'!C41,Locations!$B$3:$B$308,0),5)="Yes"),E41="Train",INDEX(Locations!$B$3:$E$308,MATCH('Dept G Planning'!D41,Locations!$B$3:$B$308,0),4)="UK"),(J41)*(0.15*Transport!$C$13+0.85*Transport!$C$3)*'Dept G Planning'!F41,IF(AND(OR(D41="Ireland",INDEX(Locations!$B$3:$F$308,MATCH('Dept G Planning'!D41,Locations!$B$3:$B$308,0),5)="Yes"),E41="Train",INDEX(Locations!$B$3:$E$308,MATCH('Dept G Planning'!C41,Locations!$B$3:$B$308,0),4)="UK"),(J41)*(0.15*Transport!$C$13+0.85*Transport!$C$3),J41*(INDEX(Transport!$B$3:$E$14,MATCH('Dept G Planning'!E41,Transport!$B$3:$B$14,0),IF(INDEX(Locations!$B$3:$G$308,MATCH('Dept G Planning'!C41,Locations!$B$3:$B$308,0),4)="UK",2,IF(INDEX(Locations!$B$3:$G$308,MATCH('Dept G Planning'!C41,Locations!$B$3:$B$308,0),4)="Europe",3,4)))))*F41*G41*H41))))))))))))))))))),1)),"")</f>
        <v/>
      </c>
      <c r="L41" s="90"/>
    </row>
    <row r="42" spans="1:14" ht="17.399999999999999" customHeight="1" x14ac:dyDescent="0.25">
      <c r="A42" s="90"/>
      <c r="B42" s="91"/>
      <c r="C42" s="91"/>
      <c r="D42" s="91"/>
      <c r="E42" s="91"/>
      <c r="F42" s="90"/>
      <c r="G42" s="90">
        <v>1</v>
      </c>
      <c r="H42" s="101">
        <v>1</v>
      </c>
      <c r="I42" s="91"/>
      <c r="J42" s="100" t="str">
        <f>(IFERROR(IF(I42="Yes",(ROUND(6371 * ACOS(SIN((VLOOKUP(C42,Locations!B:D,2,FALSE))*PI()/180)*SIN((VLOOKUP(D42,Locations!B:D,2,FALSE))*PI()/180) + COS((VLOOKUP(C42,Locations!B:D,2,FALSE))*PI()/180) * COS((VLOOKUP(D42,Locations!B:D,2,FALSE))*PI()/180)*COS((VLOOKUP(D42,Locations!B:D,3,FALSE))* PI()/180-(VLOOKUP(C42,Locations!B:D,3,FALSE))*PI()/180))/1.609,0))*2,(ROUND(6371 * ACOS(SIN((VLOOKUP(C42,Locations!B:D,2,FALSE))*PI()/180)*SIN((VLOOKUP(D42,Locations!B:D,2,FALSE))*PI()/180) + COS((VLOOKUP(C42,Locations!B:D,2,FALSE))*PI()/180) * COS((VLOOKUP(D42,Locations!B:D,2,FALSE))*PI()/180)*COS((VLOOKUP(D42,Locations!B:D,3,FALSE))* PI()/180-(VLOOKUP(C42,Locations!B:D,3,FALSE))*PI()/180))/1.609,0))),""))</f>
        <v/>
      </c>
      <c r="K42" s="100" t="str" cm="1">
        <f t="array" ref="K42">IFERROR((ROUND(IF(AND(E42="Train",INDEX(Locations!$B$3:$E$308,MATCH('Dept G Planning'!C42,Locations!$B$3:$B$308,0),4)="Europe",INDEX(Locations!$B$3:$E$308,MATCH('Dept G Planning'!D42,Locations!$B$3:$B$308,0),4)="UK"),(((INDEX(Dover!$B$3:$G$124,MATCH('Dept G Planning'!C42,Dover!$B$3:$B$124,0),6))*Transport!$D$3)+(INDEX(Dover!$B$3:$G$124,MATCH('Dept G Planning'!D42,Dover!$B$3:$B$124,0),6)*Transport!$C$3))*'Dept G Planning'!F42*IF(I42="Yes",2,1),IF(AND(E42="Train",INDEX(Locations!$B$3:$E$308,MATCH('Dept G Planning'!D42,Locations!$B$3:$B$308,0),4)="Europe",INDEX(Locations!$B$3:$E$308,MATCH('Dept G Planning'!C42,Locations!$B$3:$B$308,0),4)="UK"),(((INDEX(Dover!$B$3:$G$124,MATCH('Dept G Planning'!D42,Dover!$B$3:$B$124,0),6))*Transport!$D$3)+(INDEX(Dover!$B$3:$G$124,MATCH('Dept G Planning'!C42,Dover!$B$3:$B$124,0),6)*Transport!$C$3))*'Dept G Planning'!F42*IF(I42="Yes",2,1),IF(AND(E42="Bus/Coach",INDEX(Locations!$B$3:$E$308,MATCH('Dept G Planning'!C42,Locations!$B$3:$B$308,0),4)="Europe",INDEX(Locations!$B$3:$E$308,MATCH('Dept G Planning'!D42,Locations!$B$3:$B$308,0),4)="UK"),((((J42)-42.4)*Transport!$D$5)+(42.4*Transport!$D$13))*'Dept G Planning'!F42,IF(AND(E42="Bus/Coach",INDEX(Locations!$B$3:$E$308,MATCH('Dept G Planning'!D42,Locations!$B$3:$B$308,0),4)="Europe",INDEX(Locations!$B$3:$E$308,MATCH('Dept G Planning'!C42,Locations!$B$3:$B$308,0),4)="UK"),((((J42)-42.4)*Transport!$D$5)+(42.4*Transport!$D$13))*'Dept G Planning'!F42,IF(AND(E42="Car",INDEX(Locations!$B$3:$E$308,MATCH('Dept G Planning'!C42,Locations!$B$3:$B$308,0),4)="Europe",INDEX(Locations!$B$3:$E$308,MATCH('Dept G Planning'!D42,Locations!$B$3:$B$308,0),4)="UK"),(((((J42)-42.4)*Transport!$D$9)+(42.4*Transport!$D$14))*'Dept G Planning'!F42),IF(AND(E42="Car",INDEX(Locations!$B$3:$E$308,MATCH('Dept G Planning'!D42,Locations!$B$3:$B$308,0),4)="Europe",INDEX(Locations!$B$3:$E$308,MATCH('Dept G Planning'!C42,Locations!$B$3:$B$308,0),4)="UK"),(((((J42)-42.4)*Transport!$D$9)+(42.4*Transport!$D$14))*'Dept G Planning'!F42),IF(AND(E42="Hybrid car",INDEX(Locations!$B$3:$E$308,MATCH('Dept G Planning'!C42,Locations!$B$3:$B$308,0),4)="Europe",INDEX(Locations!$B$3:$E$308,MATCH('Dept G Planning'!D42,Locations!$B$3:$B$308,0),4)="UK"),(((((J42)-42.4)*Transport!$D$9)+(42.4*Transport!$D$14))*'Dept G Planning'!F42),IF(AND(E42="Hybrid car",INDEX(Locations!$B$3:$E$308,MATCH('Dept G Planning'!D42,Locations!$B$3:$B$308,0),4)="Europe",INDEX(Locations!$B$3:$E$308,MATCH('Dept G Planning'!C42,Locations!$B$3:$B$308,0),4)="UK"),(((((J42)-42.4)*Transport!$D$9)+(42.4*Transport!$D$14))*'Dept G Planning'!F42),IF(AND(E42="Electric car",INDEX(Locations!$B$3:$E$308,MATCH('Dept G Planning'!C42,Locations!$B$3:$B$308,0),4)="Europe",INDEX(Locations!$B$3:$E$308,MATCH('Dept G Planning'!D42,Locations!$B$3:$B$308,0),4)="UK"),(((((J42)-42.4)*Transport!$D$8)+(42.4*Transport!$D$14))*'Dept G Planning'!F42),IF(AND(E42="Electric car",INDEX(Locations!$B$3:$E$308,MATCH('Dept G Planning'!D42,Locations!$B$3:$B$308,0),4)="Europe",INDEX(Locations!$B$3:$E$308,MATCH('Dept G Planning'!C42,Locations!$B$3:$B$308,0),4)="UK"),(((((J42)-42.4)*Transport!$D$8)+(42.4*Transport!$D$14))*'Dept G Planning'!F42),IF(AND(OR(C42="Ireland",INDEX(Locations!$B$3:$F$308,MATCH('Dept G Planning'!C42,Locations!$B$3:$B$308,0),5)="Yes"),E42="Car",INDEX(Locations!$B$3:$E$308,MATCH('Dept G Planning'!D42,Locations!$B$3:$B$308,0),4)="UK"),(J42)*(0.15*Transport!$C$14+0.85*Transport!$C$9)*'Dept G Planning'!F42,IF(AND(OR(D42="Ireland",INDEX(Locations!$B$3:$F$308,MATCH('Dept G Planning'!D42,Locations!$B$3:$B$308,0),5)="Yes"),E42="Car",INDEX(Locations!$B$3:$E$308,MATCH('Dept G Planning'!C42,Locations!$B$3:$B$308,0),4)="UK"),(J42)*(0.15*Transport!$C$14+0.85*Transport!$C$9)*'Dept G Planning'!F42,IF(AND(OR(C42="Ireland",INDEX(Locations!$B$3:$F$308,MATCH('Dept G Planning'!C42,Locations!$B$3:$B$308,0),5)="Yes"),E42="Hybrid Car",INDEX(Locations!$B$3:$E$308,MATCH('Dept G Planning'!D42,Locations!$B$3:$B$308,0),4)="UK"),(J42)*(0.15*Transport!$C$14+0.85*Transport!$C$9)*'Dept G Planning'!F42,IF(AND(OR(D42="Ireland",INDEX(Locations!$B$3:$F$308,MATCH('Dept G Planning'!D42,Locations!$B$3:$B$308,0),5)="Yes"),E42="Hybrid Car",INDEX(Locations!$B$3:$E$308,MATCH('Dept G Planning'!C42,Locations!$B$3:$B$308,0),4)="UK"),(J42)*(0.15*Transport!$C$14+0.85*Transport!$C$9)*'Dept G Planning'!F42,IF(AND(OR(C42="Ireland",INDEX(Locations!$B$3:$F$308,MATCH('Dept G Planning'!C42,Locations!$B$3:$B$308,0),5)="Yes"),E42="Electric Car",INDEX(Locations!$B$3:$E$308,MATCH('Dept G Planning'!D42,Locations!$B$3:$B$308,0),4)="UK"),(J42)*(0.15*Transport!$C$14+0.85*Transport!$C$8)*'Dept G Planning'!F42,IF(AND(OR(D42="Ireland",INDEX(Locations!$B$3:$F$308,MATCH('Dept G Planning'!D42,Locations!$B$3:$B$308,0),5)="Yes"),E42="Electric Car",INDEX(Locations!$B$3:$E$308,MATCH('Dept G Planning'!C42,Locations!$B$3:$B$308,0),4)="UK"),(J42)*(0.15*Transport!$C$14+0.85*Transport!$C$8)*'Dept G Planning'!F42,IF(AND(OR(C42="Ireland",INDEX(Locations!$B$3:$F$308,MATCH('Dept G Planning'!C42,Locations!$B$3:$B$308,0),5)="Yes"),E42="Bus/Coach",INDEX(Locations!$B$3:$E$308,MATCH('Dept G Planning'!D42,Locations!$B$3:$B$308,0),4)="UK"),(J42)*(0.15*Transport!$C$13+0.85*Transport!$C$5)*'Dept G Planning'!F42,IF(AND(OR(D42="Ireland",INDEX(Locations!$B$3:$F$308,MATCH('Dept G Planning'!D42,Locations!$B$3:$B$308,0),5)="Yes"),E42="Bus/Coach",INDEX(Locations!$B$3:$E$308,MATCH('Dept G Planning'!C42,Locations!$B$3:$B$308,0),4)="UK"),(J42)*(0.15*Transport!$C$13+0.85*Transport!$C$5)*'Dept G Planning'!F42,IF(AND(OR(C42="Ireland",INDEX(Locations!$B$3:$F$308,MATCH('Dept G Planning'!C42,Locations!$B$3:$B$308,0),5)="Yes"),E42="Train",INDEX(Locations!$B$3:$E$308,MATCH('Dept G Planning'!D42,Locations!$B$3:$B$308,0),4)="UK"),(J42)*(0.15*Transport!$C$13+0.85*Transport!$C$3)*'Dept G Planning'!F42,IF(AND(OR(D42="Ireland",INDEX(Locations!$B$3:$F$308,MATCH('Dept G Planning'!D42,Locations!$B$3:$B$308,0),5)="Yes"),E42="Train",INDEX(Locations!$B$3:$E$308,MATCH('Dept G Planning'!C42,Locations!$B$3:$B$308,0),4)="UK"),(J42)*(0.15*Transport!$C$13+0.85*Transport!$C$3),J42*(INDEX(Transport!$B$3:$E$14,MATCH('Dept G Planning'!E42,Transport!$B$3:$B$14,0),IF(INDEX(Locations!$B$3:$G$308,MATCH('Dept G Planning'!C42,Locations!$B$3:$B$308,0),4)="UK",2,IF(INDEX(Locations!$B$3:$G$308,MATCH('Dept G Planning'!C42,Locations!$B$3:$B$308,0),4)="Europe",3,4)))))*F42*G42*H42))))))))))))))))))),1)),"")</f>
        <v/>
      </c>
      <c r="L42" s="90"/>
    </row>
    <row r="43" spans="1:14" ht="17.399999999999999" customHeight="1" x14ac:dyDescent="0.25">
      <c r="A43" s="90"/>
      <c r="B43" s="91"/>
      <c r="C43" s="91"/>
      <c r="D43" s="91"/>
      <c r="E43" s="91"/>
      <c r="F43" s="90"/>
      <c r="G43" s="90">
        <v>1</v>
      </c>
      <c r="H43" s="101">
        <v>1</v>
      </c>
      <c r="I43" s="91"/>
      <c r="J43" s="100" t="str">
        <f>(IFERROR(IF(I43="Yes",(ROUND(6371 * ACOS(SIN((VLOOKUP(C43,Locations!B:D,2,FALSE))*PI()/180)*SIN((VLOOKUP(D43,Locations!B:D,2,FALSE))*PI()/180) + COS((VLOOKUP(C43,Locations!B:D,2,FALSE))*PI()/180) * COS((VLOOKUP(D43,Locations!B:D,2,FALSE))*PI()/180)*COS((VLOOKUP(D43,Locations!B:D,3,FALSE))* PI()/180-(VLOOKUP(C43,Locations!B:D,3,FALSE))*PI()/180))/1.609,0))*2,(ROUND(6371 * ACOS(SIN((VLOOKUP(C43,Locations!B:D,2,FALSE))*PI()/180)*SIN((VLOOKUP(D43,Locations!B:D,2,FALSE))*PI()/180) + COS((VLOOKUP(C43,Locations!B:D,2,FALSE))*PI()/180) * COS((VLOOKUP(D43,Locations!B:D,2,FALSE))*PI()/180)*COS((VLOOKUP(D43,Locations!B:D,3,FALSE))* PI()/180-(VLOOKUP(C43,Locations!B:D,3,FALSE))*PI()/180))/1.609,0))),""))</f>
        <v/>
      </c>
      <c r="K43" s="100" t="str" cm="1">
        <f t="array" ref="K43">IFERROR((ROUND(IF(AND(E43="Train",INDEX(Locations!$B$3:$E$308,MATCH('Dept G Planning'!C43,Locations!$B$3:$B$308,0),4)="Europe",INDEX(Locations!$B$3:$E$308,MATCH('Dept G Planning'!D43,Locations!$B$3:$B$308,0),4)="UK"),(((INDEX(Dover!$B$3:$G$124,MATCH('Dept G Planning'!C43,Dover!$B$3:$B$124,0),6))*Transport!$D$3)+(INDEX(Dover!$B$3:$G$124,MATCH('Dept G Planning'!D43,Dover!$B$3:$B$124,0),6)*Transport!$C$3))*'Dept G Planning'!F43*IF(I43="Yes",2,1),IF(AND(E43="Train",INDEX(Locations!$B$3:$E$308,MATCH('Dept G Planning'!D43,Locations!$B$3:$B$308,0),4)="Europe",INDEX(Locations!$B$3:$E$308,MATCH('Dept G Planning'!C43,Locations!$B$3:$B$308,0),4)="UK"),(((INDEX(Dover!$B$3:$G$124,MATCH('Dept G Planning'!D43,Dover!$B$3:$B$124,0),6))*Transport!$D$3)+(INDEX(Dover!$B$3:$G$124,MATCH('Dept G Planning'!C43,Dover!$B$3:$B$124,0),6)*Transport!$C$3))*'Dept G Planning'!F43*IF(I43="Yes",2,1),IF(AND(E43="Bus/Coach",INDEX(Locations!$B$3:$E$308,MATCH('Dept G Planning'!C43,Locations!$B$3:$B$308,0),4)="Europe",INDEX(Locations!$B$3:$E$308,MATCH('Dept G Planning'!D43,Locations!$B$3:$B$308,0),4)="UK"),((((J43)-42.4)*Transport!$D$5)+(42.4*Transport!$D$13))*'Dept G Planning'!F43,IF(AND(E43="Bus/Coach",INDEX(Locations!$B$3:$E$308,MATCH('Dept G Planning'!D43,Locations!$B$3:$B$308,0),4)="Europe",INDEX(Locations!$B$3:$E$308,MATCH('Dept G Planning'!C43,Locations!$B$3:$B$308,0),4)="UK"),((((J43)-42.4)*Transport!$D$5)+(42.4*Transport!$D$13))*'Dept G Planning'!F43,IF(AND(E43="Car",INDEX(Locations!$B$3:$E$308,MATCH('Dept G Planning'!C43,Locations!$B$3:$B$308,0),4)="Europe",INDEX(Locations!$B$3:$E$308,MATCH('Dept G Planning'!D43,Locations!$B$3:$B$308,0),4)="UK"),(((((J43)-42.4)*Transport!$D$9)+(42.4*Transport!$D$14))*'Dept G Planning'!F43),IF(AND(E43="Car",INDEX(Locations!$B$3:$E$308,MATCH('Dept G Planning'!D43,Locations!$B$3:$B$308,0),4)="Europe",INDEX(Locations!$B$3:$E$308,MATCH('Dept G Planning'!C43,Locations!$B$3:$B$308,0),4)="UK"),(((((J43)-42.4)*Transport!$D$9)+(42.4*Transport!$D$14))*'Dept G Planning'!F43),IF(AND(E43="Hybrid car",INDEX(Locations!$B$3:$E$308,MATCH('Dept G Planning'!C43,Locations!$B$3:$B$308,0),4)="Europe",INDEX(Locations!$B$3:$E$308,MATCH('Dept G Planning'!D43,Locations!$B$3:$B$308,0),4)="UK"),(((((J43)-42.4)*Transport!$D$9)+(42.4*Transport!$D$14))*'Dept G Planning'!F43),IF(AND(E43="Hybrid car",INDEX(Locations!$B$3:$E$308,MATCH('Dept G Planning'!D43,Locations!$B$3:$B$308,0),4)="Europe",INDEX(Locations!$B$3:$E$308,MATCH('Dept G Planning'!C43,Locations!$B$3:$B$308,0),4)="UK"),(((((J43)-42.4)*Transport!$D$9)+(42.4*Transport!$D$14))*'Dept G Planning'!F43),IF(AND(E43="Electric car",INDEX(Locations!$B$3:$E$308,MATCH('Dept G Planning'!C43,Locations!$B$3:$B$308,0),4)="Europe",INDEX(Locations!$B$3:$E$308,MATCH('Dept G Planning'!D43,Locations!$B$3:$B$308,0),4)="UK"),(((((J43)-42.4)*Transport!$D$8)+(42.4*Transport!$D$14))*'Dept G Planning'!F43),IF(AND(E43="Electric car",INDEX(Locations!$B$3:$E$308,MATCH('Dept G Planning'!D43,Locations!$B$3:$B$308,0),4)="Europe",INDEX(Locations!$B$3:$E$308,MATCH('Dept G Planning'!C43,Locations!$B$3:$B$308,0),4)="UK"),(((((J43)-42.4)*Transport!$D$8)+(42.4*Transport!$D$14))*'Dept G Planning'!F43),IF(AND(OR(C43="Ireland",INDEX(Locations!$B$3:$F$308,MATCH('Dept G Planning'!C43,Locations!$B$3:$B$308,0),5)="Yes"),E43="Car",INDEX(Locations!$B$3:$E$308,MATCH('Dept G Planning'!D43,Locations!$B$3:$B$308,0),4)="UK"),(J43)*(0.15*Transport!$C$14+0.85*Transport!$C$9)*'Dept G Planning'!F43,IF(AND(OR(D43="Ireland",INDEX(Locations!$B$3:$F$308,MATCH('Dept G Planning'!D43,Locations!$B$3:$B$308,0),5)="Yes"),E43="Car",INDEX(Locations!$B$3:$E$308,MATCH('Dept G Planning'!C43,Locations!$B$3:$B$308,0),4)="UK"),(J43)*(0.15*Transport!$C$14+0.85*Transport!$C$9)*'Dept G Planning'!F43,IF(AND(OR(C43="Ireland",INDEX(Locations!$B$3:$F$308,MATCH('Dept G Planning'!C43,Locations!$B$3:$B$308,0),5)="Yes"),E43="Hybrid Car",INDEX(Locations!$B$3:$E$308,MATCH('Dept G Planning'!D43,Locations!$B$3:$B$308,0),4)="UK"),(J43)*(0.15*Transport!$C$14+0.85*Transport!$C$9)*'Dept G Planning'!F43,IF(AND(OR(D43="Ireland",INDEX(Locations!$B$3:$F$308,MATCH('Dept G Planning'!D43,Locations!$B$3:$B$308,0),5)="Yes"),E43="Hybrid Car",INDEX(Locations!$B$3:$E$308,MATCH('Dept G Planning'!C43,Locations!$B$3:$B$308,0),4)="UK"),(J43)*(0.15*Transport!$C$14+0.85*Transport!$C$9)*'Dept G Planning'!F43,IF(AND(OR(C43="Ireland",INDEX(Locations!$B$3:$F$308,MATCH('Dept G Planning'!C43,Locations!$B$3:$B$308,0),5)="Yes"),E43="Electric Car",INDEX(Locations!$B$3:$E$308,MATCH('Dept G Planning'!D43,Locations!$B$3:$B$308,0),4)="UK"),(J43)*(0.15*Transport!$C$14+0.85*Transport!$C$8)*'Dept G Planning'!F43,IF(AND(OR(D43="Ireland",INDEX(Locations!$B$3:$F$308,MATCH('Dept G Planning'!D43,Locations!$B$3:$B$308,0),5)="Yes"),E43="Electric Car",INDEX(Locations!$B$3:$E$308,MATCH('Dept G Planning'!C43,Locations!$B$3:$B$308,0),4)="UK"),(J43)*(0.15*Transport!$C$14+0.85*Transport!$C$8)*'Dept G Planning'!F43,IF(AND(OR(C43="Ireland",INDEX(Locations!$B$3:$F$308,MATCH('Dept G Planning'!C43,Locations!$B$3:$B$308,0),5)="Yes"),E43="Bus/Coach",INDEX(Locations!$B$3:$E$308,MATCH('Dept G Planning'!D43,Locations!$B$3:$B$308,0),4)="UK"),(J43)*(0.15*Transport!$C$13+0.85*Transport!$C$5)*'Dept G Planning'!F43,IF(AND(OR(D43="Ireland",INDEX(Locations!$B$3:$F$308,MATCH('Dept G Planning'!D43,Locations!$B$3:$B$308,0),5)="Yes"),E43="Bus/Coach",INDEX(Locations!$B$3:$E$308,MATCH('Dept G Planning'!C43,Locations!$B$3:$B$308,0),4)="UK"),(J43)*(0.15*Transport!$C$13+0.85*Transport!$C$5)*'Dept G Planning'!F43,IF(AND(OR(C43="Ireland",INDEX(Locations!$B$3:$F$308,MATCH('Dept G Planning'!C43,Locations!$B$3:$B$308,0),5)="Yes"),E43="Train",INDEX(Locations!$B$3:$E$308,MATCH('Dept G Planning'!D43,Locations!$B$3:$B$308,0),4)="UK"),(J43)*(0.15*Transport!$C$13+0.85*Transport!$C$3)*'Dept G Planning'!F43,IF(AND(OR(D43="Ireland",INDEX(Locations!$B$3:$F$308,MATCH('Dept G Planning'!D43,Locations!$B$3:$B$308,0),5)="Yes"),E43="Train",INDEX(Locations!$B$3:$E$308,MATCH('Dept G Planning'!C43,Locations!$B$3:$B$308,0),4)="UK"),(J43)*(0.15*Transport!$C$13+0.85*Transport!$C$3),J43*(INDEX(Transport!$B$3:$E$14,MATCH('Dept G Planning'!E43,Transport!$B$3:$B$14,0),IF(INDEX(Locations!$B$3:$G$308,MATCH('Dept G Planning'!C43,Locations!$B$3:$B$308,0),4)="UK",2,IF(INDEX(Locations!$B$3:$G$308,MATCH('Dept G Planning'!C43,Locations!$B$3:$B$308,0),4)="Europe",3,4)))))*F43*G43*H43))))))))))))))))))),1)),"")</f>
        <v/>
      </c>
      <c r="L43" s="90"/>
    </row>
    <row r="44" spans="1:14" ht="17.399999999999999" customHeight="1" x14ac:dyDescent="0.25">
      <c r="A44" s="90"/>
      <c r="B44" s="91"/>
      <c r="C44" s="91"/>
      <c r="D44" s="91"/>
      <c r="E44" s="91"/>
      <c r="F44" s="90"/>
      <c r="G44" s="90">
        <v>1</v>
      </c>
      <c r="H44" s="101">
        <v>1</v>
      </c>
      <c r="I44" s="91"/>
      <c r="J44" s="100" t="str">
        <f>(IFERROR(IF(I44="Yes",(ROUND(6371 * ACOS(SIN((VLOOKUP(C44,Locations!B:D,2,FALSE))*PI()/180)*SIN((VLOOKUP(D44,Locations!B:D,2,FALSE))*PI()/180) + COS((VLOOKUP(C44,Locations!B:D,2,FALSE))*PI()/180) * COS((VLOOKUP(D44,Locations!B:D,2,FALSE))*PI()/180)*COS((VLOOKUP(D44,Locations!B:D,3,FALSE))* PI()/180-(VLOOKUP(C44,Locations!B:D,3,FALSE))*PI()/180))/1.609,0))*2,(ROUND(6371 * ACOS(SIN((VLOOKUP(C44,Locations!B:D,2,FALSE))*PI()/180)*SIN((VLOOKUP(D44,Locations!B:D,2,FALSE))*PI()/180) + COS((VLOOKUP(C44,Locations!B:D,2,FALSE))*PI()/180) * COS((VLOOKUP(D44,Locations!B:D,2,FALSE))*PI()/180)*COS((VLOOKUP(D44,Locations!B:D,3,FALSE))* PI()/180-(VLOOKUP(C44,Locations!B:D,3,FALSE))*PI()/180))/1.609,0))),""))</f>
        <v/>
      </c>
      <c r="K44" s="100" t="str" cm="1">
        <f t="array" ref="K44">IFERROR((ROUND(IF(AND(E44="Train",INDEX(Locations!$B$3:$E$308,MATCH('Dept G Planning'!C44,Locations!$B$3:$B$308,0),4)="Europe",INDEX(Locations!$B$3:$E$308,MATCH('Dept G Planning'!D44,Locations!$B$3:$B$308,0),4)="UK"),(((INDEX(Dover!$B$3:$G$124,MATCH('Dept G Planning'!C44,Dover!$B$3:$B$124,0),6))*Transport!$D$3)+(INDEX(Dover!$B$3:$G$124,MATCH('Dept G Planning'!D44,Dover!$B$3:$B$124,0),6)*Transport!$C$3))*'Dept G Planning'!F44*IF(I44="Yes",2,1),IF(AND(E44="Train",INDEX(Locations!$B$3:$E$308,MATCH('Dept G Planning'!D44,Locations!$B$3:$B$308,0),4)="Europe",INDEX(Locations!$B$3:$E$308,MATCH('Dept G Planning'!C44,Locations!$B$3:$B$308,0),4)="UK"),(((INDEX(Dover!$B$3:$G$124,MATCH('Dept G Planning'!D44,Dover!$B$3:$B$124,0),6))*Transport!$D$3)+(INDEX(Dover!$B$3:$G$124,MATCH('Dept G Planning'!C44,Dover!$B$3:$B$124,0),6)*Transport!$C$3))*'Dept G Planning'!F44*IF(I44="Yes",2,1),IF(AND(E44="Bus/Coach",INDEX(Locations!$B$3:$E$308,MATCH('Dept G Planning'!C44,Locations!$B$3:$B$308,0),4)="Europe",INDEX(Locations!$B$3:$E$308,MATCH('Dept G Planning'!D44,Locations!$B$3:$B$308,0),4)="UK"),((((J44)-42.4)*Transport!$D$5)+(42.4*Transport!$D$13))*'Dept G Planning'!F44,IF(AND(E44="Bus/Coach",INDEX(Locations!$B$3:$E$308,MATCH('Dept G Planning'!D44,Locations!$B$3:$B$308,0),4)="Europe",INDEX(Locations!$B$3:$E$308,MATCH('Dept G Planning'!C44,Locations!$B$3:$B$308,0),4)="UK"),((((J44)-42.4)*Transport!$D$5)+(42.4*Transport!$D$13))*'Dept G Planning'!F44,IF(AND(E44="Car",INDEX(Locations!$B$3:$E$308,MATCH('Dept G Planning'!C44,Locations!$B$3:$B$308,0),4)="Europe",INDEX(Locations!$B$3:$E$308,MATCH('Dept G Planning'!D44,Locations!$B$3:$B$308,0),4)="UK"),(((((J44)-42.4)*Transport!$D$9)+(42.4*Transport!$D$14))*'Dept G Planning'!F44),IF(AND(E44="Car",INDEX(Locations!$B$3:$E$308,MATCH('Dept G Planning'!D44,Locations!$B$3:$B$308,0),4)="Europe",INDEX(Locations!$B$3:$E$308,MATCH('Dept G Planning'!C44,Locations!$B$3:$B$308,0),4)="UK"),(((((J44)-42.4)*Transport!$D$9)+(42.4*Transport!$D$14))*'Dept G Planning'!F44),IF(AND(E44="Hybrid car",INDEX(Locations!$B$3:$E$308,MATCH('Dept G Planning'!C44,Locations!$B$3:$B$308,0),4)="Europe",INDEX(Locations!$B$3:$E$308,MATCH('Dept G Planning'!D44,Locations!$B$3:$B$308,0),4)="UK"),(((((J44)-42.4)*Transport!$D$9)+(42.4*Transport!$D$14))*'Dept G Planning'!F44),IF(AND(E44="Hybrid car",INDEX(Locations!$B$3:$E$308,MATCH('Dept G Planning'!D44,Locations!$B$3:$B$308,0),4)="Europe",INDEX(Locations!$B$3:$E$308,MATCH('Dept G Planning'!C44,Locations!$B$3:$B$308,0),4)="UK"),(((((J44)-42.4)*Transport!$D$9)+(42.4*Transport!$D$14))*'Dept G Planning'!F44),IF(AND(E44="Electric car",INDEX(Locations!$B$3:$E$308,MATCH('Dept G Planning'!C44,Locations!$B$3:$B$308,0),4)="Europe",INDEX(Locations!$B$3:$E$308,MATCH('Dept G Planning'!D44,Locations!$B$3:$B$308,0),4)="UK"),(((((J44)-42.4)*Transport!$D$8)+(42.4*Transport!$D$14))*'Dept G Planning'!F44),IF(AND(E44="Electric car",INDEX(Locations!$B$3:$E$308,MATCH('Dept G Planning'!D44,Locations!$B$3:$B$308,0),4)="Europe",INDEX(Locations!$B$3:$E$308,MATCH('Dept G Planning'!C44,Locations!$B$3:$B$308,0),4)="UK"),(((((J44)-42.4)*Transport!$D$8)+(42.4*Transport!$D$14))*'Dept G Planning'!F44),IF(AND(OR(C44="Ireland",INDEX(Locations!$B$3:$F$308,MATCH('Dept G Planning'!C44,Locations!$B$3:$B$308,0),5)="Yes"),E44="Car",INDEX(Locations!$B$3:$E$308,MATCH('Dept G Planning'!D44,Locations!$B$3:$B$308,0),4)="UK"),(J44)*(0.15*Transport!$C$14+0.85*Transport!$C$9)*'Dept G Planning'!F44,IF(AND(OR(D44="Ireland",INDEX(Locations!$B$3:$F$308,MATCH('Dept G Planning'!D44,Locations!$B$3:$B$308,0),5)="Yes"),E44="Car",INDEX(Locations!$B$3:$E$308,MATCH('Dept G Planning'!C44,Locations!$B$3:$B$308,0),4)="UK"),(J44)*(0.15*Transport!$C$14+0.85*Transport!$C$9)*'Dept G Planning'!F44,IF(AND(OR(C44="Ireland",INDEX(Locations!$B$3:$F$308,MATCH('Dept G Planning'!C44,Locations!$B$3:$B$308,0),5)="Yes"),E44="Hybrid Car",INDEX(Locations!$B$3:$E$308,MATCH('Dept G Planning'!D44,Locations!$B$3:$B$308,0),4)="UK"),(J44)*(0.15*Transport!$C$14+0.85*Transport!$C$9)*'Dept G Planning'!F44,IF(AND(OR(D44="Ireland",INDEX(Locations!$B$3:$F$308,MATCH('Dept G Planning'!D44,Locations!$B$3:$B$308,0),5)="Yes"),E44="Hybrid Car",INDEX(Locations!$B$3:$E$308,MATCH('Dept G Planning'!C44,Locations!$B$3:$B$308,0),4)="UK"),(J44)*(0.15*Transport!$C$14+0.85*Transport!$C$9)*'Dept G Planning'!F44,IF(AND(OR(C44="Ireland",INDEX(Locations!$B$3:$F$308,MATCH('Dept G Planning'!C44,Locations!$B$3:$B$308,0),5)="Yes"),E44="Electric Car",INDEX(Locations!$B$3:$E$308,MATCH('Dept G Planning'!D44,Locations!$B$3:$B$308,0),4)="UK"),(J44)*(0.15*Transport!$C$14+0.85*Transport!$C$8)*'Dept G Planning'!F44,IF(AND(OR(D44="Ireland",INDEX(Locations!$B$3:$F$308,MATCH('Dept G Planning'!D44,Locations!$B$3:$B$308,0),5)="Yes"),E44="Electric Car",INDEX(Locations!$B$3:$E$308,MATCH('Dept G Planning'!C44,Locations!$B$3:$B$308,0),4)="UK"),(J44)*(0.15*Transport!$C$14+0.85*Transport!$C$8)*'Dept G Planning'!F44,IF(AND(OR(C44="Ireland",INDEX(Locations!$B$3:$F$308,MATCH('Dept G Planning'!C44,Locations!$B$3:$B$308,0),5)="Yes"),E44="Bus/Coach",INDEX(Locations!$B$3:$E$308,MATCH('Dept G Planning'!D44,Locations!$B$3:$B$308,0),4)="UK"),(J44)*(0.15*Transport!$C$13+0.85*Transport!$C$5)*'Dept G Planning'!F44,IF(AND(OR(D44="Ireland",INDEX(Locations!$B$3:$F$308,MATCH('Dept G Planning'!D44,Locations!$B$3:$B$308,0),5)="Yes"),E44="Bus/Coach",INDEX(Locations!$B$3:$E$308,MATCH('Dept G Planning'!C44,Locations!$B$3:$B$308,0),4)="UK"),(J44)*(0.15*Transport!$C$13+0.85*Transport!$C$5)*'Dept G Planning'!F44,IF(AND(OR(C44="Ireland",INDEX(Locations!$B$3:$F$308,MATCH('Dept G Planning'!C44,Locations!$B$3:$B$308,0),5)="Yes"),E44="Train",INDEX(Locations!$B$3:$E$308,MATCH('Dept G Planning'!D44,Locations!$B$3:$B$308,0),4)="UK"),(J44)*(0.15*Transport!$C$13+0.85*Transport!$C$3)*'Dept G Planning'!F44,IF(AND(OR(D44="Ireland",INDEX(Locations!$B$3:$F$308,MATCH('Dept G Planning'!D44,Locations!$B$3:$B$308,0),5)="Yes"),E44="Train",INDEX(Locations!$B$3:$E$308,MATCH('Dept G Planning'!C44,Locations!$B$3:$B$308,0),4)="UK"),(J44)*(0.15*Transport!$C$13+0.85*Transport!$C$3),J44*(INDEX(Transport!$B$3:$E$14,MATCH('Dept G Planning'!E44,Transport!$B$3:$B$14,0),IF(INDEX(Locations!$B$3:$G$308,MATCH('Dept G Planning'!C44,Locations!$B$3:$B$308,0),4)="UK",2,IF(INDEX(Locations!$B$3:$G$308,MATCH('Dept G Planning'!C44,Locations!$B$3:$B$308,0),4)="Europe",3,4)))))*F44*G44*H44))))))))))))))))))),1)),"")</f>
        <v/>
      </c>
      <c r="L44" s="90"/>
    </row>
    <row r="45" spans="1:14" ht="17.399999999999999" customHeight="1" x14ac:dyDescent="0.25">
      <c r="A45" s="90"/>
      <c r="B45" s="91"/>
      <c r="C45" s="91"/>
      <c r="D45" s="91"/>
      <c r="E45" s="91"/>
      <c r="F45" s="90"/>
      <c r="G45" s="90">
        <v>1</v>
      </c>
      <c r="H45" s="101">
        <v>1</v>
      </c>
      <c r="I45" s="91"/>
      <c r="J45" s="100" t="str">
        <f>(IFERROR(IF(I45="Yes",(ROUND(6371 * ACOS(SIN((VLOOKUP(C45,Locations!B:D,2,FALSE))*PI()/180)*SIN((VLOOKUP(D45,Locations!B:D,2,FALSE))*PI()/180) + COS((VLOOKUP(C45,Locations!B:D,2,FALSE))*PI()/180) * COS((VLOOKUP(D45,Locations!B:D,2,FALSE))*PI()/180)*COS((VLOOKUP(D45,Locations!B:D,3,FALSE))* PI()/180-(VLOOKUP(C45,Locations!B:D,3,FALSE))*PI()/180))/1.609,0))*2,(ROUND(6371 * ACOS(SIN((VLOOKUP(C45,Locations!B:D,2,FALSE))*PI()/180)*SIN((VLOOKUP(D45,Locations!B:D,2,FALSE))*PI()/180) + COS((VLOOKUP(C45,Locations!B:D,2,FALSE))*PI()/180) * COS((VLOOKUP(D45,Locations!B:D,2,FALSE))*PI()/180)*COS((VLOOKUP(D45,Locations!B:D,3,FALSE))* PI()/180-(VLOOKUP(C45,Locations!B:D,3,FALSE))*PI()/180))/1.609,0))),""))</f>
        <v/>
      </c>
      <c r="K45" s="100" t="str" cm="1">
        <f t="array" ref="K45">IFERROR((ROUND(IF(AND(E45="Train",INDEX(Locations!$B$3:$E$308,MATCH('Dept G Planning'!C45,Locations!$B$3:$B$308,0),4)="Europe",INDEX(Locations!$B$3:$E$308,MATCH('Dept G Planning'!D45,Locations!$B$3:$B$308,0),4)="UK"),(((INDEX(Dover!$B$3:$G$124,MATCH('Dept G Planning'!C45,Dover!$B$3:$B$124,0),6))*Transport!$D$3)+(INDEX(Dover!$B$3:$G$124,MATCH('Dept G Planning'!D45,Dover!$B$3:$B$124,0),6)*Transport!$C$3))*'Dept G Planning'!F45*IF(I45="Yes",2,1),IF(AND(E45="Train",INDEX(Locations!$B$3:$E$308,MATCH('Dept G Planning'!D45,Locations!$B$3:$B$308,0),4)="Europe",INDEX(Locations!$B$3:$E$308,MATCH('Dept G Planning'!C45,Locations!$B$3:$B$308,0),4)="UK"),(((INDEX(Dover!$B$3:$G$124,MATCH('Dept G Planning'!D45,Dover!$B$3:$B$124,0),6))*Transport!$D$3)+(INDEX(Dover!$B$3:$G$124,MATCH('Dept G Planning'!C45,Dover!$B$3:$B$124,0),6)*Transport!$C$3))*'Dept G Planning'!F45*IF(I45="Yes",2,1),IF(AND(E45="Bus/Coach",INDEX(Locations!$B$3:$E$308,MATCH('Dept G Planning'!C45,Locations!$B$3:$B$308,0),4)="Europe",INDEX(Locations!$B$3:$E$308,MATCH('Dept G Planning'!D45,Locations!$B$3:$B$308,0),4)="UK"),((((J45)-42.4)*Transport!$D$5)+(42.4*Transport!$D$13))*'Dept G Planning'!F45,IF(AND(E45="Bus/Coach",INDEX(Locations!$B$3:$E$308,MATCH('Dept G Planning'!D45,Locations!$B$3:$B$308,0),4)="Europe",INDEX(Locations!$B$3:$E$308,MATCH('Dept G Planning'!C45,Locations!$B$3:$B$308,0),4)="UK"),((((J45)-42.4)*Transport!$D$5)+(42.4*Transport!$D$13))*'Dept G Planning'!F45,IF(AND(E45="Car",INDEX(Locations!$B$3:$E$308,MATCH('Dept G Planning'!C45,Locations!$B$3:$B$308,0),4)="Europe",INDEX(Locations!$B$3:$E$308,MATCH('Dept G Planning'!D45,Locations!$B$3:$B$308,0),4)="UK"),(((((J45)-42.4)*Transport!$D$9)+(42.4*Transport!$D$14))*'Dept G Planning'!F45),IF(AND(E45="Car",INDEX(Locations!$B$3:$E$308,MATCH('Dept G Planning'!D45,Locations!$B$3:$B$308,0),4)="Europe",INDEX(Locations!$B$3:$E$308,MATCH('Dept G Planning'!C45,Locations!$B$3:$B$308,0),4)="UK"),(((((J45)-42.4)*Transport!$D$9)+(42.4*Transport!$D$14))*'Dept G Planning'!F45),IF(AND(E45="Hybrid car",INDEX(Locations!$B$3:$E$308,MATCH('Dept G Planning'!C45,Locations!$B$3:$B$308,0),4)="Europe",INDEX(Locations!$B$3:$E$308,MATCH('Dept G Planning'!D45,Locations!$B$3:$B$308,0),4)="UK"),(((((J45)-42.4)*Transport!$D$9)+(42.4*Transport!$D$14))*'Dept G Planning'!F45),IF(AND(E45="Hybrid car",INDEX(Locations!$B$3:$E$308,MATCH('Dept G Planning'!D45,Locations!$B$3:$B$308,0),4)="Europe",INDEX(Locations!$B$3:$E$308,MATCH('Dept G Planning'!C45,Locations!$B$3:$B$308,0),4)="UK"),(((((J45)-42.4)*Transport!$D$9)+(42.4*Transport!$D$14))*'Dept G Planning'!F45),IF(AND(E45="Electric car",INDEX(Locations!$B$3:$E$308,MATCH('Dept G Planning'!C45,Locations!$B$3:$B$308,0),4)="Europe",INDEX(Locations!$B$3:$E$308,MATCH('Dept G Planning'!D45,Locations!$B$3:$B$308,0),4)="UK"),(((((J45)-42.4)*Transport!$D$8)+(42.4*Transport!$D$14))*'Dept G Planning'!F45),IF(AND(E45="Electric car",INDEX(Locations!$B$3:$E$308,MATCH('Dept G Planning'!D45,Locations!$B$3:$B$308,0),4)="Europe",INDEX(Locations!$B$3:$E$308,MATCH('Dept G Planning'!C45,Locations!$B$3:$B$308,0),4)="UK"),(((((J45)-42.4)*Transport!$D$8)+(42.4*Transport!$D$14))*'Dept G Planning'!F45),IF(AND(OR(C45="Ireland",INDEX(Locations!$B$3:$F$308,MATCH('Dept G Planning'!C45,Locations!$B$3:$B$308,0),5)="Yes"),E45="Car",INDEX(Locations!$B$3:$E$308,MATCH('Dept G Planning'!D45,Locations!$B$3:$B$308,0),4)="UK"),(J45)*(0.15*Transport!$C$14+0.85*Transport!$C$9)*'Dept G Planning'!F45,IF(AND(OR(D45="Ireland",INDEX(Locations!$B$3:$F$308,MATCH('Dept G Planning'!D45,Locations!$B$3:$B$308,0),5)="Yes"),E45="Car",INDEX(Locations!$B$3:$E$308,MATCH('Dept G Planning'!C45,Locations!$B$3:$B$308,0),4)="UK"),(J45)*(0.15*Transport!$C$14+0.85*Transport!$C$9)*'Dept G Planning'!F45,IF(AND(OR(C45="Ireland",INDEX(Locations!$B$3:$F$308,MATCH('Dept G Planning'!C45,Locations!$B$3:$B$308,0),5)="Yes"),E45="Hybrid Car",INDEX(Locations!$B$3:$E$308,MATCH('Dept G Planning'!D45,Locations!$B$3:$B$308,0),4)="UK"),(J45)*(0.15*Transport!$C$14+0.85*Transport!$C$9)*'Dept G Planning'!F45,IF(AND(OR(D45="Ireland",INDEX(Locations!$B$3:$F$308,MATCH('Dept G Planning'!D45,Locations!$B$3:$B$308,0),5)="Yes"),E45="Hybrid Car",INDEX(Locations!$B$3:$E$308,MATCH('Dept G Planning'!C45,Locations!$B$3:$B$308,0),4)="UK"),(J45)*(0.15*Transport!$C$14+0.85*Transport!$C$9)*'Dept G Planning'!F45,IF(AND(OR(C45="Ireland",INDEX(Locations!$B$3:$F$308,MATCH('Dept G Planning'!C45,Locations!$B$3:$B$308,0),5)="Yes"),E45="Electric Car",INDEX(Locations!$B$3:$E$308,MATCH('Dept G Planning'!D45,Locations!$B$3:$B$308,0),4)="UK"),(J45)*(0.15*Transport!$C$14+0.85*Transport!$C$8)*'Dept G Planning'!F45,IF(AND(OR(D45="Ireland",INDEX(Locations!$B$3:$F$308,MATCH('Dept G Planning'!D45,Locations!$B$3:$B$308,0),5)="Yes"),E45="Electric Car",INDEX(Locations!$B$3:$E$308,MATCH('Dept G Planning'!C45,Locations!$B$3:$B$308,0),4)="UK"),(J45)*(0.15*Transport!$C$14+0.85*Transport!$C$8)*'Dept G Planning'!F45,IF(AND(OR(C45="Ireland",INDEX(Locations!$B$3:$F$308,MATCH('Dept G Planning'!C45,Locations!$B$3:$B$308,0),5)="Yes"),E45="Bus/Coach",INDEX(Locations!$B$3:$E$308,MATCH('Dept G Planning'!D45,Locations!$B$3:$B$308,0),4)="UK"),(J45)*(0.15*Transport!$C$13+0.85*Transport!$C$5)*'Dept G Planning'!F45,IF(AND(OR(D45="Ireland",INDEX(Locations!$B$3:$F$308,MATCH('Dept G Planning'!D45,Locations!$B$3:$B$308,0),5)="Yes"),E45="Bus/Coach",INDEX(Locations!$B$3:$E$308,MATCH('Dept G Planning'!C45,Locations!$B$3:$B$308,0),4)="UK"),(J45)*(0.15*Transport!$C$13+0.85*Transport!$C$5)*'Dept G Planning'!F45,IF(AND(OR(C45="Ireland",INDEX(Locations!$B$3:$F$308,MATCH('Dept G Planning'!C45,Locations!$B$3:$B$308,0),5)="Yes"),E45="Train",INDEX(Locations!$B$3:$E$308,MATCH('Dept G Planning'!D45,Locations!$B$3:$B$308,0),4)="UK"),(J45)*(0.15*Transport!$C$13+0.85*Transport!$C$3)*'Dept G Planning'!F45,IF(AND(OR(D45="Ireland",INDEX(Locations!$B$3:$F$308,MATCH('Dept G Planning'!D45,Locations!$B$3:$B$308,0),5)="Yes"),E45="Train",INDEX(Locations!$B$3:$E$308,MATCH('Dept G Planning'!C45,Locations!$B$3:$B$308,0),4)="UK"),(J45)*(0.15*Transport!$C$13+0.85*Transport!$C$3),J45*(INDEX(Transport!$B$3:$E$14,MATCH('Dept G Planning'!E45,Transport!$B$3:$B$14,0),IF(INDEX(Locations!$B$3:$G$308,MATCH('Dept G Planning'!C45,Locations!$B$3:$B$308,0),4)="UK",2,IF(INDEX(Locations!$B$3:$G$308,MATCH('Dept G Planning'!C45,Locations!$B$3:$B$308,0),4)="Europe",3,4)))))*F45*G45*H45))))))))))))))))))),1)),"")</f>
        <v/>
      </c>
      <c r="L45" s="90"/>
    </row>
    <row r="46" spans="1:14" ht="17.399999999999999" customHeight="1" x14ac:dyDescent="0.25">
      <c r="A46" s="90"/>
      <c r="B46" s="91"/>
      <c r="C46" s="91"/>
      <c r="D46" s="91"/>
      <c r="E46" s="91"/>
      <c r="F46" s="90"/>
      <c r="G46" s="90">
        <v>1</v>
      </c>
      <c r="H46" s="101">
        <v>1</v>
      </c>
      <c r="I46" s="91"/>
      <c r="J46" s="100" t="str">
        <f>(IFERROR(IF(I46="Yes",(ROUND(6371 * ACOS(SIN((VLOOKUP(C46,Locations!B:D,2,FALSE))*PI()/180)*SIN((VLOOKUP(D46,Locations!B:D,2,FALSE))*PI()/180) + COS((VLOOKUP(C46,Locations!B:D,2,FALSE))*PI()/180) * COS((VLOOKUP(D46,Locations!B:D,2,FALSE))*PI()/180)*COS((VLOOKUP(D46,Locations!B:D,3,FALSE))* PI()/180-(VLOOKUP(C46,Locations!B:D,3,FALSE))*PI()/180))/1.609,0))*2,(ROUND(6371 * ACOS(SIN((VLOOKUP(C46,Locations!B:D,2,FALSE))*PI()/180)*SIN((VLOOKUP(D46,Locations!B:D,2,FALSE))*PI()/180) + COS((VLOOKUP(C46,Locations!B:D,2,FALSE))*PI()/180) * COS((VLOOKUP(D46,Locations!B:D,2,FALSE))*PI()/180)*COS((VLOOKUP(D46,Locations!B:D,3,FALSE))* PI()/180-(VLOOKUP(C46,Locations!B:D,3,FALSE))*PI()/180))/1.609,0))),""))</f>
        <v/>
      </c>
      <c r="K46" s="100" t="str" cm="1">
        <f t="array" ref="K46">IFERROR((ROUND(IF(AND(E46="Train",INDEX(Locations!$B$3:$E$308,MATCH('Dept G Planning'!C46,Locations!$B$3:$B$308,0),4)="Europe",INDEX(Locations!$B$3:$E$308,MATCH('Dept G Planning'!D46,Locations!$B$3:$B$308,0),4)="UK"),(((INDEX(Dover!$B$3:$G$124,MATCH('Dept G Planning'!C46,Dover!$B$3:$B$124,0),6))*Transport!$D$3)+(INDEX(Dover!$B$3:$G$124,MATCH('Dept G Planning'!D46,Dover!$B$3:$B$124,0),6)*Transport!$C$3))*'Dept G Planning'!F46*IF(I46="Yes",2,1),IF(AND(E46="Train",INDEX(Locations!$B$3:$E$308,MATCH('Dept G Planning'!D46,Locations!$B$3:$B$308,0),4)="Europe",INDEX(Locations!$B$3:$E$308,MATCH('Dept G Planning'!C46,Locations!$B$3:$B$308,0),4)="UK"),(((INDEX(Dover!$B$3:$G$124,MATCH('Dept G Planning'!D46,Dover!$B$3:$B$124,0),6))*Transport!$D$3)+(INDEX(Dover!$B$3:$G$124,MATCH('Dept G Planning'!C46,Dover!$B$3:$B$124,0),6)*Transport!$C$3))*'Dept G Planning'!F46*IF(I46="Yes",2,1),IF(AND(E46="Bus/Coach",INDEX(Locations!$B$3:$E$308,MATCH('Dept G Planning'!C46,Locations!$B$3:$B$308,0),4)="Europe",INDEX(Locations!$B$3:$E$308,MATCH('Dept G Planning'!D46,Locations!$B$3:$B$308,0),4)="UK"),((((J46)-42.4)*Transport!$D$5)+(42.4*Transport!$D$13))*'Dept G Planning'!F46,IF(AND(E46="Bus/Coach",INDEX(Locations!$B$3:$E$308,MATCH('Dept G Planning'!D46,Locations!$B$3:$B$308,0),4)="Europe",INDEX(Locations!$B$3:$E$308,MATCH('Dept G Planning'!C46,Locations!$B$3:$B$308,0),4)="UK"),((((J46)-42.4)*Transport!$D$5)+(42.4*Transport!$D$13))*'Dept G Planning'!F46,IF(AND(E46="Car",INDEX(Locations!$B$3:$E$308,MATCH('Dept G Planning'!C46,Locations!$B$3:$B$308,0),4)="Europe",INDEX(Locations!$B$3:$E$308,MATCH('Dept G Planning'!D46,Locations!$B$3:$B$308,0),4)="UK"),(((((J46)-42.4)*Transport!$D$9)+(42.4*Transport!$D$14))*'Dept G Planning'!F46),IF(AND(E46="Car",INDEX(Locations!$B$3:$E$308,MATCH('Dept G Planning'!D46,Locations!$B$3:$B$308,0),4)="Europe",INDEX(Locations!$B$3:$E$308,MATCH('Dept G Planning'!C46,Locations!$B$3:$B$308,0),4)="UK"),(((((J46)-42.4)*Transport!$D$9)+(42.4*Transport!$D$14))*'Dept G Planning'!F46),IF(AND(E46="Hybrid car",INDEX(Locations!$B$3:$E$308,MATCH('Dept G Planning'!C46,Locations!$B$3:$B$308,0),4)="Europe",INDEX(Locations!$B$3:$E$308,MATCH('Dept G Planning'!D46,Locations!$B$3:$B$308,0),4)="UK"),(((((J46)-42.4)*Transport!$D$9)+(42.4*Transport!$D$14))*'Dept G Planning'!F46),IF(AND(E46="Hybrid car",INDEX(Locations!$B$3:$E$308,MATCH('Dept G Planning'!D46,Locations!$B$3:$B$308,0),4)="Europe",INDEX(Locations!$B$3:$E$308,MATCH('Dept G Planning'!C46,Locations!$B$3:$B$308,0),4)="UK"),(((((J46)-42.4)*Transport!$D$9)+(42.4*Transport!$D$14))*'Dept G Planning'!F46),IF(AND(E46="Electric car",INDEX(Locations!$B$3:$E$308,MATCH('Dept G Planning'!C46,Locations!$B$3:$B$308,0),4)="Europe",INDEX(Locations!$B$3:$E$308,MATCH('Dept G Planning'!D46,Locations!$B$3:$B$308,0),4)="UK"),(((((J46)-42.4)*Transport!$D$8)+(42.4*Transport!$D$14))*'Dept G Planning'!F46),IF(AND(E46="Electric car",INDEX(Locations!$B$3:$E$308,MATCH('Dept G Planning'!D46,Locations!$B$3:$B$308,0),4)="Europe",INDEX(Locations!$B$3:$E$308,MATCH('Dept G Planning'!C46,Locations!$B$3:$B$308,0),4)="UK"),(((((J46)-42.4)*Transport!$D$8)+(42.4*Transport!$D$14))*'Dept G Planning'!F46),IF(AND(OR(C46="Ireland",INDEX(Locations!$B$3:$F$308,MATCH('Dept G Planning'!C46,Locations!$B$3:$B$308,0),5)="Yes"),E46="Car",INDEX(Locations!$B$3:$E$308,MATCH('Dept G Planning'!D46,Locations!$B$3:$B$308,0),4)="UK"),(J46)*(0.15*Transport!$C$14+0.85*Transport!$C$9)*'Dept G Planning'!F46,IF(AND(OR(D46="Ireland",INDEX(Locations!$B$3:$F$308,MATCH('Dept G Planning'!D46,Locations!$B$3:$B$308,0),5)="Yes"),E46="Car",INDEX(Locations!$B$3:$E$308,MATCH('Dept G Planning'!C46,Locations!$B$3:$B$308,0),4)="UK"),(J46)*(0.15*Transport!$C$14+0.85*Transport!$C$9)*'Dept G Planning'!F46,IF(AND(OR(C46="Ireland",INDEX(Locations!$B$3:$F$308,MATCH('Dept G Planning'!C46,Locations!$B$3:$B$308,0),5)="Yes"),E46="Hybrid Car",INDEX(Locations!$B$3:$E$308,MATCH('Dept G Planning'!D46,Locations!$B$3:$B$308,0),4)="UK"),(J46)*(0.15*Transport!$C$14+0.85*Transport!$C$9)*'Dept G Planning'!F46,IF(AND(OR(D46="Ireland",INDEX(Locations!$B$3:$F$308,MATCH('Dept G Planning'!D46,Locations!$B$3:$B$308,0),5)="Yes"),E46="Hybrid Car",INDEX(Locations!$B$3:$E$308,MATCH('Dept G Planning'!C46,Locations!$B$3:$B$308,0),4)="UK"),(J46)*(0.15*Transport!$C$14+0.85*Transport!$C$9)*'Dept G Planning'!F46,IF(AND(OR(C46="Ireland",INDEX(Locations!$B$3:$F$308,MATCH('Dept G Planning'!C46,Locations!$B$3:$B$308,0),5)="Yes"),E46="Electric Car",INDEX(Locations!$B$3:$E$308,MATCH('Dept G Planning'!D46,Locations!$B$3:$B$308,0),4)="UK"),(J46)*(0.15*Transport!$C$14+0.85*Transport!$C$8)*'Dept G Planning'!F46,IF(AND(OR(D46="Ireland",INDEX(Locations!$B$3:$F$308,MATCH('Dept G Planning'!D46,Locations!$B$3:$B$308,0),5)="Yes"),E46="Electric Car",INDEX(Locations!$B$3:$E$308,MATCH('Dept G Planning'!C46,Locations!$B$3:$B$308,0),4)="UK"),(J46)*(0.15*Transport!$C$14+0.85*Transport!$C$8)*'Dept G Planning'!F46,IF(AND(OR(C46="Ireland",INDEX(Locations!$B$3:$F$308,MATCH('Dept G Planning'!C46,Locations!$B$3:$B$308,0),5)="Yes"),E46="Bus/Coach",INDEX(Locations!$B$3:$E$308,MATCH('Dept G Planning'!D46,Locations!$B$3:$B$308,0),4)="UK"),(J46)*(0.15*Transport!$C$13+0.85*Transport!$C$5)*'Dept G Planning'!F46,IF(AND(OR(D46="Ireland",INDEX(Locations!$B$3:$F$308,MATCH('Dept G Planning'!D46,Locations!$B$3:$B$308,0),5)="Yes"),E46="Bus/Coach",INDEX(Locations!$B$3:$E$308,MATCH('Dept G Planning'!C46,Locations!$B$3:$B$308,0),4)="UK"),(J46)*(0.15*Transport!$C$13+0.85*Transport!$C$5)*'Dept G Planning'!F46,IF(AND(OR(C46="Ireland",INDEX(Locations!$B$3:$F$308,MATCH('Dept G Planning'!C46,Locations!$B$3:$B$308,0),5)="Yes"),E46="Train",INDEX(Locations!$B$3:$E$308,MATCH('Dept G Planning'!D46,Locations!$B$3:$B$308,0),4)="UK"),(J46)*(0.15*Transport!$C$13+0.85*Transport!$C$3)*'Dept G Planning'!F46,IF(AND(OR(D46="Ireland",INDEX(Locations!$B$3:$F$308,MATCH('Dept G Planning'!D46,Locations!$B$3:$B$308,0),5)="Yes"),E46="Train",INDEX(Locations!$B$3:$E$308,MATCH('Dept G Planning'!C46,Locations!$B$3:$B$308,0),4)="UK"),(J46)*(0.15*Transport!$C$13+0.85*Transport!$C$3),J46*(INDEX(Transport!$B$3:$E$14,MATCH('Dept G Planning'!E46,Transport!$B$3:$B$14,0),IF(INDEX(Locations!$B$3:$G$308,MATCH('Dept G Planning'!C46,Locations!$B$3:$B$308,0),4)="UK",2,IF(INDEX(Locations!$B$3:$G$308,MATCH('Dept G Planning'!C46,Locations!$B$3:$B$308,0),4)="Europe",3,4)))))*F46*G46*H46))))))))))))))))))),1)),"")</f>
        <v/>
      </c>
      <c r="L46" s="90"/>
    </row>
    <row r="47" spans="1:14" ht="17.399999999999999" customHeight="1" x14ac:dyDescent="0.25">
      <c r="A47" s="90"/>
      <c r="B47" s="91"/>
      <c r="C47" s="91"/>
      <c r="D47" s="91"/>
      <c r="E47" s="91"/>
      <c r="F47" s="90"/>
      <c r="G47" s="90">
        <v>1</v>
      </c>
      <c r="H47" s="101">
        <v>1</v>
      </c>
      <c r="I47" s="91"/>
      <c r="J47" s="100" t="str">
        <f>(IFERROR(IF(I47="Yes",(ROUND(6371 * ACOS(SIN((VLOOKUP(C47,Locations!B:D,2,FALSE))*PI()/180)*SIN((VLOOKUP(D47,Locations!B:D,2,FALSE))*PI()/180) + COS((VLOOKUP(C47,Locations!B:D,2,FALSE))*PI()/180) * COS((VLOOKUP(D47,Locations!B:D,2,FALSE))*PI()/180)*COS((VLOOKUP(D47,Locations!B:D,3,FALSE))* PI()/180-(VLOOKUP(C47,Locations!B:D,3,FALSE))*PI()/180))/1.609,0))*2,(ROUND(6371 * ACOS(SIN((VLOOKUP(C47,Locations!B:D,2,FALSE))*PI()/180)*SIN((VLOOKUP(D47,Locations!B:D,2,FALSE))*PI()/180) + COS((VLOOKUP(C47,Locations!B:D,2,FALSE))*PI()/180) * COS((VLOOKUP(D47,Locations!B:D,2,FALSE))*PI()/180)*COS((VLOOKUP(D47,Locations!B:D,3,FALSE))* PI()/180-(VLOOKUP(C47,Locations!B:D,3,FALSE))*PI()/180))/1.609,0))),""))</f>
        <v/>
      </c>
      <c r="K47" s="100" t="str" cm="1">
        <f t="array" ref="K47">IFERROR((ROUND(IF(AND(E47="Train",INDEX(Locations!$B$3:$E$308,MATCH('Dept G Planning'!C47,Locations!$B$3:$B$308,0),4)="Europe",INDEX(Locations!$B$3:$E$308,MATCH('Dept G Planning'!D47,Locations!$B$3:$B$308,0),4)="UK"),(((INDEX(Dover!$B$3:$G$124,MATCH('Dept G Planning'!C47,Dover!$B$3:$B$124,0),6))*Transport!$D$3)+(INDEX(Dover!$B$3:$G$124,MATCH('Dept G Planning'!D47,Dover!$B$3:$B$124,0),6)*Transport!$C$3))*'Dept G Planning'!F47*IF(I47="Yes",2,1),IF(AND(E47="Train",INDEX(Locations!$B$3:$E$308,MATCH('Dept G Planning'!D47,Locations!$B$3:$B$308,0),4)="Europe",INDEX(Locations!$B$3:$E$308,MATCH('Dept G Planning'!C47,Locations!$B$3:$B$308,0),4)="UK"),(((INDEX(Dover!$B$3:$G$124,MATCH('Dept G Planning'!D47,Dover!$B$3:$B$124,0),6))*Transport!$D$3)+(INDEX(Dover!$B$3:$G$124,MATCH('Dept G Planning'!C47,Dover!$B$3:$B$124,0),6)*Transport!$C$3))*'Dept G Planning'!F47*IF(I47="Yes",2,1),IF(AND(E47="Bus/Coach",INDEX(Locations!$B$3:$E$308,MATCH('Dept G Planning'!C47,Locations!$B$3:$B$308,0),4)="Europe",INDEX(Locations!$B$3:$E$308,MATCH('Dept G Planning'!D47,Locations!$B$3:$B$308,0),4)="UK"),((((J47)-42.4)*Transport!$D$5)+(42.4*Transport!$D$13))*'Dept G Planning'!F47,IF(AND(E47="Bus/Coach",INDEX(Locations!$B$3:$E$308,MATCH('Dept G Planning'!D47,Locations!$B$3:$B$308,0),4)="Europe",INDEX(Locations!$B$3:$E$308,MATCH('Dept G Planning'!C47,Locations!$B$3:$B$308,0),4)="UK"),((((J47)-42.4)*Transport!$D$5)+(42.4*Transport!$D$13))*'Dept G Planning'!F47,IF(AND(E47="Car",INDEX(Locations!$B$3:$E$308,MATCH('Dept G Planning'!C47,Locations!$B$3:$B$308,0),4)="Europe",INDEX(Locations!$B$3:$E$308,MATCH('Dept G Planning'!D47,Locations!$B$3:$B$308,0),4)="UK"),(((((J47)-42.4)*Transport!$D$9)+(42.4*Transport!$D$14))*'Dept G Planning'!F47),IF(AND(E47="Car",INDEX(Locations!$B$3:$E$308,MATCH('Dept G Planning'!D47,Locations!$B$3:$B$308,0),4)="Europe",INDEX(Locations!$B$3:$E$308,MATCH('Dept G Planning'!C47,Locations!$B$3:$B$308,0),4)="UK"),(((((J47)-42.4)*Transport!$D$9)+(42.4*Transport!$D$14))*'Dept G Planning'!F47),IF(AND(E47="Hybrid car",INDEX(Locations!$B$3:$E$308,MATCH('Dept G Planning'!C47,Locations!$B$3:$B$308,0),4)="Europe",INDEX(Locations!$B$3:$E$308,MATCH('Dept G Planning'!D47,Locations!$B$3:$B$308,0),4)="UK"),(((((J47)-42.4)*Transport!$D$9)+(42.4*Transport!$D$14))*'Dept G Planning'!F47),IF(AND(E47="Hybrid car",INDEX(Locations!$B$3:$E$308,MATCH('Dept G Planning'!D47,Locations!$B$3:$B$308,0),4)="Europe",INDEX(Locations!$B$3:$E$308,MATCH('Dept G Planning'!C47,Locations!$B$3:$B$308,0),4)="UK"),(((((J47)-42.4)*Transport!$D$9)+(42.4*Transport!$D$14))*'Dept G Planning'!F47),IF(AND(E47="Electric car",INDEX(Locations!$B$3:$E$308,MATCH('Dept G Planning'!C47,Locations!$B$3:$B$308,0),4)="Europe",INDEX(Locations!$B$3:$E$308,MATCH('Dept G Planning'!D47,Locations!$B$3:$B$308,0),4)="UK"),(((((J47)-42.4)*Transport!$D$8)+(42.4*Transport!$D$14))*'Dept G Planning'!F47),IF(AND(E47="Electric car",INDEX(Locations!$B$3:$E$308,MATCH('Dept G Planning'!D47,Locations!$B$3:$B$308,0),4)="Europe",INDEX(Locations!$B$3:$E$308,MATCH('Dept G Planning'!C47,Locations!$B$3:$B$308,0),4)="UK"),(((((J47)-42.4)*Transport!$D$8)+(42.4*Transport!$D$14))*'Dept G Planning'!F47),IF(AND(OR(C47="Ireland",INDEX(Locations!$B$3:$F$308,MATCH('Dept G Planning'!C47,Locations!$B$3:$B$308,0),5)="Yes"),E47="Car",INDEX(Locations!$B$3:$E$308,MATCH('Dept G Planning'!D47,Locations!$B$3:$B$308,0),4)="UK"),(J47)*(0.15*Transport!$C$14+0.85*Transport!$C$9)*'Dept G Planning'!F47,IF(AND(OR(D47="Ireland",INDEX(Locations!$B$3:$F$308,MATCH('Dept G Planning'!D47,Locations!$B$3:$B$308,0),5)="Yes"),E47="Car",INDEX(Locations!$B$3:$E$308,MATCH('Dept G Planning'!C47,Locations!$B$3:$B$308,0),4)="UK"),(J47)*(0.15*Transport!$C$14+0.85*Transport!$C$9)*'Dept G Planning'!F47,IF(AND(OR(C47="Ireland",INDEX(Locations!$B$3:$F$308,MATCH('Dept G Planning'!C47,Locations!$B$3:$B$308,0),5)="Yes"),E47="Hybrid Car",INDEX(Locations!$B$3:$E$308,MATCH('Dept G Planning'!D47,Locations!$B$3:$B$308,0),4)="UK"),(J47)*(0.15*Transport!$C$14+0.85*Transport!$C$9)*'Dept G Planning'!F47,IF(AND(OR(D47="Ireland",INDEX(Locations!$B$3:$F$308,MATCH('Dept G Planning'!D47,Locations!$B$3:$B$308,0),5)="Yes"),E47="Hybrid Car",INDEX(Locations!$B$3:$E$308,MATCH('Dept G Planning'!C47,Locations!$B$3:$B$308,0),4)="UK"),(J47)*(0.15*Transport!$C$14+0.85*Transport!$C$9)*'Dept G Planning'!F47,IF(AND(OR(C47="Ireland",INDEX(Locations!$B$3:$F$308,MATCH('Dept G Planning'!C47,Locations!$B$3:$B$308,0),5)="Yes"),E47="Electric Car",INDEX(Locations!$B$3:$E$308,MATCH('Dept G Planning'!D47,Locations!$B$3:$B$308,0),4)="UK"),(J47)*(0.15*Transport!$C$14+0.85*Transport!$C$8)*'Dept G Planning'!F47,IF(AND(OR(D47="Ireland",INDEX(Locations!$B$3:$F$308,MATCH('Dept G Planning'!D47,Locations!$B$3:$B$308,0),5)="Yes"),E47="Electric Car",INDEX(Locations!$B$3:$E$308,MATCH('Dept G Planning'!C47,Locations!$B$3:$B$308,0),4)="UK"),(J47)*(0.15*Transport!$C$14+0.85*Transport!$C$8)*'Dept G Planning'!F47,IF(AND(OR(C47="Ireland",INDEX(Locations!$B$3:$F$308,MATCH('Dept G Planning'!C47,Locations!$B$3:$B$308,0),5)="Yes"),E47="Bus/Coach",INDEX(Locations!$B$3:$E$308,MATCH('Dept G Planning'!D47,Locations!$B$3:$B$308,0),4)="UK"),(J47)*(0.15*Transport!$C$13+0.85*Transport!$C$5)*'Dept G Planning'!F47,IF(AND(OR(D47="Ireland",INDEX(Locations!$B$3:$F$308,MATCH('Dept G Planning'!D47,Locations!$B$3:$B$308,0),5)="Yes"),E47="Bus/Coach",INDEX(Locations!$B$3:$E$308,MATCH('Dept G Planning'!C47,Locations!$B$3:$B$308,0),4)="UK"),(J47)*(0.15*Transport!$C$13+0.85*Transport!$C$5)*'Dept G Planning'!F47,IF(AND(OR(C47="Ireland",INDEX(Locations!$B$3:$F$308,MATCH('Dept G Planning'!C47,Locations!$B$3:$B$308,0),5)="Yes"),E47="Train",INDEX(Locations!$B$3:$E$308,MATCH('Dept G Planning'!D47,Locations!$B$3:$B$308,0),4)="UK"),(J47)*(0.15*Transport!$C$13+0.85*Transport!$C$3)*'Dept G Planning'!F47,IF(AND(OR(D47="Ireland",INDEX(Locations!$B$3:$F$308,MATCH('Dept G Planning'!D47,Locations!$B$3:$B$308,0),5)="Yes"),E47="Train",INDEX(Locations!$B$3:$E$308,MATCH('Dept G Planning'!C47,Locations!$B$3:$B$308,0),4)="UK"),(J47)*(0.15*Transport!$C$13+0.85*Transport!$C$3),J47*(INDEX(Transport!$B$3:$E$14,MATCH('Dept G Planning'!E47,Transport!$B$3:$B$14,0),IF(INDEX(Locations!$B$3:$G$308,MATCH('Dept G Planning'!C47,Locations!$B$3:$B$308,0),4)="UK",2,IF(INDEX(Locations!$B$3:$G$308,MATCH('Dept G Planning'!C47,Locations!$B$3:$B$308,0),4)="Europe",3,4)))))*F47*G47*H47))))))))))))))))))),1)),"")</f>
        <v/>
      </c>
      <c r="L47" s="90"/>
    </row>
    <row r="48" spans="1:14" ht="17.399999999999999" customHeight="1" x14ac:dyDescent="0.25">
      <c r="A48" s="90"/>
      <c r="B48" s="91"/>
      <c r="C48" s="91"/>
      <c r="D48" s="91"/>
      <c r="E48" s="91"/>
      <c r="F48" s="90"/>
      <c r="G48" s="90">
        <v>1</v>
      </c>
      <c r="H48" s="101">
        <v>1</v>
      </c>
      <c r="I48" s="91"/>
      <c r="J48" s="100" t="str">
        <f>(IFERROR(IF(I48="Yes",(ROUND(6371 * ACOS(SIN((VLOOKUP(C48,Locations!B:D,2,FALSE))*PI()/180)*SIN((VLOOKUP(D48,Locations!B:D,2,FALSE))*PI()/180) + COS((VLOOKUP(C48,Locations!B:D,2,FALSE))*PI()/180) * COS((VLOOKUP(D48,Locations!B:D,2,FALSE))*PI()/180)*COS((VLOOKUP(D48,Locations!B:D,3,FALSE))* PI()/180-(VLOOKUP(C48,Locations!B:D,3,FALSE))*PI()/180))/1.609,0))*2,(ROUND(6371 * ACOS(SIN((VLOOKUP(C48,Locations!B:D,2,FALSE))*PI()/180)*SIN((VLOOKUP(D48,Locations!B:D,2,FALSE))*PI()/180) + COS((VLOOKUP(C48,Locations!B:D,2,FALSE))*PI()/180) * COS((VLOOKUP(D48,Locations!B:D,2,FALSE))*PI()/180)*COS((VLOOKUP(D48,Locations!B:D,3,FALSE))* PI()/180-(VLOOKUP(C48,Locations!B:D,3,FALSE))*PI()/180))/1.609,0))),""))</f>
        <v/>
      </c>
      <c r="K48" s="100" t="str" cm="1">
        <f t="array" ref="K48">IFERROR((ROUND(IF(AND(E48="Train",INDEX(Locations!$B$3:$E$308,MATCH('Dept G Planning'!C48,Locations!$B$3:$B$308,0),4)="Europe",INDEX(Locations!$B$3:$E$308,MATCH('Dept G Planning'!D48,Locations!$B$3:$B$308,0),4)="UK"),(((INDEX(Dover!$B$3:$G$124,MATCH('Dept G Planning'!C48,Dover!$B$3:$B$124,0),6))*Transport!$D$3)+(INDEX(Dover!$B$3:$G$124,MATCH('Dept G Planning'!D48,Dover!$B$3:$B$124,0),6)*Transport!$C$3))*'Dept G Planning'!F48*IF(I48="Yes",2,1),IF(AND(E48="Train",INDEX(Locations!$B$3:$E$308,MATCH('Dept G Planning'!D48,Locations!$B$3:$B$308,0),4)="Europe",INDEX(Locations!$B$3:$E$308,MATCH('Dept G Planning'!C48,Locations!$B$3:$B$308,0),4)="UK"),(((INDEX(Dover!$B$3:$G$124,MATCH('Dept G Planning'!D48,Dover!$B$3:$B$124,0),6))*Transport!$D$3)+(INDEX(Dover!$B$3:$G$124,MATCH('Dept G Planning'!C48,Dover!$B$3:$B$124,0),6)*Transport!$C$3))*'Dept G Planning'!F48*IF(I48="Yes",2,1),IF(AND(E48="Bus/Coach",INDEX(Locations!$B$3:$E$308,MATCH('Dept G Planning'!C48,Locations!$B$3:$B$308,0),4)="Europe",INDEX(Locations!$B$3:$E$308,MATCH('Dept G Planning'!D48,Locations!$B$3:$B$308,0),4)="UK"),((((J48)-42.4)*Transport!$D$5)+(42.4*Transport!$D$13))*'Dept G Planning'!F48,IF(AND(E48="Bus/Coach",INDEX(Locations!$B$3:$E$308,MATCH('Dept G Planning'!D48,Locations!$B$3:$B$308,0),4)="Europe",INDEX(Locations!$B$3:$E$308,MATCH('Dept G Planning'!C48,Locations!$B$3:$B$308,0),4)="UK"),((((J48)-42.4)*Transport!$D$5)+(42.4*Transport!$D$13))*'Dept G Planning'!F48,IF(AND(E48="Car",INDEX(Locations!$B$3:$E$308,MATCH('Dept G Planning'!C48,Locations!$B$3:$B$308,0),4)="Europe",INDEX(Locations!$B$3:$E$308,MATCH('Dept G Planning'!D48,Locations!$B$3:$B$308,0),4)="UK"),(((((J48)-42.4)*Transport!$D$9)+(42.4*Transport!$D$14))*'Dept G Planning'!F48),IF(AND(E48="Car",INDEX(Locations!$B$3:$E$308,MATCH('Dept G Planning'!D48,Locations!$B$3:$B$308,0),4)="Europe",INDEX(Locations!$B$3:$E$308,MATCH('Dept G Planning'!C48,Locations!$B$3:$B$308,0),4)="UK"),(((((J48)-42.4)*Transport!$D$9)+(42.4*Transport!$D$14))*'Dept G Planning'!F48),IF(AND(E48="Hybrid car",INDEX(Locations!$B$3:$E$308,MATCH('Dept G Planning'!C48,Locations!$B$3:$B$308,0),4)="Europe",INDEX(Locations!$B$3:$E$308,MATCH('Dept G Planning'!D48,Locations!$B$3:$B$308,0),4)="UK"),(((((J48)-42.4)*Transport!$D$9)+(42.4*Transport!$D$14))*'Dept G Planning'!F48),IF(AND(E48="Hybrid car",INDEX(Locations!$B$3:$E$308,MATCH('Dept G Planning'!D48,Locations!$B$3:$B$308,0),4)="Europe",INDEX(Locations!$B$3:$E$308,MATCH('Dept G Planning'!C48,Locations!$B$3:$B$308,0),4)="UK"),(((((J48)-42.4)*Transport!$D$9)+(42.4*Transport!$D$14))*'Dept G Planning'!F48),IF(AND(E48="Electric car",INDEX(Locations!$B$3:$E$308,MATCH('Dept G Planning'!C48,Locations!$B$3:$B$308,0),4)="Europe",INDEX(Locations!$B$3:$E$308,MATCH('Dept G Planning'!D48,Locations!$B$3:$B$308,0),4)="UK"),(((((J48)-42.4)*Transport!$D$8)+(42.4*Transport!$D$14))*'Dept G Planning'!F48),IF(AND(E48="Electric car",INDEX(Locations!$B$3:$E$308,MATCH('Dept G Planning'!D48,Locations!$B$3:$B$308,0),4)="Europe",INDEX(Locations!$B$3:$E$308,MATCH('Dept G Planning'!C48,Locations!$B$3:$B$308,0),4)="UK"),(((((J48)-42.4)*Transport!$D$8)+(42.4*Transport!$D$14))*'Dept G Planning'!F48),IF(AND(OR(C48="Ireland",INDEX(Locations!$B$3:$F$308,MATCH('Dept G Planning'!C48,Locations!$B$3:$B$308,0),5)="Yes"),E48="Car",INDEX(Locations!$B$3:$E$308,MATCH('Dept G Planning'!D48,Locations!$B$3:$B$308,0),4)="UK"),(J48)*(0.15*Transport!$C$14+0.85*Transport!$C$9)*'Dept G Planning'!F48,IF(AND(OR(D48="Ireland",INDEX(Locations!$B$3:$F$308,MATCH('Dept G Planning'!D48,Locations!$B$3:$B$308,0),5)="Yes"),E48="Car",INDEX(Locations!$B$3:$E$308,MATCH('Dept G Planning'!C48,Locations!$B$3:$B$308,0),4)="UK"),(J48)*(0.15*Transport!$C$14+0.85*Transport!$C$9)*'Dept G Planning'!F48,IF(AND(OR(C48="Ireland",INDEX(Locations!$B$3:$F$308,MATCH('Dept G Planning'!C48,Locations!$B$3:$B$308,0),5)="Yes"),E48="Hybrid Car",INDEX(Locations!$B$3:$E$308,MATCH('Dept G Planning'!D48,Locations!$B$3:$B$308,0),4)="UK"),(J48)*(0.15*Transport!$C$14+0.85*Transport!$C$9)*'Dept G Planning'!F48,IF(AND(OR(D48="Ireland",INDEX(Locations!$B$3:$F$308,MATCH('Dept G Planning'!D48,Locations!$B$3:$B$308,0),5)="Yes"),E48="Hybrid Car",INDEX(Locations!$B$3:$E$308,MATCH('Dept G Planning'!C48,Locations!$B$3:$B$308,0),4)="UK"),(J48)*(0.15*Transport!$C$14+0.85*Transport!$C$9)*'Dept G Planning'!F48,IF(AND(OR(C48="Ireland",INDEX(Locations!$B$3:$F$308,MATCH('Dept G Planning'!C48,Locations!$B$3:$B$308,0),5)="Yes"),E48="Electric Car",INDEX(Locations!$B$3:$E$308,MATCH('Dept G Planning'!D48,Locations!$B$3:$B$308,0),4)="UK"),(J48)*(0.15*Transport!$C$14+0.85*Transport!$C$8)*'Dept G Planning'!F48,IF(AND(OR(D48="Ireland",INDEX(Locations!$B$3:$F$308,MATCH('Dept G Planning'!D48,Locations!$B$3:$B$308,0),5)="Yes"),E48="Electric Car",INDEX(Locations!$B$3:$E$308,MATCH('Dept G Planning'!C48,Locations!$B$3:$B$308,0),4)="UK"),(J48)*(0.15*Transport!$C$14+0.85*Transport!$C$8)*'Dept G Planning'!F48,IF(AND(OR(C48="Ireland",INDEX(Locations!$B$3:$F$308,MATCH('Dept G Planning'!C48,Locations!$B$3:$B$308,0),5)="Yes"),E48="Bus/Coach",INDEX(Locations!$B$3:$E$308,MATCH('Dept G Planning'!D48,Locations!$B$3:$B$308,0),4)="UK"),(J48)*(0.15*Transport!$C$13+0.85*Transport!$C$5)*'Dept G Planning'!F48,IF(AND(OR(D48="Ireland",INDEX(Locations!$B$3:$F$308,MATCH('Dept G Planning'!D48,Locations!$B$3:$B$308,0),5)="Yes"),E48="Bus/Coach",INDEX(Locations!$B$3:$E$308,MATCH('Dept G Planning'!C48,Locations!$B$3:$B$308,0),4)="UK"),(J48)*(0.15*Transport!$C$13+0.85*Transport!$C$5)*'Dept G Planning'!F48,IF(AND(OR(C48="Ireland",INDEX(Locations!$B$3:$F$308,MATCH('Dept G Planning'!C48,Locations!$B$3:$B$308,0),5)="Yes"),E48="Train",INDEX(Locations!$B$3:$E$308,MATCH('Dept G Planning'!D48,Locations!$B$3:$B$308,0),4)="UK"),(J48)*(0.15*Transport!$C$13+0.85*Transport!$C$3)*'Dept G Planning'!F48,IF(AND(OR(D48="Ireland",INDEX(Locations!$B$3:$F$308,MATCH('Dept G Planning'!D48,Locations!$B$3:$B$308,0),5)="Yes"),E48="Train",INDEX(Locations!$B$3:$E$308,MATCH('Dept G Planning'!C48,Locations!$B$3:$B$308,0),4)="UK"),(J48)*(0.15*Transport!$C$13+0.85*Transport!$C$3),J48*(INDEX(Transport!$B$3:$E$14,MATCH('Dept G Planning'!E48,Transport!$B$3:$B$14,0),IF(INDEX(Locations!$B$3:$G$308,MATCH('Dept G Planning'!C48,Locations!$B$3:$B$308,0),4)="UK",2,IF(INDEX(Locations!$B$3:$G$308,MATCH('Dept G Planning'!C48,Locations!$B$3:$B$308,0),4)="Europe",3,4)))))*F48*G48*H48))))))))))))))))))),1)),"")</f>
        <v/>
      </c>
      <c r="L48" s="90"/>
    </row>
    <row r="49" spans="1:12" ht="17.399999999999999" customHeight="1" x14ac:dyDescent="0.25">
      <c r="A49" s="90"/>
      <c r="B49" s="91"/>
      <c r="C49" s="91"/>
      <c r="D49" s="91"/>
      <c r="E49" s="91"/>
      <c r="F49" s="90"/>
      <c r="G49" s="90">
        <v>1</v>
      </c>
      <c r="H49" s="101">
        <v>1</v>
      </c>
      <c r="I49" s="91"/>
      <c r="J49" s="100" t="str">
        <f>(IFERROR(IF(I49="Yes",(ROUND(6371 * ACOS(SIN((VLOOKUP(C49,Locations!B:D,2,FALSE))*PI()/180)*SIN((VLOOKUP(D49,Locations!B:D,2,FALSE))*PI()/180) + COS((VLOOKUP(C49,Locations!B:D,2,FALSE))*PI()/180) * COS((VLOOKUP(D49,Locations!B:D,2,FALSE))*PI()/180)*COS((VLOOKUP(D49,Locations!B:D,3,FALSE))* PI()/180-(VLOOKUP(C49,Locations!B:D,3,FALSE))*PI()/180))/1.609,0))*2,(ROUND(6371 * ACOS(SIN((VLOOKUP(C49,Locations!B:D,2,FALSE))*PI()/180)*SIN((VLOOKUP(D49,Locations!B:D,2,FALSE))*PI()/180) + COS((VLOOKUP(C49,Locations!B:D,2,FALSE))*PI()/180) * COS((VLOOKUP(D49,Locations!B:D,2,FALSE))*PI()/180)*COS((VLOOKUP(D49,Locations!B:D,3,FALSE))* PI()/180-(VLOOKUP(C49,Locations!B:D,3,FALSE))*PI()/180))/1.609,0))),""))</f>
        <v/>
      </c>
      <c r="K49" s="100" t="str" cm="1">
        <f t="array" ref="K49">IFERROR((ROUND(IF(AND(E49="Train",INDEX(Locations!$B$3:$E$308,MATCH('Dept G Planning'!C49,Locations!$B$3:$B$308,0),4)="Europe",INDEX(Locations!$B$3:$E$308,MATCH('Dept G Planning'!D49,Locations!$B$3:$B$308,0),4)="UK"),(((INDEX(Dover!$B$3:$G$124,MATCH('Dept G Planning'!C49,Dover!$B$3:$B$124,0),6))*Transport!$D$3)+(INDEX(Dover!$B$3:$G$124,MATCH('Dept G Planning'!D49,Dover!$B$3:$B$124,0),6)*Transport!$C$3))*'Dept G Planning'!F49*IF(I49="Yes",2,1),IF(AND(E49="Train",INDEX(Locations!$B$3:$E$308,MATCH('Dept G Planning'!D49,Locations!$B$3:$B$308,0),4)="Europe",INDEX(Locations!$B$3:$E$308,MATCH('Dept G Planning'!C49,Locations!$B$3:$B$308,0),4)="UK"),(((INDEX(Dover!$B$3:$G$124,MATCH('Dept G Planning'!D49,Dover!$B$3:$B$124,0),6))*Transport!$D$3)+(INDEX(Dover!$B$3:$G$124,MATCH('Dept G Planning'!C49,Dover!$B$3:$B$124,0),6)*Transport!$C$3))*'Dept G Planning'!F49*IF(I49="Yes",2,1),IF(AND(E49="Bus/Coach",INDEX(Locations!$B$3:$E$308,MATCH('Dept G Planning'!C49,Locations!$B$3:$B$308,0),4)="Europe",INDEX(Locations!$B$3:$E$308,MATCH('Dept G Planning'!D49,Locations!$B$3:$B$308,0),4)="UK"),((((J49)-42.4)*Transport!$D$5)+(42.4*Transport!$D$13))*'Dept G Planning'!F49,IF(AND(E49="Bus/Coach",INDEX(Locations!$B$3:$E$308,MATCH('Dept G Planning'!D49,Locations!$B$3:$B$308,0),4)="Europe",INDEX(Locations!$B$3:$E$308,MATCH('Dept G Planning'!C49,Locations!$B$3:$B$308,0),4)="UK"),((((J49)-42.4)*Transport!$D$5)+(42.4*Transport!$D$13))*'Dept G Planning'!F49,IF(AND(E49="Car",INDEX(Locations!$B$3:$E$308,MATCH('Dept G Planning'!C49,Locations!$B$3:$B$308,0),4)="Europe",INDEX(Locations!$B$3:$E$308,MATCH('Dept G Planning'!D49,Locations!$B$3:$B$308,0),4)="UK"),(((((J49)-42.4)*Transport!$D$9)+(42.4*Transport!$D$14))*'Dept G Planning'!F49),IF(AND(E49="Car",INDEX(Locations!$B$3:$E$308,MATCH('Dept G Planning'!D49,Locations!$B$3:$B$308,0),4)="Europe",INDEX(Locations!$B$3:$E$308,MATCH('Dept G Planning'!C49,Locations!$B$3:$B$308,0),4)="UK"),(((((J49)-42.4)*Transport!$D$9)+(42.4*Transport!$D$14))*'Dept G Planning'!F49),IF(AND(E49="Hybrid car",INDEX(Locations!$B$3:$E$308,MATCH('Dept G Planning'!C49,Locations!$B$3:$B$308,0),4)="Europe",INDEX(Locations!$B$3:$E$308,MATCH('Dept G Planning'!D49,Locations!$B$3:$B$308,0),4)="UK"),(((((J49)-42.4)*Transport!$D$9)+(42.4*Transport!$D$14))*'Dept G Planning'!F49),IF(AND(E49="Hybrid car",INDEX(Locations!$B$3:$E$308,MATCH('Dept G Planning'!D49,Locations!$B$3:$B$308,0),4)="Europe",INDEX(Locations!$B$3:$E$308,MATCH('Dept G Planning'!C49,Locations!$B$3:$B$308,0),4)="UK"),(((((J49)-42.4)*Transport!$D$9)+(42.4*Transport!$D$14))*'Dept G Planning'!F49),IF(AND(E49="Electric car",INDEX(Locations!$B$3:$E$308,MATCH('Dept G Planning'!C49,Locations!$B$3:$B$308,0),4)="Europe",INDEX(Locations!$B$3:$E$308,MATCH('Dept G Planning'!D49,Locations!$B$3:$B$308,0),4)="UK"),(((((J49)-42.4)*Transport!$D$8)+(42.4*Transport!$D$14))*'Dept G Planning'!F49),IF(AND(E49="Electric car",INDEX(Locations!$B$3:$E$308,MATCH('Dept G Planning'!D49,Locations!$B$3:$B$308,0),4)="Europe",INDEX(Locations!$B$3:$E$308,MATCH('Dept G Planning'!C49,Locations!$B$3:$B$308,0),4)="UK"),(((((J49)-42.4)*Transport!$D$8)+(42.4*Transport!$D$14))*'Dept G Planning'!F49),IF(AND(OR(C49="Ireland",INDEX(Locations!$B$3:$F$308,MATCH('Dept G Planning'!C49,Locations!$B$3:$B$308,0),5)="Yes"),E49="Car",INDEX(Locations!$B$3:$E$308,MATCH('Dept G Planning'!D49,Locations!$B$3:$B$308,0),4)="UK"),(J49)*(0.15*Transport!$C$14+0.85*Transport!$C$9)*'Dept G Planning'!F49,IF(AND(OR(D49="Ireland",INDEX(Locations!$B$3:$F$308,MATCH('Dept G Planning'!D49,Locations!$B$3:$B$308,0),5)="Yes"),E49="Car",INDEX(Locations!$B$3:$E$308,MATCH('Dept G Planning'!C49,Locations!$B$3:$B$308,0),4)="UK"),(J49)*(0.15*Transport!$C$14+0.85*Transport!$C$9)*'Dept G Planning'!F49,IF(AND(OR(C49="Ireland",INDEX(Locations!$B$3:$F$308,MATCH('Dept G Planning'!C49,Locations!$B$3:$B$308,0),5)="Yes"),E49="Hybrid Car",INDEX(Locations!$B$3:$E$308,MATCH('Dept G Planning'!D49,Locations!$B$3:$B$308,0),4)="UK"),(J49)*(0.15*Transport!$C$14+0.85*Transport!$C$9)*'Dept G Planning'!F49,IF(AND(OR(D49="Ireland",INDEX(Locations!$B$3:$F$308,MATCH('Dept G Planning'!D49,Locations!$B$3:$B$308,0),5)="Yes"),E49="Hybrid Car",INDEX(Locations!$B$3:$E$308,MATCH('Dept G Planning'!C49,Locations!$B$3:$B$308,0),4)="UK"),(J49)*(0.15*Transport!$C$14+0.85*Transport!$C$9)*'Dept G Planning'!F49,IF(AND(OR(C49="Ireland",INDEX(Locations!$B$3:$F$308,MATCH('Dept G Planning'!C49,Locations!$B$3:$B$308,0),5)="Yes"),E49="Electric Car",INDEX(Locations!$B$3:$E$308,MATCH('Dept G Planning'!D49,Locations!$B$3:$B$308,0),4)="UK"),(J49)*(0.15*Transport!$C$14+0.85*Transport!$C$8)*'Dept G Planning'!F49,IF(AND(OR(D49="Ireland",INDEX(Locations!$B$3:$F$308,MATCH('Dept G Planning'!D49,Locations!$B$3:$B$308,0),5)="Yes"),E49="Electric Car",INDEX(Locations!$B$3:$E$308,MATCH('Dept G Planning'!C49,Locations!$B$3:$B$308,0),4)="UK"),(J49)*(0.15*Transport!$C$14+0.85*Transport!$C$8)*'Dept G Planning'!F49,IF(AND(OR(C49="Ireland",INDEX(Locations!$B$3:$F$308,MATCH('Dept G Planning'!C49,Locations!$B$3:$B$308,0),5)="Yes"),E49="Bus/Coach",INDEX(Locations!$B$3:$E$308,MATCH('Dept G Planning'!D49,Locations!$B$3:$B$308,0),4)="UK"),(J49)*(0.15*Transport!$C$13+0.85*Transport!$C$5)*'Dept G Planning'!F49,IF(AND(OR(D49="Ireland",INDEX(Locations!$B$3:$F$308,MATCH('Dept G Planning'!D49,Locations!$B$3:$B$308,0),5)="Yes"),E49="Bus/Coach",INDEX(Locations!$B$3:$E$308,MATCH('Dept G Planning'!C49,Locations!$B$3:$B$308,0),4)="UK"),(J49)*(0.15*Transport!$C$13+0.85*Transport!$C$5)*'Dept G Planning'!F49,IF(AND(OR(C49="Ireland",INDEX(Locations!$B$3:$F$308,MATCH('Dept G Planning'!C49,Locations!$B$3:$B$308,0),5)="Yes"),E49="Train",INDEX(Locations!$B$3:$E$308,MATCH('Dept G Planning'!D49,Locations!$B$3:$B$308,0),4)="UK"),(J49)*(0.15*Transport!$C$13+0.85*Transport!$C$3)*'Dept G Planning'!F49,IF(AND(OR(D49="Ireland",INDEX(Locations!$B$3:$F$308,MATCH('Dept G Planning'!D49,Locations!$B$3:$B$308,0),5)="Yes"),E49="Train",INDEX(Locations!$B$3:$E$308,MATCH('Dept G Planning'!C49,Locations!$B$3:$B$308,0),4)="UK"),(J49)*(0.15*Transport!$C$13+0.85*Transport!$C$3),J49*(INDEX(Transport!$B$3:$E$14,MATCH('Dept G Planning'!E49,Transport!$B$3:$B$14,0),IF(INDEX(Locations!$B$3:$G$308,MATCH('Dept G Planning'!C49,Locations!$B$3:$B$308,0),4)="UK",2,IF(INDEX(Locations!$B$3:$G$308,MATCH('Dept G Planning'!C49,Locations!$B$3:$B$308,0),4)="Europe",3,4)))))*F49*G49*H49))))))))))))))))))),1)),"")</f>
        <v/>
      </c>
      <c r="L49" s="90"/>
    </row>
    <row r="50" spans="1:12" ht="17.399999999999999" customHeight="1" x14ac:dyDescent="0.25">
      <c r="A50" s="90"/>
      <c r="B50" s="91"/>
      <c r="C50" s="91"/>
      <c r="D50" s="91"/>
      <c r="E50" s="91"/>
      <c r="F50" s="90"/>
      <c r="G50" s="90">
        <v>1</v>
      </c>
      <c r="H50" s="101">
        <v>1</v>
      </c>
      <c r="I50" s="91"/>
      <c r="J50" s="100" t="str">
        <f>(IFERROR(IF(I50="Yes",(ROUND(6371 * ACOS(SIN((VLOOKUP(C50,Locations!B:D,2,FALSE))*PI()/180)*SIN((VLOOKUP(D50,Locations!B:D,2,FALSE))*PI()/180) + COS((VLOOKUP(C50,Locations!B:D,2,FALSE))*PI()/180) * COS((VLOOKUP(D50,Locations!B:D,2,FALSE))*PI()/180)*COS((VLOOKUP(D50,Locations!B:D,3,FALSE))* PI()/180-(VLOOKUP(C50,Locations!B:D,3,FALSE))*PI()/180))/1.609,0))*2,(ROUND(6371 * ACOS(SIN((VLOOKUP(C50,Locations!B:D,2,FALSE))*PI()/180)*SIN((VLOOKUP(D50,Locations!B:D,2,FALSE))*PI()/180) + COS((VLOOKUP(C50,Locations!B:D,2,FALSE))*PI()/180) * COS((VLOOKUP(D50,Locations!B:D,2,FALSE))*PI()/180)*COS((VLOOKUP(D50,Locations!B:D,3,FALSE))* PI()/180-(VLOOKUP(C50,Locations!B:D,3,FALSE))*PI()/180))/1.609,0))),""))</f>
        <v/>
      </c>
      <c r="K50" s="100" t="str" cm="1">
        <f t="array" ref="K50">IFERROR((ROUND(IF(AND(E50="Train",INDEX(Locations!$B$3:$E$308,MATCH('Dept G Planning'!C50,Locations!$B$3:$B$308,0),4)="Europe",INDEX(Locations!$B$3:$E$308,MATCH('Dept G Planning'!D50,Locations!$B$3:$B$308,0),4)="UK"),(((INDEX(Dover!$B$3:$G$124,MATCH('Dept G Planning'!C50,Dover!$B$3:$B$124,0),6))*Transport!$D$3)+(INDEX(Dover!$B$3:$G$124,MATCH('Dept G Planning'!D50,Dover!$B$3:$B$124,0),6)*Transport!$C$3))*'Dept G Planning'!F50*IF(I50="Yes",2,1),IF(AND(E50="Train",INDEX(Locations!$B$3:$E$308,MATCH('Dept G Planning'!D50,Locations!$B$3:$B$308,0),4)="Europe",INDEX(Locations!$B$3:$E$308,MATCH('Dept G Planning'!C50,Locations!$B$3:$B$308,0),4)="UK"),(((INDEX(Dover!$B$3:$G$124,MATCH('Dept G Planning'!D50,Dover!$B$3:$B$124,0),6))*Transport!$D$3)+(INDEX(Dover!$B$3:$G$124,MATCH('Dept G Planning'!C50,Dover!$B$3:$B$124,0),6)*Transport!$C$3))*'Dept G Planning'!F50*IF(I50="Yes",2,1),IF(AND(E50="Bus/Coach",INDEX(Locations!$B$3:$E$308,MATCH('Dept G Planning'!C50,Locations!$B$3:$B$308,0),4)="Europe",INDEX(Locations!$B$3:$E$308,MATCH('Dept G Planning'!D50,Locations!$B$3:$B$308,0),4)="UK"),((((J50)-42.4)*Transport!$D$5)+(42.4*Transport!$D$13))*'Dept G Planning'!F50,IF(AND(E50="Bus/Coach",INDEX(Locations!$B$3:$E$308,MATCH('Dept G Planning'!D50,Locations!$B$3:$B$308,0),4)="Europe",INDEX(Locations!$B$3:$E$308,MATCH('Dept G Planning'!C50,Locations!$B$3:$B$308,0),4)="UK"),((((J50)-42.4)*Transport!$D$5)+(42.4*Transport!$D$13))*'Dept G Planning'!F50,IF(AND(E50="Car",INDEX(Locations!$B$3:$E$308,MATCH('Dept G Planning'!C50,Locations!$B$3:$B$308,0),4)="Europe",INDEX(Locations!$B$3:$E$308,MATCH('Dept G Planning'!D50,Locations!$B$3:$B$308,0),4)="UK"),(((((J50)-42.4)*Transport!$D$9)+(42.4*Transport!$D$14))*'Dept G Planning'!F50),IF(AND(E50="Car",INDEX(Locations!$B$3:$E$308,MATCH('Dept G Planning'!D50,Locations!$B$3:$B$308,0),4)="Europe",INDEX(Locations!$B$3:$E$308,MATCH('Dept G Planning'!C50,Locations!$B$3:$B$308,0),4)="UK"),(((((J50)-42.4)*Transport!$D$9)+(42.4*Transport!$D$14))*'Dept G Planning'!F50),IF(AND(E50="Hybrid car",INDEX(Locations!$B$3:$E$308,MATCH('Dept G Planning'!C50,Locations!$B$3:$B$308,0),4)="Europe",INDEX(Locations!$B$3:$E$308,MATCH('Dept G Planning'!D50,Locations!$B$3:$B$308,0),4)="UK"),(((((J50)-42.4)*Transport!$D$9)+(42.4*Transport!$D$14))*'Dept G Planning'!F50),IF(AND(E50="Hybrid car",INDEX(Locations!$B$3:$E$308,MATCH('Dept G Planning'!D50,Locations!$B$3:$B$308,0),4)="Europe",INDEX(Locations!$B$3:$E$308,MATCH('Dept G Planning'!C50,Locations!$B$3:$B$308,0),4)="UK"),(((((J50)-42.4)*Transport!$D$9)+(42.4*Transport!$D$14))*'Dept G Planning'!F50),IF(AND(E50="Electric car",INDEX(Locations!$B$3:$E$308,MATCH('Dept G Planning'!C50,Locations!$B$3:$B$308,0),4)="Europe",INDEX(Locations!$B$3:$E$308,MATCH('Dept G Planning'!D50,Locations!$B$3:$B$308,0),4)="UK"),(((((J50)-42.4)*Transport!$D$8)+(42.4*Transport!$D$14))*'Dept G Planning'!F50),IF(AND(E50="Electric car",INDEX(Locations!$B$3:$E$308,MATCH('Dept G Planning'!D50,Locations!$B$3:$B$308,0),4)="Europe",INDEX(Locations!$B$3:$E$308,MATCH('Dept G Planning'!C50,Locations!$B$3:$B$308,0),4)="UK"),(((((J50)-42.4)*Transport!$D$8)+(42.4*Transport!$D$14))*'Dept G Planning'!F50),IF(AND(OR(C50="Ireland",INDEX(Locations!$B$3:$F$308,MATCH('Dept G Planning'!C50,Locations!$B$3:$B$308,0),5)="Yes"),E50="Car",INDEX(Locations!$B$3:$E$308,MATCH('Dept G Planning'!D50,Locations!$B$3:$B$308,0),4)="UK"),(J50)*(0.15*Transport!$C$14+0.85*Transport!$C$9)*'Dept G Planning'!F50,IF(AND(OR(D50="Ireland",INDEX(Locations!$B$3:$F$308,MATCH('Dept G Planning'!D50,Locations!$B$3:$B$308,0),5)="Yes"),E50="Car",INDEX(Locations!$B$3:$E$308,MATCH('Dept G Planning'!C50,Locations!$B$3:$B$308,0),4)="UK"),(J50)*(0.15*Transport!$C$14+0.85*Transport!$C$9)*'Dept G Planning'!F50,IF(AND(OR(C50="Ireland",INDEX(Locations!$B$3:$F$308,MATCH('Dept G Planning'!C50,Locations!$B$3:$B$308,0),5)="Yes"),E50="Hybrid Car",INDEX(Locations!$B$3:$E$308,MATCH('Dept G Planning'!D50,Locations!$B$3:$B$308,0),4)="UK"),(J50)*(0.15*Transport!$C$14+0.85*Transport!$C$9)*'Dept G Planning'!F50,IF(AND(OR(D50="Ireland",INDEX(Locations!$B$3:$F$308,MATCH('Dept G Planning'!D50,Locations!$B$3:$B$308,0),5)="Yes"),E50="Hybrid Car",INDEX(Locations!$B$3:$E$308,MATCH('Dept G Planning'!C50,Locations!$B$3:$B$308,0),4)="UK"),(J50)*(0.15*Transport!$C$14+0.85*Transport!$C$9)*'Dept G Planning'!F50,IF(AND(OR(C50="Ireland",INDEX(Locations!$B$3:$F$308,MATCH('Dept G Planning'!C50,Locations!$B$3:$B$308,0),5)="Yes"),E50="Electric Car",INDEX(Locations!$B$3:$E$308,MATCH('Dept G Planning'!D50,Locations!$B$3:$B$308,0),4)="UK"),(J50)*(0.15*Transport!$C$14+0.85*Transport!$C$8)*'Dept G Planning'!F50,IF(AND(OR(D50="Ireland",INDEX(Locations!$B$3:$F$308,MATCH('Dept G Planning'!D50,Locations!$B$3:$B$308,0),5)="Yes"),E50="Electric Car",INDEX(Locations!$B$3:$E$308,MATCH('Dept G Planning'!C50,Locations!$B$3:$B$308,0),4)="UK"),(J50)*(0.15*Transport!$C$14+0.85*Transport!$C$8)*'Dept G Planning'!F50,IF(AND(OR(C50="Ireland",INDEX(Locations!$B$3:$F$308,MATCH('Dept G Planning'!C50,Locations!$B$3:$B$308,0),5)="Yes"),E50="Bus/Coach",INDEX(Locations!$B$3:$E$308,MATCH('Dept G Planning'!D50,Locations!$B$3:$B$308,0),4)="UK"),(J50)*(0.15*Transport!$C$13+0.85*Transport!$C$5)*'Dept G Planning'!F50,IF(AND(OR(D50="Ireland",INDEX(Locations!$B$3:$F$308,MATCH('Dept G Planning'!D50,Locations!$B$3:$B$308,0),5)="Yes"),E50="Bus/Coach",INDEX(Locations!$B$3:$E$308,MATCH('Dept G Planning'!C50,Locations!$B$3:$B$308,0),4)="UK"),(J50)*(0.15*Transport!$C$13+0.85*Transport!$C$5)*'Dept G Planning'!F50,IF(AND(OR(C50="Ireland",INDEX(Locations!$B$3:$F$308,MATCH('Dept G Planning'!C50,Locations!$B$3:$B$308,0),5)="Yes"),E50="Train",INDEX(Locations!$B$3:$E$308,MATCH('Dept G Planning'!D50,Locations!$B$3:$B$308,0),4)="UK"),(J50)*(0.15*Transport!$C$13+0.85*Transport!$C$3)*'Dept G Planning'!F50,IF(AND(OR(D50="Ireland",INDEX(Locations!$B$3:$F$308,MATCH('Dept G Planning'!D50,Locations!$B$3:$B$308,0),5)="Yes"),E50="Train",INDEX(Locations!$B$3:$E$308,MATCH('Dept G Planning'!C50,Locations!$B$3:$B$308,0),4)="UK"),(J50)*(0.15*Transport!$C$13+0.85*Transport!$C$3),J50*(INDEX(Transport!$B$3:$E$14,MATCH('Dept G Planning'!E50,Transport!$B$3:$B$14,0),IF(INDEX(Locations!$B$3:$G$308,MATCH('Dept G Planning'!C50,Locations!$B$3:$B$308,0),4)="UK",2,IF(INDEX(Locations!$B$3:$G$308,MATCH('Dept G Planning'!C50,Locations!$B$3:$B$308,0),4)="Europe",3,4)))))*F50*G50*H50))))))))))))))))))),1)),"")</f>
        <v/>
      </c>
      <c r="L50" s="90"/>
    </row>
    <row r="51" spans="1:12" ht="17.399999999999999" customHeight="1" x14ac:dyDescent="0.25">
      <c r="A51" s="90"/>
      <c r="B51" s="91"/>
      <c r="C51" s="91"/>
      <c r="D51" s="91"/>
      <c r="E51" s="91"/>
      <c r="F51" s="90"/>
      <c r="G51" s="90">
        <v>1</v>
      </c>
      <c r="H51" s="101">
        <v>1</v>
      </c>
      <c r="I51" s="91"/>
      <c r="J51" s="100" t="str">
        <f>(IFERROR(IF(I51="Yes",(ROUND(6371 * ACOS(SIN((VLOOKUP(C51,Locations!B:D,2,FALSE))*PI()/180)*SIN((VLOOKUP(D51,Locations!B:D,2,FALSE))*PI()/180) + COS((VLOOKUP(C51,Locations!B:D,2,FALSE))*PI()/180) * COS((VLOOKUP(D51,Locations!B:D,2,FALSE))*PI()/180)*COS((VLOOKUP(D51,Locations!B:D,3,FALSE))* PI()/180-(VLOOKUP(C51,Locations!B:D,3,FALSE))*PI()/180))/1.609,0))*2,(ROUND(6371 * ACOS(SIN((VLOOKUP(C51,Locations!B:D,2,FALSE))*PI()/180)*SIN((VLOOKUP(D51,Locations!B:D,2,FALSE))*PI()/180) + COS((VLOOKUP(C51,Locations!B:D,2,FALSE))*PI()/180) * COS((VLOOKUP(D51,Locations!B:D,2,FALSE))*PI()/180)*COS((VLOOKUP(D51,Locations!B:D,3,FALSE))* PI()/180-(VLOOKUP(C51,Locations!B:D,3,FALSE))*PI()/180))/1.609,0))),""))</f>
        <v/>
      </c>
      <c r="K51" s="100" t="str" cm="1">
        <f t="array" ref="K51">IFERROR((ROUND(IF(AND(E51="Train",INDEX(Locations!$B$3:$E$308,MATCH('Dept G Planning'!C51,Locations!$B$3:$B$308,0),4)="Europe",INDEX(Locations!$B$3:$E$308,MATCH('Dept G Planning'!D51,Locations!$B$3:$B$308,0),4)="UK"),(((INDEX(Dover!$B$3:$G$124,MATCH('Dept G Planning'!C51,Dover!$B$3:$B$124,0),6))*Transport!$D$3)+(INDEX(Dover!$B$3:$G$124,MATCH('Dept G Planning'!D51,Dover!$B$3:$B$124,0),6)*Transport!$C$3))*'Dept G Planning'!F51*IF(I51="Yes",2,1),IF(AND(E51="Train",INDEX(Locations!$B$3:$E$308,MATCH('Dept G Planning'!D51,Locations!$B$3:$B$308,0),4)="Europe",INDEX(Locations!$B$3:$E$308,MATCH('Dept G Planning'!C51,Locations!$B$3:$B$308,0),4)="UK"),(((INDEX(Dover!$B$3:$G$124,MATCH('Dept G Planning'!D51,Dover!$B$3:$B$124,0),6))*Transport!$D$3)+(INDEX(Dover!$B$3:$G$124,MATCH('Dept G Planning'!C51,Dover!$B$3:$B$124,0),6)*Transport!$C$3))*'Dept G Planning'!F51*IF(I51="Yes",2,1),IF(AND(E51="Bus/Coach",INDEX(Locations!$B$3:$E$308,MATCH('Dept G Planning'!C51,Locations!$B$3:$B$308,0),4)="Europe",INDEX(Locations!$B$3:$E$308,MATCH('Dept G Planning'!D51,Locations!$B$3:$B$308,0),4)="UK"),((((J51)-42.4)*Transport!$D$5)+(42.4*Transport!$D$13))*'Dept G Planning'!F51,IF(AND(E51="Bus/Coach",INDEX(Locations!$B$3:$E$308,MATCH('Dept G Planning'!D51,Locations!$B$3:$B$308,0),4)="Europe",INDEX(Locations!$B$3:$E$308,MATCH('Dept G Planning'!C51,Locations!$B$3:$B$308,0),4)="UK"),((((J51)-42.4)*Transport!$D$5)+(42.4*Transport!$D$13))*'Dept G Planning'!F51,IF(AND(E51="Car",INDEX(Locations!$B$3:$E$308,MATCH('Dept G Planning'!C51,Locations!$B$3:$B$308,0),4)="Europe",INDEX(Locations!$B$3:$E$308,MATCH('Dept G Planning'!D51,Locations!$B$3:$B$308,0),4)="UK"),(((((J51)-42.4)*Transport!$D$9)+(42.4*Transport!$D$14))*'Dept G Planning'!F51),IF(AND(E51="Car",INDEX(Locations!$B$3:$E$308,MATCH('Dept G Planning'!D51,Locations!$B$3:$B$308,0),4)="Europe",INDEX(Locations!$B$3:$E$308,MATCH('Dept G Planning'!C51,Locations!$B$3:$B$308,0),4)="UK"),(((((J51)-42.4)*Transport!$D$9)+(42.4*Transport!$D$14))*'Dept G Planning'!F51),IF(AND(E51="Hybrid car",INDEX(Locations!$B$3:$E$308,MATCH('Dept G Planning'!C51,Locations!$B$3:$B$308,0),4)="Europe",INDEX(Locations!$B$3:$E$308,MATCH('Dept G Planning'!D51,Locations!$B$3:$B$308,0),4)="UK"),(((((J51)-42.4)*Transport!$D$9)+(42.4*Transport!$D$14))*'Dept G Planning'!F51),IF(AND(E51="Hybrid car",INDEX(Locations!$B$3:$E$308,MATCH('Dept G Planning'!D51,Locations!$B$3:$B$308,0),4)="Europe",INDEX(Locations!$B$3:$E$308,MATCH('Dept G Planning'!C51,Locations!$B$3:$B$308,0),4)="UK"),(((((J51)-42.4)*Transport!$D$9)+(42.4*Transport!$D$14))*'Dept G Planning'!F51),IF(AND(E51="Electric car",INDEX(Locations!$B$3:$E$308,MATCH('Dept G Planning'!C51,Locations!$B$3:$B$308,0),4)="Europe",INDEX(Locations!$B$3:$E$308,MATCH('Dept G Planning'!D51,Locations!$B$3:$B$308,0),4)="UK"),(((((J51)-42.4)*Transport!$D$8)+(42.4*Transport!$D$14))*'Dept G Planning'!F51),IF(AND(E51="Electric car",INDEX(Locations!$B$3:$E$308,MATCH('Dept G Planning'!D51,Locations!$B$3:$B$308,0),4)="Europe",INDEX(Locations!$B$3:$E$308,MATCH('Dept G Planning'!C51,Locations!$B$3:$B$308,0),4)="UK"),(((((J51)-42.4)*Transport!$D$8)+(42.4*Transport!$D$14))*'Dept G Planning'!F51),IF(AND(OR(C51="Ireland",INDEX(Locations!$B$3:$F$308,MATCH('Dept G Planning'!C51,Locations!$B$3:$B$308,0),5)="Yes"),E51="Car",INDEX(Locations!$B$3:$E$308,MATCH('Dept G Planning'!D51,Locations!$B$3:$B$308,0),4)="UK"),(J51)*(0.15*Transport!$C$14+0.85*Transport!$C$9)*'Dept G Planning'!F51,IF(AND(OR(D51="Ireland",INDEX(Locations!$B$3:$F$308,MATCH('Dept G Planning'!D51,Locations!$B$3:$B$308,0),5)="Yes"),E51="Car",INDEX(Locations!$B$3:$E$308,MATCH('Dept G Planning'!C51,Locations!$B$3:$B$308,0),4)="UK"),(J51)*(0.15*Transport!$C$14+0.85*Transport!$C$9)*'Dept G Planning'!F51,IF(AND(OR(C51="Ireland",INDEX(Locations!$B$3:$F$308,MATCH('Dept G Planning'!C51,Locations!$B$3:$B$308,0),5)="Yes"),E51="Hybrid Car",INDEX(Locations!$B$3:$E$308,MATCH('Dept G Planning'!D51,Locations!$B$3:$B$308,0),4)="UK"),(J51)*(0.15*Transport!$C$14+0.85*Transport!$C$9)*'Dept G Planning'!F51,IF(AND(OR(D51="Ireland",INDEX(Locations!$B$3:$F$308,MATCH('Dept G Planning'!D51,Locations!$B$3:$B$308,0),5)="Yes"),E51="Hybrid Car",INDEX(Locations!$B$3:$E$308,MATCH('Dept G Planning'!C51,Locations!$B$3:$B$308,0),4)="UK"),(J51)*(0.15*Transport!$C$14+0.85*Transport!$C$9)*'Dept G Planning'!F51,IF(AND(OR(C51="Ireland",INDEX(Locations!$B$3:$F$308,MATCH('Dept G Planning'!C51,Locations!$B$3:$B$308,0),5)="Yes"),E51="Electric Car",INDEX(Locations!$B$3:$E$308,MATCH('Dept G Planning'!D51,Locations!$B$3:$B$308,0),4)="UK"),(J51)*(0.15*Transport!$C$14+0.85*Transport!$C$8)*'Dept G Planning'!F51,IF(AND(OR(D51="Ireland",INDEX(Locations!$B$3:$F$308,MATCH('Dept G Planning'!D51,Locations!$B$3:$B$308,0),5)="Yes"),E51="Electric Car",INDEX(Locations!$B$3:$E$308,MATCH('Dept G Planning'!C51,Locations!$B$3:$B$308,0),4)="UK"),(J51)*(0.15*Transport!$C$14+0.85*Transport!$C$8)*'Dept G Planning'!F51,IF(AND(OR(C51="Ireland",INDEX(Locations!$B$3:$F$308,MATCH('Dept G Planning'!C51,Locations!$B$3:$B$308,0),5)="Yes"),E51="Bus/Coach",INDEX(Locations!$B$3:$E$308,MATCH('Dept G Planning'!D51,Locations!$B$3:$B$308,0),4)="UK"),(J51)*(0.15*Transport!$C$13+0.85*Transport!$C$5)*'Dept G Planning'!F51,IF(AND(OR(D51="Ireland",INDEX(Locations!$B$3:$F$308,MATCH('Dept G Planning'!D51,Locations!$B$3:$B$308,0),5)="Yes"),E51="Bus/Coach",INDEX(Locations!$B$3:$E$308,MATCH('Dept G Planning'!C51,Locations!$B$3:$B$308,0),4)="UK"),(J51)*(0.15*Transport!$C$13+0.85*Transport!$C$5)*'Dept G Planning'!F51,IF(AND(OR(C51="Ireland",INDEX(Locations!$B$3:$F$308,MATCH('Dept G Planning'!C51,Locations!$B$3:$B$308,0),5)="Yes"),E51="Train",INDEX(Locations!$B$3:$E$308,MATCH('Dept G Planning'!D51,Locations!$B$3:$B$308,0),4)="UK"),(J51)*(0.15*Transport!$C$13+0.85*Transport!$C$3)*'Dept G Planning'!F51,IF(AND(OR(D51="Ireland",INDEX(Locations!$B$3:$F$308,MATCH('Dept G Planning'!D51,Locations!$B$3:$B$308,0),5)="Yes"),E51="Train",INDEX(Locations!$B$3:$E$308,MATCH('Dept G Planning'!C51,Locations!$B$3:$B$308,0),4)="UK"),(J51)*(0.15*Transport!$C$13+0.85*Transport!$C$3),J51*(INDEX(Transport!$B$3:$E$14,MATCH('Dept G Planning'!E51,Transport!$B$3:$B$14,0),IF(INDEX(Locations!$B$3:$G$308,MATCH('Dept G Planning'!C51,Locations!$B$3:$B$308,0),4)="UK",2,IF(INDEX(Locations!$B$3:$G$308,MATCH('Dept G Planning'!C51,Locations!$B$3:$B$308,0),4)="Europe",3,4)))))*F51*G51*H51))))))))))))))))))),1)),"")</f>
        <v/>
      </c>
      <c r="L51" s="90"/>
    </row>
    <row r="52" spans="1:12" ht="17.399999999999999" customHeight="1" x14ac:dyDescent="0.25">
      <c r="A52" s="90"/>
      <c r="B52" s="91"/>
      <c r="C52" s="91"/>
      <c r="D52" s="91"/>
      <c r="E52" s="91"/>
      <c r="F52" s="90"/>
      <c r="G52" s="90">
        <v>1</v>
      </c>
      <c r="H52" s="101">
        <v>1</v>
      </c>
      <c r="I52" s="91"/>
      <c r="J52" s="100" t="str">
        <f>(IFERROR(IF(I52="Yes",(ROUND(6371 * ACOS(SIN((VLOOKUP(C52,Locations!B:D,2,FALSE))*PI()/180)*SIN((VLOOKUP(D52,Locations!B:D,2,FALSE))*PI()/180) + COS((VLOOKUP(C52,Locations!B:D,2,FALSE))*PI()/180) * COS((VLOOKUP(D52,Locations!B:D,2,FALSE))*PI()/180)*COS((VLOOKUP(D52,Locations!B:D,3,FALSE))* PI()/180-(VLOOKUP(C52,Locations!B:D,3,FALSE))*PI()/180))/1.609,0))*2,(ROUND(6371 * ACOS(SIN((VLOOKUP(C52,Locations!B:D,2,FALSE))*PI()/180)*SIN((VLOOKUP(D52,Locations!B:D,2,FALSE))*PI()/180) + COS((VLOOKUP(C52,Locations!B:D,2,FALSE))*PI()/180) * COS((VLOOKUP(D52,Locations!B:D,2,FALSE))*PI()/180)*COS((VLOOKUP(D52,Locations!B:D,3,FALSE))* PI()/180-(VLOOKUP(C52,Locations!B:D,3,FALSE))*PI()/180))/1.609,0))),""))</f>
        <v/>
      </c>
      <c r="K52" s="100" t="str" cm="1">
        <f t="array" ref="K52">IFERROR((ROUND(IF(AND(E52="Train",INDEX(Locations!$B$3:$E$308,MATCH('Dept G Planning'!C52,Locations!$B$3:$B$308,0),4)="Europe",INDEX(Locations!$B$3:$E$308,MATCH('Dept G Planning'!D52,Locations!$B$3:$B$308,0),4)="UK"),(((INDEX(Dover!$B$3:$G$124,MATCH('Dept G Planning'!C52,Dover!$B$3:$B$124,0),6))*Transport!$D$3)+(INDEX(Dover!$B$3:$G$124,MATCH('Dept G Planning'!D52,Dover!$B$3:$B$124,0),6)*Transport!$C$3))*'Dept G Planning'!F52*IF(I52="Yes",2,1),IF(AND(E52="Train",INDEX(Locations!$B$3:$E$308,MATCH('Dept G Planning'!D52,Locations!$B$3:$B$308,0),4)="Europe",INDEX(Locations!$B$3:$E$308,MATCH('Dept G Planning'!C52,Locations!$B$3:$B$308,0),4)="UK"),(((INDEX(Dover!$B$3:$G$124,MATCH('Dept G Planning'!D52,Dover!$B$3:$B$124,0),6))*Transport!$D$3)+(INDEX(Dover!$B$3:$G$124,MATCH('Dept G Planning'!C52,Dover!$B$3:$B$124,0),6)*Transport!$C$3))*'Dept G Planning'!F52*IF(I52="Yes",2,1),IF(AND(E52="Bus/Coach",INDEX(Locations!$B$3:$E$308,MATCH('Dept G Planning'!C52,Locations!$B$3:$B$308,0),4)="Europe",INDEX(Locations!$B$3:$E$308,MATCH('Dept G Planning'!D52,Locations!$B$3:$B$308,0),4)="UK"),((((J52)-42.4)*Transport!$D$5)+(42.4*Transport!$D$13))*'Dept G Planning'!F52,IF(AND(E52="Bus/Coach",INDEX(Locations!$B$3:$E$308,MATCH('Dept G Planning'!D52,Locations!$B$3:$B$308,0),4)="Europe",INDEX(Locations!$B$3:$E$308,MATCH('Dept G Planning'!C52,Locations!$B$3:$B$308,0),4)="UK"),((((J52)-42.4)*Transport!$D$5)+(42.4*Transport!$D$13))*'Dept G Planning'!F52,IF(AND(E52="Car",INDEX(Locations!$B$3:$E$308,MATCH('Dept G Planning'!C52,Locations!$B$3:$B$308,0),4)="Europe",INDEX(Locations!$B$3:$E$308,MATCH('Dept G Planning'!D52,Locations!$B$3:$B$308,0),4)="UK"),(((((J52)-42.4)*Transport!$D$9)+(42.4*Transport!$D$14))*'Dept G Planning'!F52),IF(AND(E52="Car",INDEX(Locations!$B$3:$E$308,MATCH('Dept G Planning'!D52,Locations!$B$3:$B$308,0),4)="Europe",INDEX(Locations!$B$3:$E$308,MATCH('Dept G Planning'!C52,Locations!$B$3:$B$308,0),4)="UK"),(((((J52)-42.4)*Transport!$D$9)+(42.4*Transport!$D$14))*'Dept G Planning'!F52),IF(AND(E52="Hybrid car",INDEX(Locations!$B$3:$E$308,MATCH('Dept G Planning'!C52,Locations!$B$3:$B$308,0),4)="Europe",INDEX(Locations!$B$3:$E$308,MATCH('Dept G Planning'!D52,Locations!$B$3:$B$308,0),4)="UK"),(((((J52)-42.4)*Transport!$D$9)+(42.4*Transport!$D$14))*'Dept G Planning'!F52),IF(AND(E52="Hybrid car",INDEX(Locations!$B$3:$E$308,MATCH('Dept G Planning'!D52,Locations!$B$3:$B$308,0),4)="Europe",INDEX(Locations!$B$3:$E$308,MATCH('Dept G Planning'!C52,Locations!$B$3:$B$308,0),4)="UK"),(((((J52)-42.4)*Transport!$D$9)+(42.4*Transport!$D$14))*'Dept G Planning'!F52),IF(AND(E52="Electric car",INDEX(Locations!$B$3:$E$308,MATCH('Dept G Planning'!C52,Locations!$B$3:$B$308,0),4)="Europe",INDEX(Locations!$B$3:$E$308,MATCH('Dept G Planning'!D52,Locations!$B$3:$B$308,0),4)="UK"),(((((J52)-42.4)*Transport!$D$8)+(42.4*Transport!$D$14))*'Dept G Planning'!F52),IF(AND(E52="Electric car",INDEX(Locations!$B$3:$E$308,MATCH('Dept G Planning'!D52,Locations!$B$3:$B$308,0),4)="Europe",INDEX(Locations!$B$3:$E$308,MATCH('Dept G Planning'!C52,Locations!$B$3:$B$308,0),4)="UK"),(((((J52)-42.4)*Transport!$D$8)+(42.4*Transport!$D$14))*'Dept G Planning'!F52),IF(AND(OR(C52="Ireland",INDEX(Locations!$B$3:$F$308,MATCH('Dept G Planning'!C52,Locations!$B$3:$B$308,0),5)="Yes"),E52="Car",INDEX(Locations!$B$3:$E$308,MATCH('Dept G Planning'!D52,Locations!$B$3:$B$308,0),4)="UK"),(J52)*(0.15*Transport!$C$14+0.85*Transport!$C$9)*'Dept G Planning'!F52,IF(AND(OR(D52="Ireland",INDEX(Locations!$B$3:$F$308,MATCH('Dept G Planning'!D52,Locations!$B$3:$B$308,0),5)="Yes"),E52="Car",INDEX(Locations!$B$3:$E$308,MATCH('Dept G Planning'!C52,Locations!$B$3:$B$308,0),4)="UK"),(J52)*(0.15*Transport!$C$14+0.85*Transport!$C$9)*'Dept G Planning'!F52,IF(AND(OR(C52="Ireland",INDEX(Locations!$B$3:$F$308,MATCH('Dept G Planning'!C52,Locations!$B$3:$B$308,0),5)="Yes"),E52="Hybrid Car",INDEX(Locations!$B$3:$E$308,MATCH('Dept G Planning'!D52,Locations!$B$3:$B$308,0),4)="UK"),(J52)*(0.15*Transport!$C$14+0.85*Transport!$C$9)*'Dept G Planning'!F52,IF(AND(OR(D52="Ireland",INDEX(Locations!$B$3:$F$308,MATCH('Dept G Planning'!D52,Locations!$B$3:$B$308,0),5)="Yes"),E52="Hybrid Car",INDEX(Locations!$B$3:$E$308,MATCH('Dept G Planning'!C52,Locations!$B$3:$B$308,0),4)="UK"),(J52)*(0.15*Transport!$C$14+0.85*Transport!$C$9)*'Dept G Planning'!F52,IF(AND(OR(C52="Ireland",INDEX(Locations!$B$3:$F$308,MATCH('Dept G Planning'!C52,Locations!$B$3:$B$308,0),5)="Yes"),E52="Electric Car",INDEX(Locations!$B$3:$E$308,MATCH('Dept G Planning'!D52,Locations!$B$3:$B$308,0),4)="UK"),(J52)*(0.15*Transport!$C$14+0.85*Transport!$C$8)*'Dept G Planning'!F52,IF(AND(OR(D52="Ireland",INDEX(Locations!$B$3:$F$308,MATCH('Dept G Planning'!D52,Locations!$B$3:$B$308,0),5)="Yes"),E52="Electric Car",INDEX(Locations!$B$3:$E$308,MATCH('Dept G Planning'!C52,Locations!$B$3:$B$308,0),4)="UK"),(J52)*(0.15*Transport!$C$14+0.85*Transport!$C$8)*'Dept G Planning'!F52,IF(AND(OR(C52="Ireland",INDEX(Locations!$B$3:$F$308,MATCH('Dept G Planning'!C52,Locations!$B$3:$B$308,0),5)="Yes"),E52="Bus/Coach",INDEX(Locations!$B$3:$E$308,MATCH('Dept G Planning'!D52,Locations!$B$3:$B$308,0),4)="UK"),(J52)*(0.15*Transport!$C$13+0.85*Transport!$C$5)*'Dept G Planning'!F52,IF(AND(OR(D52="Ireland",INDEX(Locations!$B$3:$F$308,MATCH('Dept G Planning'!D52,Locations!$B$3:$B$308,0),5)="Yes"),E52="Bus/Coach",INDEX(Locations!$B$3:$E$308,MATCH('Dept G Planning'!C52,Locations!$B$3:$B$308,0),4)="UK"),(J52)*(0.15*Transport!$C$13+0.85*Transport!$C$5)*'Dept G Planning'!F52,IF(AND(OR(C52="Ireland",INDEX(Locations!$B$3:$F$308,MATCH('Dept G Planning'!C52,Locations!$B$3:$B$308,0),5)="Yes"),E52="Train",INDEX(Locations!$B$3:$E$308,MATCH('Dept G Planning'!D52,Locations!$B$3:$B$308,0),4)="UK"),(J52)*(0.15*Transport!$C$13+0.85*Transport!$C$3)*'Dept G Planning'!F52,IF(AND(OR(D52="Ireland",INDEX(Locations!$B$3:$F$308,MATCH('Dept G Planning'!D52,Locations!$B$3:$B$308,0),5)="Yes"),E52="Train",INDEX(Locations!$B$3:$E$308,MATCH('Dept G Planning'!C52,Locations!$B$3:$B$308,0),4)="UK"),(J52)*(0.15*Transport!$C$13+0.85*Transport!$C$3),J52*(INDEX(Transport!$B$3:$E$14,MATCH('Dept G Planning'!E52,Transport!$B$3:$B$14,0),IF(INDEX(Locations!$B$3:$G$308,MATCH('Dept G Planning'!C52,Locations!$B$3:$B$308,0),4)="UK",2,IF(INDEX(Locations!$B$3:$G$308,MATCH('Dept G Planning'!C52,Locations!$B$3:$B$308,0),4)="Europe",3,4)))))*F52*G52*H52))))))))))))))))))),1)),"")</f>
        <v/>
      </c>
      <c r="L52" s="90"/>
    </row>
    <row r="53" spans="1:12" ht="17.399999999999999" customHeight="1" x14ac:dyDescent="0.25">
      <c r="A53" s="90"/>
      <c r="B53" s="91"/>
      <c r="C53" s="91"/>
      <c r="D53" s="91"/>
      <c r="E53" s="91"/>
      <c r="F53" s="90"/>
      <c r="G53" s="90">
        <v>1</v>
      </c>
      <c r="H53" s="101">
        <v>1</v>
      </c>
      <c r="I53" s="91"/>
      <c r="J53" s="100" t="str">
        <f>(IFERROR(IF(I53="Yes",(ROUND(6371 * ACOS(SIN((VLOOKUP(C53,Locations!B:D,2,FALSE))*PI()/180)*SIN((VLOOKUP(D53,Locations!B:D,2,FALSE))*PI()/180) + COS((VLOOKUP(C53,Locations!B:D,2,FALSE))*PI()/180) * COS((VLOOKUP(D53,Locations!B:D,2,FALSE))*PI()/180)*COS((VLOOKUP(D53,Locations!B:D,3,FALSE))* PI()/180-(VLOOKUP(C53,Locations!B:D,3,FALSE))*PI()/180))/1.609,0))*2,(ROUND(6371 * ACOS(SIN((VLOOKUP(C53,Locations!B:D,2,FALSE))*PI()/180)*SIN((VLOOKUP(D53,Locations!B:D,2,FALSE))*PI()/180) + COS((VLOOKUP(C53,Locations!B:D,2,FALSE))*PI()/180) * COS((VLOOKUP(D53,Locations!B:D,2,FALSE))*PI()/180)*COS((VLOOKUP(D53,Locations!B:D,3,FALSE))* PI()/180-(VLOOKUP(C53,Locations!B:D,3,FALSE))*PI()/180))/1.609,0))),""))</f>
        <v/>
      </c>
      <c r="K53" s="100" t="str" cm="1">
        <f t="array" ref="K53">IFERROR((ROUND(IF(AND(E53="Train",INDEX(Locations!$B$3:$E$308,MATCH('Dept G Planning'!C53,Locations!$B$3:$B$308,0),4)="Europe",INDEX(Locations!$B$3:$E$308,MATCH('Dept G Planning'!D53,Locations!$B$3:$B$308,0),4)="UK"),(((INDEX(Dover!$B$3:$G$124,MATCH('Dept G Planning'!C53,Dover!$B$3:$B$124,0),6))*Transport!$D$3)+(INDEX(Dover!$B$3:$G$124,MATCH('Dept G Planning'!D53,Dover!$B$3:$B$124,0),6)*Transport!$C$3))*'Dept G Planning'!F53*IF(I53="Yes",2,1),IF(AND(E53="Train",INDEX(Locations!$B$3:$E$308,MATCH('Dept G Planning'!D53,Locations!$B$3:$B$308,0),4)="Europe",INDEX(Locations!$B$3:$E$308,MATCH('Dept G Planning'!C53,Locations!$B$3:$B$308,0),4)="UK"),(((INDEX(Dover!$B$3:$G$124,MATCH('Dept G Planning'!D53,Dover!$B$3:$B$124,0),6))*Transport!$D$3)+(INDEX(Dover!$B$3:$G$124,MATCH('Dept G Planning'!C53,Dover!$B$3:$B$124,0),6)*Transport!$C$3))*'Dept G Planning'!F53*IF(I53="Yes",2,1),IF(AND(E53="Bus/Coach",INDEX(Locations!$B$3:$E$308,MATCH('Dept G Planning'!C53,Locations!$B$3:$B$308,0),4)="Europe",INDEX(Locations!$B$3:$E$308,MATCH('Dept G Planning'!D53,Locations!$B$3:$B$308,0),4)="UK"),((((J53)-42.4)*Transport!$D$5)+(42.4*Transport!$D$13))*'Dept G Planning'!F53,IF(AND(E53="Bus/Coach",INDEX(Locations!$B$3:$E$308,MATCH('Dept G Planning'!D53,Locations!$B$3:$B$308,0),4)="Europe",INDEX(Locations!$B$3:$E$308,MATCH('Dept G Planning'!C53,Locations!$B$3:$B$308,0),4)="UK"),((((J53)-42.4)*Transport!$D$5)+(42.4*Transport!$D$13))*'Dept G Planning'!F53,IF(AND(E53="Car",INDEX(Locations!$B$3:$E$308,MATCH('Dept G Planning'!C53,Locations!$B$3:$B$308,0),4)="Europe",INDEX(Locations!$B$3:$E$308,MATCH('Dept G Planning'!D53,Locations!$B$3:$B$308,0),4)="UK"),(((((J53)-42.4)*Transport!$D$9)+(42.4*Transport!$D$14))*'Dept G Planning'!F53),IF(AND(E53="Car",INDEX(Locations!$B$3:$E$308,MATCH('Dept G Planning'!D53,Locations!$B$3:$B$308,0),4)="Europe",INDEX(Locations!$B$3:$E$308,MATCH('Dept G Planning'!C53,Locations!$B$3:$B$308,0),4)="UK"),(((((J53)-42.4)*Transport!$D$9)+(42.4*Transport!$D$14))*'Dept G Planning'!F53),IF(AND(E53="Hybrid car",INDEX(Locations!$B$3:$E$308,MATCH('Dept G Planning'!C53,Locations!$B$3:$B$308,0),4)="Europe",INDEX(Locations!$B$3:$E$308,MATCH('Dept G Planning'!D53,Locations!$B$3:$B$308,0),4)="UK"),(((((J53)-42.4)*Transport!$D$9)+(42.4*Transport!$D$14))*'Dept G Planning'!F53),IF(AND(E53="Hybrid car",INDEX(Locations!$B$3:$E$308,MATCH('Dept G Planning'!D53,Locations!$B$3:$B$308,0),4)="Europe",INDEX(Locations!$B$3:$E$308,MATCH('Dept G Planning'!C53,Locations!$B$3:$B$308,0),4)="UK"),(((((J53)-42.4)*Transport!$D$9)+(42.4*Transport!$D$14))*'Dept G Planning'!F53),IF(AND(E53="Electric car",INDEX(Locations!$B$3:$E$308,MATCH('Dept G Planning'!C53,Locations!$B$3:$B$308,0),4)="Europe",INDEX(Locations!$B$3:$E$308,MATCH('Dept G Planning'!D53,Locations!$B$3:$B$308,0),4)="UK"),(((((J53)-42.4)*Transport!$D$8)+(42.4*Transport!$D$14))*'Dept G Planning'!F53),IF(AND(E53="Electric car",INDEX(Locations!$B$3:$E$308,MATCH('Dept G Planning'!D53,Locations!$B$3:$B$308,0),4)="Europe",INDEX(Locations!$B$3:$E$308,MATCH('Dept G Planning'!C53,Locations!$B$3:$B$308,0),4)="UK"),(((((J53)-42.4)*Transport!$D$8)+(42.4*Transport!$D$14))*'Dept G Planning'!F53),IF(AND(OR(C53="Ireland",INDEX(Locations!$B$3:$F$308,MATCH('Dept G Planning'!C53,Locations!$B$3:$B$308,0),5)="Yes"),E53="Car",INDEX(Locations!$B$3:$E$308,MATCH('Dept G Planning'!D53,Locations!$B$3:$B$308,0),4)="UK"),(J53)*(0.15*Transport!$C$14+0.85*Transport!$C$9)*'Dept G Planning'!F53,IF(AND(OR(D53="Ireland",INDEX(Locations!$B$3:$F$308,MATCH('Dept G Planning'!D53,Locations!$B$3:$B$308,0),5)="Yes"),E53="Car",INDEX(Locations!$B$3:$E$308,MATCH('Dept G Planning'!C53,Locations!$B$3:$B$308,0),4)="UK"),(J53)*(0.15*Transport!$C$14+0.85*Transport!$C$9)*'Dept G Planning'!F53,IF(AND(OR(C53="Ireland",INDEX(Locations!$B$3:$F$308,MATCH('Dept G Planning'!C53,Locations!$B$3:$B$308,0),5)="Yes"),E53="Hybrid Car",INDEX(Locations!$B$3:$E$308,MATCH('Dept G Planning'!D53,Locations!$B$3:$B$308,0),4)="UK"),(J53)*(0.15*Transport!$C$14+0.85*Transport!$C$9)*'Dept G Planning'!F53,IF(AND(OR(D53="Ireland",INDEX(Locations!$B$3:$F$308,MATCH('Dept G Planning'!D53,Locations!$B$3:$B$308,0),5)="Yes"),E53="Hybrid Car",INDEX(Locations!$B$3:$E$308,MATCH('Dept G Planning'!C53,Locations!$B$3:$B$308,0),4)="UK"),(J53)*(0.15*Transport!$C$14+0.85*Transport!$C$9)*'Dept G Planning'!F53,IF(AND(OR(C53="Ireland",INDEX(Locations!$B$3:$F$308,MATCH('Dept G Planning'!C53,Locations!$B$3:$B$308,0),5)="Yes"),E53="Electric Car",INDEX(Locations!$B$3:$E$308,MATCH('Dept G Planning'!D53,Locations!$B$3:$B$308,0),4)="UK"),(J53)*(0.15*Transport!$C$14+0.85*Transport!$C$8)*'Dept G Planning'!F53,IF(AND(OR(D53="Ireland",INDEX(Locations!$B$3:$F$308,MATCH('Dept G Planning'!D53,Locations!$B$3:$B$308,0),5)="Yes"),E53="Electric Car",INDEX(Locations!$B$3:$E$308,MATCH('Dept G Planning'!C53,Locations!$B$3:$B$308,0),4)="UK"),(J53)*(0.15*Transport!$C$14+0.85*Transport!$C$8)*'Dept G Planning'!F53,IF(AND(OR(C53="Ireland",INDEX(Locations!$B$3:$F$308,MATCH('Dept G Planning'!C53,Locations!$B$3:$B$308,0),5)="Yes"),E53="Bus/Coach",INDEX(Locations!$B$3:$E$308,MATCH('Dept G Planning'!D53,Locations!$B$3:$B$308,0),4)="UK"),(J53)*(0.15*Transport!$C$13+0.85*Transport!$C$5)*'Dept G Planning'!F53,IF(AND(OR(D53="Ireland",INDEX(Locations!$B$3:$F$308,MATCH('Dept G Planning'!D53,Locations!$B$3:$B$308,0),5)="Yes"),E53="Bus/Coach",INDEX(Locations!$B$3:$E$308,MATCH('Dept G Planning'!C53,Locations!$B$3:$B$308,0),4)="UK"),(J53)*(0.15*Transport!$C$13+0.85*Transport!$C$5)*'Dept G Planning'!F53,IF(AND(OR(C53="Ireland",INDEX(Locations!$B$3:$F$308,MATCH('Dept G Planning'!C53,Locations!$B$3:$B$308,0),5)="Yes"),E53="Train",INDEX(Locations!$B$3:$E$308,MATCH('Dept G Planning'!D53,Locations!$B$3:$B$308,0),4)="UK"),(J53)*(0.15*Transport!$C$13+0.85*Transport!$C$3)*'Dept G Planning'!F53,IF(AND(OR(D53="Ireland",INDEX(Locations!$B$3:$F$308,MATCH('Dept G Planning'!D53,Locations!$B$3:$B$308,0),5)="Yes"),E53="Train",INDEX(Locations!$B$3:$E$308,MATCH('Dept G Planning'!C53,Locations!$B$3:$B$308,0),4)="UK"),(J53)*(0.15*Transport!$C$13+0.85*Transport!$C$3),J53*(INDEX(Transport!$B$3:$E$14,MATCH('Dept G Planning'!E53,Transport!$B$3:$B$14,0),IF(INDEX(Locations!$B$3:$G$308,MATCH('Dept G Planning'!C53,Locations!$B$3:$B$308,0),4)="UK",2,IF(INDEX(Locations!$B$3:$G$308,MATCH('Dept G Planning'!C53,Locations!$B$3:$B$308,0),4)="Europe",3,4)))))*F53*G53*H53))))))))))))))))))),1)),"")</f>
        <v/>
      </c>
      <c r="L53" s="90"/>
    </row>
    <row r="54" spans="1:12" ht="17.399999999999999" customHeight="1" x14ac:dyDescent="0.25">
      <c r="A54" s="90"/>
      <c r="B54" s="91"/>
      <c r="C54" s="91"/>
      <c r="D54" s="91"/>
      <c r="E54" s="91"/>
      <c r="F54" s="90"/>
      <c r="G54" s="90">
        <v>1</v>
      </c>
      <c r="H54" s="101">
        <v>1</v>
      </c>
      <c r="I54" s="91"/>
      <c r="J54" s="100" t="str">
        <f>(IFERROR(IF(I54="Yes",(ROUND(6371 * ACOS(SIN((VLOOKUP(C54,Locations!B:D,2,FALSE))*PI()/180)*SIN((VLOOKUP(D54,Locations!B:D,2,FALSE))*PI()/180) + COS((VLOOKUP(C54,Locations!B:D,2,FALSE))*PI()/180) * COS((VLOOKUP(D54,Locations!B:D,2,FALSE))*PI()/180)*COS((VLOOKUP(D54,Locations!B:D,3,FALSE))* PI()/180-(VLOOKUP(C54,Locations!B:D,3,FALSE))*PI()/180))/1.609,0))*2,(ROUND(6371 * ACOS(SIN((VLOOKUP(C54,Locations!B:D,2,FALSE))*PI()/180)*SIN((VLOOKUP(D54,Locations!B:D,2,FALSE))*PI()/180) + COS((VLOOKUP(C54,Locations!B:D,2,FALSE))*PI()/180) * COS((VLOOKUP(D54,Locations!B:D,2,FALSE))*PI()/180)*COS((VLOOKUP(D54,Locations!B:D,3,FALSE))* PI()/180-(VLOOKUP(C54,Locations!B:D,3,FALSE))*PI()/180))/1.609,0))),""))</f>
        <v/>
      </c>
      <c r="K54" s="100" t="str" cm="1">
        <f t="array" ref="K54">IFERROR((ROUND(IF(AND(E54="Train",INDEX(Locations!$B$3:$E$308,MATCH('Dept G Planning'!C54,Locations!$B$3:$B$308,0),4)="Europe",INDEX(Locations!$B$3:$E$308,MATCH('Dept G Planning'!D54,Locations!$B$3:$B$308,0),4)="UK"),(((INDEX(Dover!$B$3:$G$124,MATCH('Dept G Planning'!C54,Dover!$B$3:$B$124,0),6))*Transport!$D$3)+(INDEX(Dover!$B$3:$G$124,MATCH('Dept G Planning'!D54,Dover!$B$3:$B$124,0),6)*Transport!$C$3))*'Dept G Planning'!F54*IF(I54="Yes",2,1),IF(AND(E54="Train",INDEX(Locations!$B$3:$E$308,MATCH('Dept G Planning'!D54,Locations!$B$3:$B$308,0),4)="Europe",INDEX(Locations!$B$3:$E$308,MATCH('Dept G Planning'!C54,Locations!$B$3:$B$308,0),4)="UK"),(((INDEX(Dover!$B$3:$G$124,MATCH('Dept G Planning'!D54,Dover!$B$3:$B$124,0),6))*Transport!$D$3)+(INDEX(Dover!$B$3:$G$124,MATCH('Dept G Planning'!C54,Dover!$B$3:$B$124,0),6)*Transport!$C$3))*'Dept G Planning'!F54*IF(I54="Yes",2,1),IF(AND(E54="Bus/Coach",INDEX(Locations!$B$3:$E$308,MATCH('Dept G Planning'!C54,Locations!$B$3:$B$308,0),4)="Europe",INDEX(Locations!$B$3:$E$308,MATCH('Dept G Planning'!D54,Locations!$B$3:$B$308,0),4)="UK"),((((J54)-42.4)*Transport!$D$5)+(42.4*Transport!$D$13))*'Dept G Planning'!F54,IF(AND(E54="Bus/Coach",INDEX(Locations!$B$3:$E$308,MATCH('Dept G Planning'!D54,Locations!$B$3:$B$308,0),4)="Europe",INDEX(Locations!$B$3:$E$308,MATCH('Dept G Planning'!C54,Locations!$B$3:$B$308,0),4)="UK"),((((J54)-42.4)*Transport!$D$5)+(42.4*Transport!$D$13))*'Dept G Planning'!F54,IF(AND(E54="Car",INDEX(Locations!$B$3:$E$308,MATCH('Dept G Planning'!C54,Locations!$B$3:$B$308,0),4)="Europe",INDEX(Locations!$B$3:$E$308,MATCH('Dept G Planning'!D54,Locations!$B$3:$B$308,0),4)="UK"),(((((J54)-42.4)*Transport!$D$9)+(42.4*Transport!$D$14))*'Dept G Planning'!F54),IF(AND(E54="Car",INDEX(Locations!$B$3:$E$308,MATCH('Dept G Planning'!D54,Locations!$B$3:$B$308,0),4)="Europe",INDEX(Locations!$B$3:$E$308,MATCH('Dept G Planning'!C54,Locations!$B$3:$B$308,0),4)="UK"),(((((J54)-42.4)*Transport!$D$9)+(42.4*Transport!$D$14))*'Dept G Planning'!F54),IF(AND(E54="Hybrid car",INDEX(Locations!$B$3:$E$308,MATCH('Dept G Planning'!C54,Locations!$B$3:$B$308,0),4)="Europe",INDEX(Locations!$B$3:$E$308,MATCH('Dept G Planning'!D54,Locations!$B$3:$B$308,0),4)="UK"),(((((J54)-42.4)*Transport!$D$9)+(42.4*Transport!$D$14))*'Dept G Planning'!F54),IF(AND(E54="Hybrid car",INDEX(Locations!$B$3:$E$308,MATCH('Dept G Planning'!D54,Locations!$B$3:$B$308,0),4)="Europe",INDEX(Locations!$B$3:$E$308,MATCH('Dept G Planning'!C54,Locations!$B$3:$B$308,0),4)="UK"),(((((J54)-42.4)*Transport!$D$9)+(42.4*Transport!$D$14))*'Dept G Planning'!F54),IF(AND(E54="Electric car",INDEX(Locations!$B$3:$E$308,MATCH('Dept G Planning'!C54,Locations!$B$3:$B$308,0),4)="Europe",INDEX(Locations!$B$3:$E$308,MATCH('Dept G Planning'!D54,Locations!$B$3:$B$308,0),4)="UK"),(((((J54)-42.4)*Transport!$D$8)+(42.4*Transport!$D$14))*'Dept G Planning'!F54),IF(AND(E54="Electric car",INDEX(Locations!$B$3:$E$308,MATCH('Dept G Planning'!D54,Locations!$B$3:$B$308,0),4)="Europe",INDEX(Locations!$B$3:$E$308,MATCH('Dept G Planning'!C54,Locations!$B$3:$B$308,0),4)="UK"),(((((J54)-42.4)*Transport!$D$8)+(42.4*Transport!$D$14))*'Dept G Planning'!F54),IF(AND(OR(C54="Ireland",INDEX(Locations!$B$3:$F$308,MATCH('Dept G Planning'!C54,Locations!$B$3:$B$308,0),5)="Yes"),E54="Car",INDEX(Locations!$B$3:$E$308,MATCH('Dept G Planning'!D54,Locations!$B$3:$B$308,0),4)="UK"),(J54)*(0.15*Transport!$C$14+0.85*Transport!$C$9)*'Dept G Planning'!F54,IF(AND(OR(D54="Ireland",INDEX(Locations!$B$3:$F$308,MATCH('Dept G Planning'!D54,Locations!$B$3:$B$308,0),5)="Yes"),E54="Car",INDEX(Locations!$B$3:$E$308,MATCH('Dept G Planning'!C54,Locations!$B$3:$B$308,0),4)="UK"),(J54)*(0.15*Transport!$C$14+0.85*Transport!$C$9)*'Dept G Planning'!F54,IF(AND(OR(C54="Ireland",INDEX(Locations!$B$3:$F$308,MATCH('Dept G Planning'!C54,Locations!$B$3:$B$308,0),5)="Yes"),E54="Hybrid Car",INDEX(Locations!$B$3:$E$308,MATCH('Dept G Planning'!D54,Locations!$B$3:$B$308,0),4)="UK"),(J54)*(0.15*Transport!$C$14+0.85*Transport!$C$9)*'Dept G Planning'!F54,IF(AND(OR(D54="Ireland",INDEX(Locations!$B$3:$F$308,MATCH('Dept G Planning'!D54,Locations!$B$3:$B$308,0),5)="Yes"),E54="Hybrid Car",INDEX(Locations!$B$3:$E$308,MATCH('Dept G Planning'!C54,Locations!$B$3:$B$308,0),4)="UK"),(J54)*(0.15*Transport!$C$14+0.85*Transport!$C$9)*'Dept G Planning'!F54,IF(AND(OR(C54="Ireland",INDEX(Locations!$B$3:$F$308,MATCH('Dept G Planning'!C54,Locations!$B$3:$B$308,0),5)="Yes"),E54="Electric Car",INDEX(Locations!$B$3:$E$308,MATCH('Dept G Planning'!D54,Locations!$B$3:$B$308,0),4)="UK"),(J54)*(0.15*Transport!$C$14+0.85*Transport!$C$8)*'Dept G Planning'!F54,IF(AND(OR(D54="Ireland",INDEX(Locations!$B$3:$F$308,MATCH('Dept G Planning'!D54,Locations!$B$3:$B$308,0),5)="Yes"),E54="Electric Car",INDEX(Locations!$B$3:$E$308,MATCH('Dept G Planning'!C54,Locations!$B$3:$B$308,0),4)="UK"),(J54)*(0.15*Transport!$C$14+0.85*Transport!$C$8)*'Dept G Planning'!F54,IF(AND(OR(C54="Ireland",INDEX(Locations!$B$3:$F$308,MATCH('Dept G Planning'!C54,Locations!$B$3:$B$308,0),5)="Yes"),E54="Bus/Coach",INDEX(Locations!$B$3:$E$308,MATCH('Dept G Planning'!D54,Locations!$B$3:$B$308,0),4)="UK"),(J54)*(0.15*Transport!$C$13+0.85*Transport!$C$5)*'Dept G Planning'!F54,IF(AND(OR(D54="Ireland",INDEX(Locations!$B$3:$F$308,MATCH('Dept G Planning'!D54,Locations!$B$3:$B$308,0),5)="Yes"),E54="Bus/Coach",INDEX(Locations!$B$3:$E$308,MATCH('Dept G Planning'!C54,Locations!$B$3:$B$308,0),4)="UK"),(J54)*(0.15*Transport!$C$13+0.85*Transport!$C$5)*'Dept G Planning'!F54,IF(AND(OR(C54="Ireland",INDEX(Locations!$B$3:$F$308,MATCH('Dept G Planning'!C54,Locations!$B$3:$B$308,0),5)="Yes"),E54="Train",INDEX(Locations!$B$3:$E$308,MATCH('Dept G Planning'!D54,Locations!$B$3:$B$308,0),4)="UK"),(J54)*(0.15*Transport!$C$13+0.85*Transport!$C$3)*'Dept G Planning'!F54,IF(AND(OR(D54="Ireland",INDEX(Locations!$B$3:$F$308,MATCH('Dept G Planning'!D54,Locations!$B$3:$B$308,0),5)="Yes"),E54="Train",INDEX(Locations!$B$3:$E$308,MATCH('Dept G Planning'!C54,Locations!$B$3:$B$308,0),4)="UK"),(J54)*(0.15*Transport!$C$13+0.85*Transport!$C$3),J54*(INDEX(Transport!$B$3:$E$14,MATCH('Dept G Planning'!E54,Transport!$B$3:$B$14,0),IF(INDEX(Locations!$B$3:$G$308,MATCH('Dept G Planning'!C54,Locations!$B$3:$B$308,0),4)="UK",2,IF(INDEX(Locations!$B$3:$G$308,MATCH('Dept G Planning'!C54,Locations!$B$3:$B$308,0),4)="Europe",3,4)))))*F54*G54*H54))))))))))))))))))),1)),"")</f>
        <v/>
      </c>
      <c r="L54" s="90"/>
    </row>
    <row r="55" spans="1:12" ht="17.399999999999999" customHeight="1" x14ac:dyDescent="0.25">
      <c r="A55" s="90"/>
      <c r="B55" s="91"/>
      <c r="C55" s="91"/>
      <c r="D55" s="91"/>
      <c r="E55" s="91"/>
      <c r="F55" s="90"/>
      <c r="G55" s="90">
        <v>1</v>
      </c>
      <c r="H55" s="101">
        <v>1</v>
      </c>
      <c r="I55" s="91"/>
      <c r="J55" s="100" t="str">
        <f>(IFERROR(IF(I55="Yes",(ROUND(6371 * ACOS(SIN((VLOOKUP(C55,Locations!B:D,2,FALSE))*PI()/180)*SIN((VLOOKUP(D55,Locations!B:D,2,FALSE))*PI()/180) + COS((VLOOKUP(C55,Locations!B:D,2,FALSE))*PI()/180) * COS((VLOOKUP(D55,Locations!B:D,2,FALSE))*PI()/180)*COS((VLOOKUP(D55,Locations!B:D,3,FALSE))* PI()/180-(VLOOKUP(C55,Locations!B:D,3,FALSE))*PI()/180))/1.609,0))*2,(ROUND(6371 * ACOS(SIN((VLOOKUP(C55,Locations!B:D,2,FALSE))*PI()/180)*SIN((VLOOKUP(D55,Locations!B:D,2,FALSE))*PI()/180) + COS((VLOOKUP(C55,Locations!B:D,2,FALSE))*PI()/180) * COS((VLOOKUP(D55,Locations!B:D,2,FALSE))*PI()/180)*COS((VLOOKUP(D55,Locations!B:D,3,FALSE))* PI()/180-(VLOOKUP(C55,Locations!B:D,3,FALSE))*PI()/180))/1.609,0))),""))</f>
        <v/>
      </c>
      <c r="K55" s="100" t="str" cm="1">
        <f t="array" ref="K55">IFERROR((ROUND(IF(AND(E55="Train",INDEX(Locations!$B$3:$E$308,MATCH('Dept G Planning'!C55,Locations!$B$3:$B$308,0),4)="Europe",INDEX(Locations!$B$3:$E$308,MATCH('Dept G Planning'!D55,Locations!$B$3:$B$308,0),4)="UK"),(((INDEX(Dover!$B$3:$G$124,MATCH('Dept G Planning'!C55,Dover!$B$3:$B$124,0),6))*Transport!$D$3)+(INDEX(Dover!$B$3:$G$124,MATCH('Dept G Planning'!D55,Dover!$B$3:$B$124,0),6)*Transport!$C$3))*'Dept G Planning'!F55*IF(I55="Yes",2,1),IF(AND(E55="Train",INDEX(Locations!$B$3:$E$308,MATCH('Dept G Planning'!D55,Locations!$B$3:$B$308,0),4)="Europe",INDEX(Locations!$B$3:$E$308,MATCH('Dept G Planning'!C55,Locations!$B$3:$B$308,0),4)="UK"),(((INDEX(Dover!$B$3:$G$124,MATCH('Dept G Planning'!D55,Dover!$B$3:$B$124,0),6))*Transport!$D$3)+(INDEX(Dover!$B$3:$G$124,MATCH('Dept G Planning'!C55,Dover!$B$3:$B$124,0),6)*Transport!$C$3))*'Dept G Planning'!F55*IF(I55="Yes",2,1),IF(AND(E55="Bus/Coach",INDEX(Locations!$B$3:$E$308,MATCH('Dept G Planning'!C55,Locations!$B$3:$B$308,0),4)="Europe",INDEX(Locations!$B$3:$E$308,MATCH('Dept G Planning'!D55,Locations!$B$3:$B$308,0),4)="UK"),((((J55)-42.4)*Transport!$D$5)+(42.4*Transport!$D$13))*'Dept G Planning'!F55,IF(AND(E55="Bus/Coach",INDEX(Locations!$B$3:$E$308,MATCH('Dept G Planning'!D55,Locations!$B$3:$B$308,0),4)="Europe",INDEX(Locations!$B$3:$E$308,MATCH('Dept G Planning'!C55,Locations!$B$3:$B$308,0),4)="UK"),((((J55)-42.4)*Transport!$D$5)+(42.4*Transport!$D$13))*'Dept G Planning'!F55,IF(AND(E55="Car",INDEX(Locations!$B$3:$E$308,MATCH('Dept G Planning'!C55,Locations!$B$3:$B$308,0),4)="Europe",INDEX(Locations!$B$3:$E$308,MATCH('Dept G Planning'!D55,Locations!$B$3:$B$308,0),4)="UK"),(((((J55)-42.4)*Transport!$D$9)+(42.4*Transport!$D$14))*'Dept G Planning'!F55),IF(AND(E55="Car",INDEX(Locations!$B$3:$E$308,MATCH('Dept G Planning'!D55,Locations!$B$3:$B$308,0),4)="Europe",INDEX(Locations!$B$3:$E$308,MATCH('Dept G Planning'!C55,Locations!$B$3:$B$308,0),4)="UK"),(((((J55)-42.4)*Transport!$D$9)+(42.4*Transport!$D$14))*'Dept G Planning'!F55),IF(AND(E55="Hybrid car",INDEX(Locations!$B$3:$E$308,MATCH('Dept G Planning'!C55,Locations!$B$3:$B$308,0),4)="Europe",INDEX(Locations!$B$3:$E$308,MATCH('Dept G Planning'!D55,Locations!$B$3:$B$308,0),4)="UK"),(((((J55)-42.4)*Transport!$D$9)+(42.4*Transport!$D$14))*'Dept G Planning'!F55),IF(AND(E55="Hybrid car",INDEX(Locations!$B$3:$E$308,MATCH('Dept G Planning'!D55,Locations!$B$3:$B$308,0),4)="Europe",INDEX(Locations!$B$3:$E$308,MATCH('Dept G Planning'!C55,Locations!$B$3:$B$308,0),4)="UK"),(((((J55)-42.4)*Transport!$D$9)+(42.4*Transport!$D$14))*'Dept G Planning'!F55),IF(AND(E55="Electric car",INDEX(Locations!$B$3:$E$308,MATCH('Dept G Planning'!C55,Locations!$B$3:$B$308,0),4)="Europe",INDEX(Locations!$B$3:$E$308,MATCH('Dept G Planning'!D55,Locations!$B$3:$B$308,0),4)="UK"),(((((J55)-42.4)*Transport!$D$8)+(42.4*Transport!$D$14))*'Dept G Planning'!F55),IF(AND(E55="Electric car",INDEX(Locations!$B$3:$E$308,MATCH('Dept G Planning'!D55,Locations!$B$3:$B$308,0),4)="Europe",INDEX(Locations!$B$3:$E$308,MATCH('Dept G Planning'!C55,Locations!$B$3:$B$308,0),4)="UK"),(((((J55)-42.4)*Transport!$D$8)+(42.4*Transport!$D$14))*'Dept G Planning'!F55),IF(AND(OR(C55="Ireland",INDEX(Locations!$B$3:$F$308,MATCH('Dept G Planning'!C55,Locations!$B$3:$B$308,0),5)="Yes"),E55="Car",INDEX(Locations!$B$3:$E$308,MATCH('Dept G Planning'!D55,Locations!$B$3:$B$308,0),4)="UK"),(J55)*(0.15*Transport!$C$14+0.85*Transport!$C$9)*'Dept G Planning'!F55,IF(AND(OR(D55="Ireland",INDEX(Locations!$B$3:$F$308,MATCH('Dept G Planning'!D55,Locations!$B$3:$B$308,0),5)="Yes"),E55="Car",INDEX(Locations!$B$3:$E$308,MATCH('Dept G Planning'!C55,Locations!$B$3:$B$308,0),4)="UK"),(J55)*(0.15*Transport!$C$14+0.85*Transport!$C$9)*'Dept G Planning'!F55,IF(AND(OR(C55="Ireland",INDEX(Locations!$B$3:$F$308,MATCH('Dept G Planning'!C55,Locations!$B$3:$B$308,0),5)="Yes"),E55="Hybrid Car",INDEX(Locations!$B$3:$E$308,MATCH('Dept G Planning'!D55,Locations!$B$3:$B$308,0),4)="UK"),(J55)*(0.15*Transport!$C$14+0.85*Transport!$C$9)*'Dept G Planning'!F55,IF(AND(OR(D55="Ireland",INDEX(Locations!$B$3:$F$308,MATCH('Dept G Planning'!D55,Locations!$B$3:$B$308,0),5)="Yes"),E55="Hybrid Car",INDEX(Locations!$B$3:$E$308,MATCH('Dept G Planning'!C55,Locations!$B$3:$B$308,0),4)="UK"),(J55)*(0.15*Transport!$C$14+0.85*Transport!$C$9)*'Dept G Planning'!F55,IF(AND(OR(C55="Ireland",INDEX(Locations!$B$3:$F$308,MATCH('Dept G Planning'!C55,Locations!$B$3:$B$308,0),5)="Yes"),E55="Electric Car",INDEX(Locations!$B$3:$E$308,MATCH('Dept G Planning'!D55,Locations!$B$3:$B$308,0),4)="UK"),(J55)*(0.15*Transport!$C$14+0.85*Transport!$C$8)*'Dept G Planning'!F55,IF(AND(OR(D55="Ireland",INDEX(Locations!$B$3:$F$308,MATCH('Dept G Planning'!D55,Locations!$B$3:$B$308,0),5)="Yes"),E55="Electric Car",INDEX(Locations!$B$3:$E$308,MATCH('Dept G Planning'!C55,Locations!$B$3:$B$308,0),4)="UK"),(J55)*(0.15*Transport!$C$14+0.85*Transport!$C$8)*'Dept G Planning'!F55,IF(AND(OR(C55="Ireland",INDEX(Locations!$B$3:$F$308,MATCH('Dept G Planning'!C55,Locations!$B$3:$B$308,0),5)="Yes"),E55="Bus/Coach",INDEX(Locations!$B$3:$E$308,MATCH('Dept G Planning'!D55,Locations!$B$3:$B$308,0),4)="UK"),(J55)*(0.15*Transport!$C$13+0.85*Transport!$C$5)*'Dept G Planning'!F55,IF(AND(OR(D55="Ireland",INDEX(Locations!$B$3:$F$308,MATCH('Dept G Planning'!D55,Locations!$B$3:$B$308,0),5)="Yes"),E55="Bus/Coach",INDEX(Locations!$B$3:$E$308,MATCH('Dept G Planning'!C55,Locations!$B$3:$B$308,0),4)="UK"),(J55)*(0.15*Transport!$C$13+0.85*Transport!$C$5)*'Dept G Planning'!F55,IF(AND(OR(C55="Ireland",INDEX(Locations!$B$3:$F$308,MATCH('Dept G Planning'!C55,Locations!$B$3:$B$308,0),5)="Yes"),E55="Train",INDEX(Locations!$B$3:$E$308,MATCH('Dept G Planning'!D55,Locations!$B$3:$B$308,0),4)="UK"),(J55)*(0.15*Transport!$C$13+0.85*Transport!$C$3)*'Dept G Planning'!F55,IF(AND(OR(D55="Ireland",INDEX(Locations!$B$3:$F$308,MATCH('Dept G Planning'!D55,Locations!$B$3:$B$308,0),5)="Yes"),E55="Train",INDEX(Locations!$B$3:$E$308,MATCH('Dept G Planning'!C55,Locations!$B$3:$B$308,0),4)="UK"),(J55)*(0.15*Transport!$C$13+0.85*Transport!$C$3),J55*(INDEX(Transport!$B$3:$E$14,MATCH('Dept G Planning'!E55,Transport!$B$3:$B$14,0),IF(INDEX(Locations!$B$3:$G$308,MATCH('Dept G Planning'!C55,Locations!$B$3:$B$308,0),4)="UK",2,IF(INDEX(Locations!$B$3:$G$308,MATCH('Dept G Planning'!C55,Locations!$B$3:$B$308,0),4)="Europe",3,4)))))*F55*G55*H55))))))))))))))))))),1)),"")</f>
        <v/>
      </c>
      <c r="L55" s="90"/>
    </row>
    <row r="56" spans="1:12" ht="17.399999999999999" customHeight="1" x14ac:dyDescent="0.25">
      <c r="A56" s="90"/>
      <c r="B56" s="91"/>
      <c r="C56" s="91"/>
      <c r="D56" s="91"/>
      <c r="E56" s="91"/>
      <c r="F56" s="90"/>
      <c r="G56" s="90">
        <v>1</v>
      </c>
      <c r="H56" s="101">
        <v>1</v>
      </c>
      <c r="I56" s="91"/>
      <c r="J56" s="100" t="str">
        <f>(IFERROR(IF(I56="Yes",(ROUND(6371 * ACOS(SIN((VLOOKUP(C56,Locations!B:D,2,FALSE))*PI()/180)*SIN((VLOOKUP(D56,Locations!B:D,2,FALSE))*PI()/180) + COS((VLOOKUP(C56,Locations!B:D,2,FALSE))*PI()/180) * COS((VLOOKUP(D56,Locations!B:D,2,FALSE))*PI()/180)*COS((VLOOKUP(D56,Locations!B:D,3,FALSE))* PI()/180-(VLOOKUP(C56,Locations!B:D,3,FALSE))*PI()/180))/1.609,0))*2,(ROUND(6371 * ACOS(SIN((VLOOKUP(C56,Locations!B:D,2,FALSE))*PI()/180)*SIN((VLOOKUP(D56,Locations!B:D,2,FALSE))*PI()/180) + COS((VLOOKUP(C56,Locations!B:D,2,FALSE))*PI()/180) * COS((VLOOKUP(D56,Locations!B:D,2,FALSE))*PI()/180)*COS((VLOOKUP(D56,Locations!B:D,3,FALSE))* PI()/180-(VLOOKUP(C56,Locations!B:D,3,FALSE))*PI()/180))/1.609,0))),""))</f>
        <v/>
      </c>
      <c r="K56" s="100" t="str" cm="1">
        <f t="array" ref="K56">IFERROR((ROUND(IF(AND(E56="Train",INDEX(Locations!$B$3:$E$308,MATCH('Dept G Planning'!C56,Locations!$B$3:$B$308,0),4)="Europe",INDEX(Locations!$B$3:$E$308,MATCH('Dept G Planning'!D56,Locations!$B$3:$B$308,0),4)="UK"),(((INDEX(Dover!$B$3:$G$124,MATCH('Dept G Planning'!C56,Dover!$B$3:$B$124,0),6))*Transport!$D$3)+(INDEX(Dover!$B$3:$G$124,MATCH('Dept G Planning'!D56,Dover!$B$3:$B$124,0),6)*Transport!$C$3))*'Dept G Planning'!F56*IF(I56="Yes",2,1),IF(AND(E56="Train",INDEX(Locations!$B$3:$E$308,MATCH('Dept G Planning'!D56,Locations!$B$3:$B$308,0),4)="Europe",INDEX(Locations!$B$3:$E$308,MATCH('Dept G Planning'!C56,Locations!$B$3:$B$308,0),4)="UK"),(((INDEX(Dover!$B$3:$G$124,MATCH('Dept G Planning'!D56,Dover!$B$3:$B$124,0),6))*Transport!$D$3)+(INDEX(Dover!$B$3:$G$124,MATCH('Dept G Planning'!C56,Dover!$B$3:$B$124,0),6)*Transport!$C$3))*'Dept G Planning'!F56*IF(I56="Yes",2,1),IF(AND(E56="Bus/Coach",INDEX(Locations!$B$3:$E$308,MATCH('Dept G Planning'!C56,Locations!$B$3:$B$308,0),4)="Europe",INDEX(Locations!$B$3:$E$308,MATCH('Dept G Planning'!D56,Locations!$B$3:$B$308,0),4)="UK"),((((J56)-42.4)*Transport!$D$5)+(42.4*Transport!$D$13))*'Dept G Planning'!F56,IF(AND(E56="Bus/Coach",INDEX(Locations!$B$3:$E$308,MATCH('Dept G Planning'!D56,Locations!$B$3:$B$308,0),4)="Europe",INDEX(Locations!$B$3:$E$308,MATCH('Dept G Planning'!C56,Locations!$B$3:$B$308,0),4)="UK"),((((J56)-42.4)*Transport!$D$5)+(42.4*Transport!$D$13))*'Dept G Planning'!F56,IF(AND(E56="Car",INDEX(Locations!$B$3:$E$308,MATCH('Dept G Planning'!C56,Locations!$B$3:$B$308,0),4)="Europe",INDEX(Locations!$B$3:$E$308,MATCH('Dept G Planning'!D56,Locations!$B$3:$B$308,0),4)="UK"),(((((J56)-42.4)*Transport!$D$9)+(42.4*Transport!$D$14))*'Dept G Planning'!F56),IF(AND(E56="Car",INDEX(Locations!$B$3:$E$308,MATCH('Dept G Planning'!D56,Locations!$B$3:$B$308,0),4)="Europe",INDEX(Locations!$B$3:$E$308,MATCH('Dept G Planning'!C56,Locations!$B$3:$B$308,0),4)="UK"),(((((J56)-42.4)*Transport!$D$9)+(42.4*Transport!$D$14))*'Dept G Planning'!F56),IF(AND(E56="Hybrid car",INDEX(Locations!$B$3:$E$308,MATCH('Dept G Planning'!C56,Locations!$B$3:$B$308,0),4)="Europe",INDEX(Locations!$B$3:$E$308,MATCH('Dept G Planning'!D56,Locations!$B$3:$B$308,0),4)="UK"),(((((J56)-42.4)*Transport!$D$9)+(42.4*Transport!$D$14))*'Dept G Planning'!F56),IF(AND(E56="Hybrid car",INDEX(Locations!$B$3:$E$308,MATCH('Dept G Planning'!D56,Locations!$B$3:$B$308,0),4)="Europe",INDEX(Locations!$B$3:$E$308,MATCH('Dept G Planning'!C56,Locations!$B$3:$B$308,0),4)="UK"),(((((J56)-42.4)*Transport!$D$9)+(42.4*Transport!$D$14))*'Dept G Planning'!F56),IF(AND(E56="Electric car",INDEX(Locations!$B$3:$E$308,MATCH('Dept G Planning'!C56,Locations!$B$3:$B$308,0),4)="Europe",INDEX(Locations!$B$3:$E$308,MATCH('Dept G Planning'!D56,Locations!$B$3:$B$308,0),4)="UK"),(((((J56)-42.4)*Transport!$D$8)+(42.4*Transport!$D$14))*'Dept G Planning'!F56),IF(AND(E56="Electric car",INDEX(Locations!$B$3:$E$308,MATCH('Dept G Planning'!D56,Locations!$B$3:$B$308,0),4)="Europe",INDEX(Locations!$B$3:$E$308,MATCH('Dept G Planning'!C56,Locations!$B$3:$B$308,0),4)="UK"),(((((J56)-42.4)*Transport!$D$8)+(42.4*Transport!$D$14))*'Dept G Planning'!F56),IF(AND(OR(C56="Ireland",INDEX(Locations!$B$3:$F$308,MATCH('Dept G Planning'!C56,Locations!$B$3:$B$308,0),5)="Yes"),E56="Car",INDEX(Locations!$B$3:$E$308,MATCH('Dept G Planning'!D56,Locations!$B$3:$B$308,0),4)="UK"),(J56)*(0.15*Transport!$C$14+0.85*Transport!$C$9)*'Dept G Planning'!F56,IF(AND(OR(D56="Ireland",INDEX(Locations!$B$3:$F$308,MATCH('Dept G Planning'!D56,Locations!$B$3:$B$308,0),5)="Yes"),E56="Car",INDEX(Locations!$B$3:$E$308,MATCH('Dept G Planning'!C56,Locations!$B$3:$B$308,0),4)="UK"),(J56)*(0.15*Transport!$C$14+0.85*Transport!$C$9)*'Dept G Planning'!F56,IF(AND(OR(C56="Ireland",INDEX(Locations!$B$3:$F$308,MATCH('Dept G Planning'!C56,Locations!$B$3:$B$308,0),5)="Yes"),E56="Hybrid Car",INDEX(Locations!$B$3:$E$308,MATCH('Dept G Planning'!D56,Locations!$B$3:$B$308,0),4)="UK"),(J56)*(0.15*Transport!$C$14+0.85*Transport!$C$9)*'Dept G Planning'!F56,IF(AND(OR(D56="Ireland",INDEX(Locations!$B$3:$F$308,MATCH('Dept G Planning'!D56,Locations!$B$3:$B$308,0),5)="Yes"),E56="Hybrid Car",INDEX(Locations!$B$3:$E$308,MATCH('Dept G Planning'!C56,Locations!$B$3:$B$308,0),4)="UK"),(J56)*(0.15*Transport!$C$14+0.85*Transport!$C$9)*'Dept G Planning'!F56,IF(AND(OR(C56="Ireland",INDEX(Locations!$B$3:$F$308,MATCH('Dept G Planning'!C56,Locations!$B$3:$B$308,0),5)="Yes"),E56="Electric Car",INDEX(Locations!$B$3:$E$308,MATCH('Dept G Planning'!D56,Locations!$B$3:$B$308,0),4)="UK"),(J56)*(0.15*Transport!$C$14+0.85*Transport!$C$8)*'Dept G Planning'!F56,IF(AND(OR(D56="Ireland",INDEX(Locations!$B$3:$F$308,MATCH('Dept G Planning'!D56,Locations!$B$3:$B$308,0),5)="Yes"),E56="Electric Car",INDEX(Locations!$B$3:$E$308,MATCH('Dept G Planning'!C56,Locations!$B$3:$B$308,0),4)="UK"),(J56)*(0.15*Transport!$C$14+0.85*Transport!$C$8)*'Dept G Planning'!F56,IF(AND(OR(C56="Ireland",INDEX(Locations!$B$3:$F$308,MATCH('Dept G Planning'!C56,Locations!$B$3:$B$308,0),5)="Yes"),E56="Bus/Coach",INDEX(Locations!$B$3:$E$308,MATCH('Dept G Planning'!D56,Locations!$B$3:$B$308,0),4)="UK"),(J56)*(0.15*Transport!$C$13+0.85*Transport!$C$5)*'Dept G Planning'!F56,IF(AND(OR(D56="Ireland",INDEX(Locations!$B$3:$F$308,MATCH('Dept G Planning'!D56,Locations!$B$3:$B$308,0),5)="Yes"),E56="Bus/Coach",INDEX(Locations!$B$3:$E$308,MATCH('Dept G Planning'!C56,Locations!$B$3:$B$308,0),4)="UK"),(J56)*(0.15*Transport!$C$13+0.85*Transport!$C$5)*'Dept G Planning'!F56,IF(AND(OR(C56="Ireland",INDEX(Locations!$B$3:$F$308,MATCH('Dept G Planning'!C56,Locations!$B$3:$B$308,0),5)="Yes"),E56="Train",INDEX(Locations!$B$3:$E$308,MATCH('Dept G Planning'!D56,Locations!$B$3:$B$308,0),4)="UK"),(J56)*(0.15*Transport!$C$13+0.85*Transport!$C$3)*'Dept G Planning'!F56,IF(AND(OR(D56="Ireland",INDEX(Locations!$B$3:$F$308,MATCH('Dept G Planning'!D56,Locations!$B$3:$B$308,0),5)="Yes"),E56="Train",INDEX(Locations!$B$3:$E$308,MATCH('Dept G Planning'!C56,Locations!$B$3:$B$308,0),4)="UK"),(J56)*(0.15*Transport!$C$13+0.85*Transport!$C$3),J56*(INDEX(Transport!$B$3:$E$14,MATCH('Dept G Planning'!E56,Transport!$B$3:$B$14,0),IF(INDEX(Locations!$B$3:$G$308,MATCH('Dept G Planning'!C56,Locations!$B$3:$B$308,0),4)="UK",2,IF(INDEX(Locations!$B$3:$G$308,MATCH('Dept G Planning'!C56,Locations!$B$3:$B$308,0),4)="Europe",3,4)))))*F56*G56*H56))))))))))))))))))),1)),"")</f>
        <v/>
      </c>
      <c r="L56" s="90"/>
    </row>
    <row r="57" spans="1:12" ht="17.399999999999999" customHeight="1" x14ac:dyDescent="0.25">
      <c r="A57" s="90"/>
      <c r="B57" s="91"/>
      <c r="C57" s="91"/>
      <c r="D57" s="91"/>
      <c r="E57" s="91"/>
      <c r="F57" s="90"/>
      <c r="G57" s="90">
        <v>1</v>
      </c>
      <c r="H57" s="101">
        <v>1</v>
      </c>
      <c r="I57" s="91"/>
      <c r="J57" s="100" t="str">
        <f>(IFERROR(IF(I57="Yes",(ROUND(6371 * ACOS(SIN((VLOOKUP(C57,Locations!B:D,2,FALSE))*PI()/180)*SIN((VLOOKUP(D57,Locations!B:D,2,FALSE))*PI()/180) + COS((VLOOKUP(C57,Locations!B:D,2,FALSE))*PI()/180) * COS((VLOOKUP(D57,Locations!B:D,2,FALSE))*PI()/180)*COS((VLOOKUP(D57,Locations!B:D,3,FALSE))* PI()/180-(VLOOKUP(C57,Locations!B:D,3,FALSE))*PI()/180))/1.609,0))*2,(ROUND(6371 * ACOS(SIN((VLOOKUP(C57,Locations!B:D,2,FALSE))*PI()/180)*SIN((VLOOKUP(D57,Locations!B:D,2,FALSE))*PI()/180) + COS((VLOOKUP(C57,Locations!B:D,2,FALSE))*PI()/180) * COS((VLOOKUP(D57,Locations!B:D,2,FALSE))*PI()/180)*COS((VLOOKUP(D57,Locations!B:D,3,FALSE))* PI()/180-(VLOOKUP(C57,Locations!B:D,3,FALSE))*PI()/180))/1.609,0))),""))</f>
        <v/>
      </c>
      <c r="K57" s="100" t="str" cm="1">
        <f t="array" ref="K57">IFERROR((ROUND(IF(AND(E57="Train",INDEX(Locations!$B$3:$E$308,MATCH('Dept G Planning'!C57,Locations!$B$3:$B$308,0),4)="Europe",INDEX(Locations!$B$3:$E$308,MATCH('Dept G Planning'!D57,Locations!$B$3:$B$308,0),4)="UK"),(((INDEX(Dover!$B$3:$G$124,MATCH('Dept G Planning'!C57,Dover!$B$3:$B$124,0),6))*Transport!$D$3)+(INDEX(Dover!$B$3:$G$124,MATCH('Dept G Planning'!D57,Dover!$B$3:$B$124,0),6)*Transport!$C$3))*'Dept G Planning'!F57*IF(I57="Yes",2,1),IF(AND(E57="Train",INDEX(Locations!$B$3:$E$308,MATCH('Dept G Planning'!D57,Locations!$B$3:$B$308,0),4)="Europe",INDEX(Locations!$B$3:$E$308,MATCH('Dept G Planning'!C57,Locations!$B$3:$B$308,0),4)="UK"),(((INDEX(Dover!$B$3:$G$124,MATCH('Dept G Planning'!D57,Dover!$B$3:$B$124,0),6))*Transport!$D$3)+(INDEX(Dover!$B$3:$G$124,MATCH('Dept G Planning'!C57,Dover!$B$3:$B$124,0),6)*Transport!$C$3))*'Dept G Planning'!F57*IF(I57="Yes",2,1),IF(AND(E57="Bus/Coach",INDEX(Locations!$B$3:$E$308,MATCH('Dept G Planning'!C57,Locations!$B$3:$B$308,0),4)="Europe",INDEX(Locations!$B$3:$E$308,MATCH('Dept G Planning'!D57,Locations!$B$3:$B$308,0),4)="UK"),((((J57)-42.4)*Transport!$D$5)+(42.4*Transport!$D$13))*'Dept G Planning'!F57,IF(AND(E57="Bus/Coach",INDEX(Locations!$B$3:$E$308,MATCH('Dept G Planning'!D57,Locations!$B$3:$B$308,0),4)="Europe",INDEX(Locations!$B$3:$E$308,MATCH('Dept G Planning'!C57,Locations!$B$3:$B$308,0),4)="UK"),((((J57)-42.4)*Transport!$D$5)+(42.4*Transport!$D$13))*'Dept G Planning'!F57,IF(AND(E57="Car",INDEX(Locations!$B$3:$E$308,MATCH('Dept G Planning'!C57,Locations!$B$3:$B$308,0),4)="Europe",INDEX(Locations!$B$3:$E$308,MATCH('Dept G Planning'!D57,Locations!$B$3:$B$308,0),4)="UK"),(((((J57)-42.4)*Transport!$D$9)+(42.4*Transport!$D$14))*'Dept G Planning'!F57),IF(AND(E57="Car",INDEX(Locations!$B$3:$E$308,MATCH('Dept G Planning'!D57,Locations!$B$3:$B$308,0),4)="Europe",INDEX(Locations!$B$3:$E$308,MATCH('Dept G Planning'!C57,Locations!$B$3:$B$308,0),4)="UK"),(((((J57)-42.4)*Transport!$D$9)+(42.4*Transport!$D$14))*'Dept G Planning'!F57),IF(AND(E57="Hybrid car",INDEX(Locations!$B$3:$E$308,MATCH('Dept G Planning'!C57,Locations!$B$3:$B$308,0),4)="Europe",INDEX(Locations!$B$3:$E$308,MATCH('Dept G Planning'!D57,Locations!$B$3:$B$308,0),4)="UK"),(((((J57)-42.4)*Transport!$D$9)+(42.4*Transport!$D$14))*'Dept G Planning'!F57),IF(AND(E57="Hybrid car",INDEX(Locations!$B$3:$E$308,MATCH('Dept G Planning'!D57,Locations!$B$3:$B$308,0),4)="Europe",INDEX(Locations!$B$3:$E$308,MATCH('Dept G Planning'!C57,Locations!$B$3:$B$308,0),4)="UK"),(((((J57)-42.4)*Transport!$D$9)+(42.4*Transport!$D$14))*'Dept G Planning'!F57),IF(AND(E57="Electric car",INDEX(Locations!$B$3:$E$308,MATCH('Dept G Planning'!C57,Locations!$B$3:$B$308,0),4)="Europe",INDEX(Locations!$B$3:$E$308,MATCH('Dept G Planning'!D57,Locations!$B$3:$B$308,0),4)="UK"),(((((J57)-42.4)*Transport!$D$8)+(42.4*Transport!$D$14))*'Dept G Planning'!F57),IF(AND(E57="Electric car",INDEX(Locations!$B$3:$E$308,MATCH('Dept G Planning'!D57,Locations!$B$3:$B$308,0),4)="Europe",INDEX(Locations!$B$3:$E$308,MATCH('Dept G Planning'!C57,Locations!$B$3:$B$308,0),4)="UK"),(((((J57)-42.4)*Transport!$D$8)+(42.4*Transport!$D$14))*'Dept G Planning'!F57),IF(AND(OR(C57="Ireland",INDEX(Locations!$B$3:$F$308,MATCH('Dept G Planning'!C57,Locations!$B$3:$B$308,0),5)="Yes"),E57="Car",INDEX(Locations!$B$3:$E$308,MATCH('Dept G Planning'!D57,Locations!$B$3:$B$308,0),4)="UK"),(J57)*(0.15*Transport!$C$14+0.85*Transport!$C$9)*'Dept G Planning'!F57,IF(AND(OR(D57="Ireland",INDEX(Locations!$B$3:$F$308,MATCH('Dept G Planning'!D57,Locations!$B$3:$B$308,0),5)="Yes"),E57="Car",INDEX(Locations!$B$3:$E$308,MATCH('Dept G Planning'!C57,Locations!$B$3:$B$308,0),4)="UK"),(J57)*(0.15*Transport!$C$14+0.85*Transport!$C$9)*'Dept G Planning'!F57,IF(AND(OR(C57="Ireland",INDEX(Locations!$B$3:$F$308,MATCH('Dept G Planning'!C57,Locations!$B$3:$B$308,0),5)="Yes"),E57="Hybrid Car",INDEX(Locations!$B$3:$E$308,MATCH('Dept G Planning'!D57,Locations!$B$3:$B$308,0),4)="UK"),(J57)*(0.15*Transport!$C$14+0.85*Transport!$C$9)*'Dept G Planning'!F57,IF(AND(OR(D57="Ireland",INDEX(Locations!$B$3:$F$308,MATCH('Dept G Planning'!D57,Locations!$B$3:$B$308,0),5)="Yes"),E57="Hybrid Car",INDEX(Locations!$B$3:$E$308,MATCH('Dept G Planning'!C57,Locations!$B$3:$B$308,0),4)="UK"),(J57)*(0.15*Transport!$C$14+0.85*Transport!$C$9)*'Dept G Planning'!F57,IF(AND(OR(C57="Ireland",INDEX(Locations!$B$3:$F$308,MATCH('Dept G Planning'!C57,Locations!$B$3:$B$308,0),5)="Yes"),E57="Electric Car",INDEX(Locations!$B$3:$E$308,MATCH('Dept G Planning'!D57,Locations!$B$3:$B$308,0),4)="UK"),(J57)*(0.15*Transport!$C$14+0.85*Transport!$C$8)*'Dept G Planning'!F57,IF(AND(OR(D57="Ireland",INDEX(Locations!$B$3:$F$308,MATCH('Dept G Planning'!D57,Locations!$B$3:$B$308,0),5)="Yes"),E57="Electric Car",INDEX(Locations!$B$3:$E$308,MATCH('Dept G Planning'!C57,Locations!$B$3:$B$308,0),4)="UK"),(J57)*(0.15*Transport!$C$14+0.85*Transport!$C$8)*'Dept G Planning'!F57,IF(AND(OR(C57="Ireland",INDEX(Locations!$B$3:$F$308,MATCH('Dept G Planning'!C57,Locations!$B$3:$B$308,0),5)="Yes"),E57="Bus/Coach",INDEX(Locations!$B$3:$E$308,MATCH('Dept G Planning'!D57,Locations!$B$3:$B$308,0),4)="UK"),(J57)*(0.15*Transport!$C$13+0.85*Transport!$C$5)*'Dept G Planning'!F57,IF(AND(OR(D57="Ireland",INDEX(Locations!$B$3:$F$308,MATCH('Dept G Planning'!D57,Locations!$B$3:$B$308,0),5)="Yes"),E57="Bus/Coach",INDEX(Locations!$B$3:$E$308,MATCH('Dept G Planning'!C57,Locations!$B$3:$B$308,0),4)="UK"),(J57)*(0.15*Transport!$C$13+0.85*Transport!$C$5)*'Dept G Planning'!F57,IF(AND(OR(C57="Ireland",INDEX(Locations!$B$3:$F$308,MATCH('Dept G Planning'!C57,Locations!$B$3:$B$308,0),5)="Yes"),E57="Train",INDEX(Locations!$B$3:$E$308,MATCH('Dept G Planning'!D57,Locations!$B$3:$B$308,0),4)="UK"),(J57)*(0.15*Transport!$C$13+0.85*Transport!$C$3)*'Dept G Planning'!F57,IF(AND(OR(D57="Ireland",INDEX(Locations!$B$3:$F$308,MATCH('Dept G Planning'!D57,Locations!$B$3:$B$308,0),5)="Yes"),E57="Train",INDEX(Locations!$B$3:$E$308,MATCH('Dept G Planning'!C57,Locations!$B$3:$B$308,0),4)="UK"),(J57)*(0.15*Transport!$C$13+0.85*Transport!$C$3),J57*(INDEX(Transport!$B$3:$E$14,MATCH('Dept G Planning'!E57,Transport!$B$3:$B$14,0),IF(INDEX(Locations!$B$3:$G$308,MATCH('Dept G Planning'!C57,Locations!$B$3:$B$308,0),4)="UK",2,IF(INDEX(Locations!$B$3:$G$308,MATCH('Dept G Planning'!C57,Locations!$B$3:$B$308,0),4)="Europe",3,4)))))*F57*G57*H57))))))))))))))))))),1)),"")</f>
        <v/>
      </c>
      <c r="L57" s="90"/>
    </row>
    <row r="60" spans="1:12" ht="17.399999999999999" customHeight="1" x14ac:dyDescent="0.4">
      <c r="A60" s="94" t="s">
        <v>250</v>
      </c>
    </row>
    <row r="61" spans="1:12" ht="17.399999999999999" customHeight="1" thickBot="1" x14ac:dyDescent="0.45">
      <c r="A61" s="94"/>
    </row>
    <row r="62" spans="1:12" ht="35.1" customHeight="1" thickBot="1" x14ac:dyDescent="0.3">
      <c r="A62" s="217" t="s">
        <v>251</v>
      </c>
      <c r="B62" s="218"/>
      <c r="C62" s="218"/>
      <c r="D62" s="219"/>
    </row>
    <row r="63" spans="1:12" ht="39.6" customHeight="1" x14ac:dyDescent="0.25">
      <c r="A63" s="80" t="s">
        <v>227</v>
      </c>
      <c r="B63" s="80" t="s">
        <v>241</v>
      </c>
      <c r="C63" s="80" t="s">
        <v>242</v>
      </c>
      <c r="D63" s="80" t="s">
        <v>243</v>
      </c>
      <c r="E63" s="80" t="s">
        <v>252</v>
      </c>
      <c r="F63" s="80" t="s">
        <v>245</v>
      </c>
      <c r="G63" s="80" t="s">
        <v>246</v>
      </c>
      <c r="H63" s="80" t="s">
        <v>247</v>
      </c>
      <c r="I63" s="80" t="s">
        <v>248</v>
      </c>
      <c r="J63" s="80" t="s">
        <v>230</v>
      </c>
      <c r="K63" s="80" t="s">
        <v>231</v>
      </c>
    </row>
    <row r="64" spans="1:12" ht="17.399999999999999" customHeight="1" x14ac:dyDescent="0.25">
      <c r="A64" s="90"/>
      <c r="B64" s="91"/>
      <c r="C64" s="91"/>
      <c r="D64" s="91"/>
      <c r="E64" s="90"/>
      <c r="F64" s="90">
        <v>1</v>
      </c>
      <c r="G64" s="101">
        <v>1</v>
      </c>
      <c r="H64" s="91"/>
      <c r="I64" s="100" t="str">
        <f>(IFERROR(IF(H64="Yes",(ROUND(6371 * ACOS(SIN((VLOOKUP(B64,Locations!B:D,2,FALSE))*PI()/180)*SIN((VLOOKUP(C64,Locations!B:D,2,FALSE))*PI()/180) + COS((VLOOKUP(B64,Locations!B:D,2,FALSE))*PI()/180) * COS((VLOOKUP(C64,Locations!B:D,2,FALSE))*PI()/180)*COS((VLOOKUP(C64,Locations!B:D,3,FALSE))* PI()/180-(VLOOKUP(B64,Locations!B:D,3,FALSE))*PI()/180))/1.609,0))*2,(ROUND(6371 * ACOS(SIN((VLOOKUP(B64,Locations!B:D,2,FALSE))*PI()/180)*SIN((VLOOKUP(C64,Locations!B:D,2,FALSE))*PI()/180) + COS((VLOOKUP(B64,Locations!B:D,2,FALSE))*PI()/180) * COS((VLOOKUP(C64,Locations!B:D,2,FALSE))*PI()/180)*COS((VLOOKUP(C64,Locations!B:D,3,FALSE))* PI()/180-(VLOOKUP(B64,Locations!B:D,3,FALSE))*PI()/180))/1.609,0))),""))</f>
        <v/>
      </c>
      <c r="J64" s="100" t="str">
        <f>IFERROR(ROUND(IF(OR(E64="",D64="HGV - Rigid - 0% laden (miles)",D64="HGV - Articulated - 0% laden (miles)"),VLOOKUP(D64,Transport!C:D,2,FALSE)*I64*F64*G64,VLOOKUP(D64,Transport!O:P,2,FALSE)*E64*I64*F64*G64),1),"")</f>
        <v/>
      </c>
      <c r="K64" s="90"/>
    </row>
    <row r="65" spans="1:11" ht="17.399999999999999" customHeight="1" x14ac:dyDescent="0.25">
      <c r="A65" s="90"/>
      <c r="B65" s="91"/>
      <c r="C65" s="91"/>
      <c r="D65" s="91"/>
      <c r="E65" s="90"/>
      <c r="F65" s="90">
        <v>1</v>
      </c>
      <c r="G65" s="101">
        <v>1</v>
      </c>
      <c r="H65" s="91"/>
      <c r="I65" s="100" t="str">
        <f>(IFERROR(IF(H65="Yes",(ROUND(6371 * ACOS(SIN((VLOOKUP(B65,Locations!B:D,2,FALSE))*PI()/180)*SIN((VLOOKUP(C65,Locations!B:D,2,FALSE))*PI()/180) + COS((VLOOKUP(B65,Locations!B:D,2,FALSE))*PI()/180) * COS((VLOOKUP(C65,Locations!B:D,2,FALSE))*PI()/180)*COS((VLOOKUP(C65,Locations!B:D,3,FALSE))* PI()/180-(VLOOKUP(B65,Locations!B:D,3,FALSE))*PI()/180))/1.609,0))*2,(ROUND(6371 * ACOS(SIN((VLOOKUP(B65,Locations!B:D,2,FALSE))*PI()/180)*SIN((VLOOKUP(C65,Locations!B:D,2,FALSE))*PI()/180) + COS((VLOOKUP(B65,Locations!B:D,2,FALSE))*PI()/180) * COS((VLOOKUP(C65,Locations!B:D,2,FALSE))*PI()/180)*COS((VLOOKUP(C65,Locations!B:D,3,FALSE))* PI()/180-(VLOOKUP(B65,Locations!B:D,3,FALSE))*PI()/180))/1.609,0))),""))</f>
        <v/>
      </c>
      <c r="J65" s="100" t="str">
        <f>IFERROR(ROUND(IF(OR(E65="",D65="HGV - Rigid - 0% laden (miles)",D65="HGV - Articulated - 0% laden (miles)"),VLOOKUP(D65,Transport!C:D,2,FALSE)*I65*F65*G65,VLOOKUP(D65,Transport!O:P,2,FALSE)*E65*I65*F65*G65),1),"")</f>
        <v/>
      </c>
      <c r="K65" s="90"/>
    </row>
    <row r="66" spans="1:11" ht="17.399999999999999" customHeight="1" x14ac:dyDescent="0.25">
      <c r="A66" s="90"/>
      <c r="B66" s="91"/>
      <c r="C66" s="91"/>
      <c r="D66" s="91"/>
      <c r="E66" s="90"/>
      <c r="F66" s="90">
        <v>1</v>
      </c>
      <c r="G66" s="101">
        <v>1</v>
      </c>
      <c r="H66" s="91"/>
      <c r="I66" s="100" t="str">
        <f>(IFERROR(IF(H66="Yes",(ROUND(6371 * ACOS(SIN((VLOOKUP(B66,Locations!B:D,2,FALSE))*PI()/180)*SIN((VLOOKUP(C66,Locations!B:D,2,FALSE))*PI()/180) + COS((VLOOKUP(B66,Locations!B:D,2,FALSE))*PI()/180) * COS((VLOOKUP(C66,Locations!B:D,2,FALSE))*PI()/180)*COS((VLOOKUP(C66,Locations!B:D,3,FALSE))* PI()/180-(VLOOKUP(B66,Locations!B:D,3,FALSE))*PI()/180))/1.609,0))*2,(ROUND(6371 * ACOS(SIN((VLOOKUP(B66,Locations!B:D,2,FALSE))*PI()/180)*SIN((VLOOKUP(C66,Locations!B:D,2,FALSE))*PI()/180) + COS((VLOOKUP(B66,Locations!B:D,2,FALSE))*PI()/180) * COS((VLOOKUP(C66,Locations!B:D,2,FALSE))*PI()/180)*COS((VLOOKUP(C66,Locations!B:D,3,FALSE))* PI()/180-(VLOOKUP(B66,Locations!B:D,3,FALSE))*PI()/180))/1.609,0))),""))</f>
        <v/>
      </c>
      <c r="J66" s="100" t="str">
        <f>IFERROR(ROUND(IF(OR(E66="",D66="HGV - Rigid - 0% laden (miles)",D66="HGV - Articulated - 0% laden (miles)"),VLOOKUP(D66,Transport!C:D,2,FALSE)*I66*F66*G66,VLOOKUP(D66,Transport!O:P,2,FALSE)*E66*I66*F66*G66),1),"")</f>
        <v/>
      </c>
      <c r="K66" s="90"/>
    </row>
    <row r="67" spans="1:11" ht="17.399999999999999" customHeight="1" x14ac:dyDescent="0.25">
      <c r="A67" s="90"/>
      <c r="B67" s="91"/>
      <c r="C67" s="91"/>
      <c r="D67" s="91"/>
      <c r="E67" s="90"/>
      <c r="F67" s="90">
        <v>1</v>
      </c>
      <c r="G67" s="101">
        <v>1</v>
      </c>
      <c r="H67" s="91"/>
      <c r="I67" s="100" t="str">
        <f>(IFERROR(IF(H67="Yes",(ROUND(6371 * ACOS(SIN((VLOOKUP(B67,Locations!B:D,2,FALSE))*PI()/180)*SIN((VLOOKUP(C67,Locations!B:D,2,FALSE))*PI()/180) + COS((VLOOKUP(B67,Locations!B:D,2,FALSE))*PI()/180) * COS((VLOOKUP(C67,Locations!B:D,2,FALSE))*PI()/180)*COS((VLOOKUP(C67,Locations!B:D,3,FALSE))* PI()/180-(VLOOKUP(B67,Locations!B:D,3,FALSE))*PI()/180))/1.609,0))*2,(ROUND(6371 * ACOS(SIN((VLOOKUP(B67,Locations!B:D,2,FALSE))*PI()/180)*SIN((VLOOKUP(C67,Locations!B:D,2,FALSE))*PI()/180) + COS((VLOOKUP(B67,Locations!B:D,2,FALSE))*PI()/180) * COS((VLOOKUP(C67,Locations!B:D,2,FALSE))*PI()/180)*COS((VLOOKUP(C67,Locations!B:D,3,FALSE))* PI()/180-(VLOOKUP(B67,Locations!B:D,3,FALSE))*PI()/180))/1.609,0))),""))</f>
        <v/>
      </c>
      <c r="J67" s="100" t="str">
        <f>IFERROR(ROUND(IF(OR(E67="",D67="HGV - Rigid - 0% laden (miles)",D67="HGV - Articulated - 0% laden (miles)"),VLOOKUP(D67,Transport!C:D,2,FALSE)*I67*F67*G67,VLOOKUP(D67,Transport!O:P,2,FALSE)*E67*I67*F67*G67),1),"")</f>
        <v/>
      </c>
      <c r="K67" s="90"/>
    </row>
    <row r="68" spans="1:11" ht="17.399999999999999" customHeight="1" x14ac:dyDescent="0.25">
      <c r="A68" s="90"/>
      <c r="B68" s="91"/>
      <c r="C68" s="91"/>
      <c r="D68" s="91"/>
      <c r="E68" s="90"/>
      <c r="F68" s="90">
        <v>1</v>
      </c>
      <c r="G68" s="101">
        <v>1</v>
      </c>
      <c r="H68" s="91"/>
      <c r="I68" s="100" t="str">
        <f>(IFERROR(IF(H68="Yes",(ROUND(6371 * ACOS(SIN((VLOOKUP(B68,Locations!B:D,2,FALSE))*PI()/180)*SIN((VLOOKUP(C68,Locations!B:D,2,FALSE))*PI()/180) + COS((VLOOKUP(B68,Locations!B:D,2,FALSE))*PI()/180) * COS((VLOOKUP(C68,Locations!B:D,2,FALSE))*PI()/180)*COS((VLOOKUP(C68,Locations!B:D,3,FALSE))* PI()/180-(VLOOKUP(B68,Locations!B:D,3,FALSE))*PI()/180))/1.609,0))*2,(ROUND(6371 * ACOS(SIN((VLOOKUP(B68,Locations!B:D,2,FALSE))*PI()/180)*SIN((VLOOKUP(C68,Locations!B:D,2,FALSE))*PI()/180) + COS((VLOOKUP(B68,Locations!B:D,2,FALSE))*PI()/180) * COS((VLOOKUP(C68,Locations!B:D,2,FALSE))*PI()/180)*COS((VLOOKUP(C68,Locations!B:D,3,FALSE))* PI()/180-(VLOOKUP(B68,Locations!B:D,3,FALSE))*PI()/180))/1.609,0))),""))</f>
        <v/>
      </c>
      <c r="J68" s="100" t="str">
        <f>IFERROR(ROUND(IF(OR(E68="",D68="HGV - Rigid - 0% laden (miles)",D68="HGV - Articulated - 0% laden (miles)"),VLOOKUP(D68,Transport!C:D,2,FALSE)*I68*F68*G68,VLOOKUP(D68,Transport!O:P,2,FALSE)*E68*I68*F68*G68),1),"")</f>
        <v/>
      </c>
      <c r="K68" s="90"/>
    </row>
    <row r="69" spans="1:11" ht="17.399999999999999" customHeight="1" x14ac:dyDescent="0.25">
      <c r="A69" s="90"/>
      <c r="B69" s="91"/>
      <c r="C69" s="91"/>
      <c r="D69" s="91"/>
      <c r="E69" s="90"/>
      <c r="F69" s="90">
        <v>1</v>
      </c>
      <c r="G69" s="101">
        <v>1</v>
      </c>
      <c r="H69" s="91"/>
      <c r="I69" s="100" t="str">
        <f>(IFERROR(IF(H69="Yes",(ROUND(6371 * ACOS(SIN((VLOOKUP(B69,Locations!B:D,2,FALSE))*PI()/180)*SIN((VLOOKUP(C69,Locations!B:D,2,FALSE))*PI()/180) + COS((VLOOKUP(B69,Locations!B:D,2,FALSE))*PI()/180) * COS((VLOOKUP(C69,Locations!B:D,2,FALSE))*PI()/180)*COS((VLOOKUP(C69,Locations!B:D,3,FALSE))* PI()/180-(VLOOKUP(B69,Locations!B:D,3,FALSE))*PI()/180))/1.609,0))*2,(ROUND(6371 * ACOS(SIN((VLOOKUP(B69,Locations!B:D,2,FALSE))*PI()/180)*SIN((VLOOKUP(C69,Locations!B:D,2,FALSE))*PI()/180) + COS((VLOOKUP(B69,Locations!B:D,2,FALSE))*PI()/180) * COS((VLOOKUP(C69,Locations!B:D,2,FALSE))*PI()/180)*COS((VLOOKUP(C69,Locations!B:D,3,FALSE))* PI()/180-(VLOOKUP(B69,Locations!B:D,3,FALSE))*PI()/180))/1.609,0))),""))</f>
        <v/>
      </c>
      <c r="J69" s="100" t="str">
        <f>IFERROR(ROUND(IF(OR(E69="",D69="HGV - Rigid - 0% laden (miles)",D69="HGV - Articulated - 0% laden (miles)"),VLOOKUP(D69,Transport!C:D,2,FALSE)*I69*F69*G69,VLOOKUP(D69,Transport!O:P,2,FALSE)*E69*I69*F69*G69),1),"")</f>
        <v/>
      </c>
      <c r="K69" s="90"/>
    </row>
    <row r="70" spans="1:11" ht="17.399999999999999" customHeight="1" x14ac:dyDescent="0.25">
      <c r="A70" s="90"/>
      <c r="B70" s="91"/>
      <c r="C70" s="91"/>
      <c r="D70" s="91"/>
      <c r="E70" s="90"/>
      <c r="F70" s="90">
        <v>1</v>
      </c>
      <c r="G70" s="101">
        <v>1</v>
      </c>
      <c r="H70" s="91"/>
      <c r="I70" s="100" t="str">
        <f>(IFERROR(IF(H70="Yes",(ROUND(6371 * ACOS(SIN((VLOOKUP(B70,Locations!B:D,2,FALSE))*PI()/180)*SIN((VLOOKUP(C70,Locations!B:D,2,FALSE))*PI()/180) + COS((VLOOKUP(B70,Locations!B:D,2,FALSE))*PI()/180) * COS((VLOOKUP(C70,Locations!B:D,2,FALSE))*PI()/180)*COS((VLOOKUP(C70,Locations!B:D,3,FALSE))* PI()/180-(VLOOKUP(B70,Locations!B:D,3,FALSE))*PI()/180))/1.609,0))*2,(ROUND(6371 * ACOS(SIN((VLOOKUP(B70,Locations!B:D,2,FALSE))*PI()/180)*SIN((VLOOKUP(C70,Locations!B:D,2,FALSE))*PI()/180) + COS((VLOOKUP(B70,Locations!B:D,2,FALSE))*PI()/180) * COS((VLOOKUP(C70,Locations!B:D,2,FALSE))*PI()/180)*COS((VLOOKUP(C70,Locations!B:D,3,FALSE))* PI()/180-(VLOOKUP(B70,Locations!B:D,3,FALSE))*PI()/180))/1.609,0))),""))</f>
        <v/>
      </c>
      <c r="J70" s="100" t="str">
        <f>IFERROR(ROUND(IF(OR(E70="",D70="HGV - Rigid - 0% laden (miles)",D70="HGV - Articulated - 0% laden (miles)"),VLOOKUP(D70,Transport!C:D,2,FALSE)*I70*F70*G70,VLOOKUP(D70,Transport!O:P,2,FALSE)*E70*I70*F70*G70),1),"")</f>
        <v/>
      </c>
      <c r="K70" s="90"/>
    </row>
    <row r="71" spans="1:11" ht="17.399999999999999" customHeight="1" x14ac:dyDescent="0.25">
      <c r="A71" s="90"/>
      <c r="B71" s="91"/>
      <c r="C71" s="91"/>
      <c r="D71" s="91"/>
      <c r="E71" s="90"/>
      <c r="F71" s="90">
        <v>1</v>
      </c>
      <c r="G71" s="101">
        <v>1</v>
      </c>
      <c r="H71" s="91"/>
      <c r="I71" s="100" t="str">
        <f>(IFERROR(IF(H71="Yes",(ROUND(6371 * ACOS(SIN((VLOOKUP(B71,Locations!B:D,2,FALSE))*PI()/180)*SIN((VLOOKUP(C71,Locations!B:D,2,FALSE))*PI()/180) + COS((VLOOKUP(B71,Locations!B:D,2,FALSE))*PI()/180) * COS((VLOOKUP(C71,Locations!B:D,2,FALSE))*PI()/180)*COS((VLOOKUP(C71,Locations!B:D,3,FALSE))* PI()/180-(VLOOKUP(B71,Locations!B:D,3,FALSE))*PI()/180))/1.609,0))*2,(ROUND(6371 * ACOS(SIN((VLOOKUP(B71,Locations!B:D,2,FALSE))*PI()/180)*SIN((VLOOKUP(C71,Locations!B:D,2,FALSE))*PI()/180) + COS((VLOOKUP(B71,Locations!B:D,2,FALSE))*PI()/180) * COS((VLOOKUP(C71,Locations!B:D,2,FALSE))*PI()/180)*COS((VLOOKUP(C71,Locations!B:D,3,FALSE))* PI()/180-(VLOOKUP(B71,Locations!B:D,3,FALSE))*PI()/180))/1.609,0))),""))</f>
        <v/>
      </c>
      <c r="J71" s="100" t="str">
        <f>IFERROR(ROUND(IF(OR(E71="",D71="HGV - Rigid - 0% laden (miles)",D71="HGV - Articulated - 0% laden (miles)"),VLOOKUP(D71,Transport!C:D,2,FALSE)*I71*F71*G71,VLOOKUP(D71,Transport!O:P,2,FALSE)*E71*I71*F71*G71),1),"")</f>
        <v/>
      </c>
      <c r="K71" s="90"/>
    </row>
    <row r="72" spans="1:11" ht="17.399999999999999" customHeight="1" x14ac:dyDescent="0.25">
      <c r="A72" s="90"/>
      <c r="B72" s="91"/>
      <c r="C72" s="91"/>
      <c r="D72" s="91"/>
      <c r="E72" s="90"/>
      <c r="F72" s="90">
        <v>1</v>
      </c>
      <c r="G72" s="101">
        <v>1</v>
      </c>
      <c r="H72" s="91"/>
      <c r="I72" s="100" t="str">
        <f>(IFERROR(IF(H72="Yes",(ROUND(6371 * ACOS(SIN((VLOOKUP(B72,Locations!B:D,2,FALSE))*PI()/180)*SIN((VLOOKUP(C72,Locations!B:D,2,FALSE))*PI()/180) + COS((VLOOKUP(B72,Locations!B:D,2,FALSE))*PI()/180) * COS((VLOOKUP(C72,Locations!B:D,2,FALSE))*PI()/180)*COS((VLOOKUP(C72,Locations!B:D,3,FALSE))* PI()/180-(VLOOKUP(B72,Locations!B:D,3,FALSE))*PI()/180))/1.609,0))*2,(ROUND(6371 * ACOS(SIN((VLOOKUP(B72,Locations!B:D,2,FALSE))*PI()/180)*SIN((VLOOKUP(C72,Locations!B:D,2,FALSE))*PI()/180) + COS((VLOOKUP(B72,Locations!B:D,2,FALSE))*PI()/180) * COS((VLOOKUP(C72,Locations!B:D,2,FALSE))*PI()/180)*COS((VLOOKUP(C72,Locations!B:D,3,FALSE))* PI()/180-(VLOOKUP(B72,Locations!B:D,3,FALSE))*PI()/180))/1.609,0))),""))</f>
        <v/>
      </c>
      <c r="J72" s="100" t="str">
        <f>IFERROR(ROUND(IF(OR(E72="",D72="HGV - Rigid - 0% laden (miles)",D72="HGV - Articulated - 0% laden (miles)"),VLOOKUP(D72,Transport!C:D,2,FALSE)*I72*F72*G72,VLOOKUP(D72,Transport!O:P,2,FALSE)*E72*I72*F72*G72),1),"")</f>
        <v/>
      </c>
      <c r="K72" s="90"/>
    </row>
    <row r="73" spans="1:11" ht="17.399999999999999" customHeight="1" x14ac:dyDescent="0.25">
      <c r="A73" s="90"/>
      <c r="B73" s="91"/>
      <c r="C73" s="91"/>
      <c r="D73" s="91"/>
      <c r="E73" s="90"/>
      <c r="F73" s="90">
        <v>1</v>
      </c>
      <c r="G73" s="101">
        <v>1</v>
      </c>
      <c r="H73" s="91"/>
      <c r="I73" s="100" t="str">
        <f>(IFERROR(IF(H73="Yes",(ROUND(6371 * ACOS(SIN((VLOOKUP(B73,Locations!B:D,2,FALSE))*PI()/180)*SIN((VLOOKUP(C73,Locations!B:D,2,FALSE))*PI()/180) + COS((VLOOKUP(B73,Locations!B:D,2,FALSE))*PI()/180) * COS((VLOOKUP(C73,Locations!B:D,2,FALSE))*PI()/180)*COS((VLOOKUP(C73,Locations!B:D,3,FALSE))* PI()/180-(VLOOKUP(B73,Locations!B:D,3,FALSE))*PI()/180))/1.609,0))*2,(ROUND(6371 * ACOS(SIN((VLOOKUP(B73,Locations!B:D,2,FALSE))*PI()/180)*SIN((VLOOKUP(C73,Locations!B:D,2,FALSE))*PI()/180) + COS((VLOOKUP(B73,Locations!B:D,2,FALSE))*PI()/180) * COS((VLOOKUP(C73,Locations!B:D,2,FALSE))*PI()/180)*COS((VLOOKUP(C73,Locations!B:D,3,FALSE))* PI()/180-(VLOOKUP(B73,Locations!B:D,3,FALSE))*PI()/180))/1.609,0))),""))</f>
        <v/>
      </c>
      <c r="J73" s="100" t="str">
        <f>IFERROR(ROUND(IF(OR(E73="",D73="HGV - Rigid - 0% laden (miles)",D73="HGV - Articulated - 0% laden (miles)"),VLOOKUP(D73,Transport!C:D,2,FALSE)*I73*F73*G73,VLOOKUP(D73,Transport!O:P,2,FALSE)*E73*I73*F73*G73),1),"")</f>
        <v/>
      </c>
      <c r="K73" s="90"/>
    </row>
    <row r="74" spans="1:11" ht="17.399999999999999" customHeight="1" x14ac:dyDescent="0.25">
      <c r="A74" s="90"/>
      <c r="B74" s="91"/>
      <c r="C74" s="91"/>
      <c r="D74" s="91"/>
      <c r="E74" s="90"/>
      <c r="F74" s="90">
        <v>1</v>
      </c>
      <c r="G74" s="101">
        <v>1</v>
      </c>
      <c r="H74" s="91"/>
      <c r="I74" s="100" t="str">
        <f>(IFERROR(IF(H74="Yes",(ROUND(6371 * ACOS(SIN((VLOOKUP(B74,Locations!B:D,2,FALSE))*PI()/180)*SIN((VLOOKUP(C74,Locations!B:D,2,FALSE))*PI()/180) + COS((VLOOKUP(B74,Locations!B:D,2,FALSE))*PI()/180) * COS((VLOOKUP(C74,Locations!B:D,2,FALSE))*PI()/180)*COS((VLOOKUP(C74,Locations!B:D,3,FALSE))* PI()/180-(VLOOKUP(B74,Locations!B:D,3,FALSE))*PI()/180))/1.609,0))*2,(ROUND(6371 * ACOS(SIN((VLOOKUP(B74,Locations!B:D,2,FALSE))*PI()/180)*SIN((VLOOKUP(C74,Locations!B:D,2,FALSE))*PI()/180) + COS((VLOOKUP(B74,Locations!B:D,2,FALSE))*PI()/180) * COS((VLOOKUP(C74,Locations!B:D,2,FALSE))*PI()/180)*COS((VLOOKUP(C74,Locations!B:D,3,FALSE))* PI()/180-(VLOOKUP(B74,Locations!B:D,3,FALSE))*PI()/180))/1.609,0))),""))</f>
        <v/>
      </c>
      <c r="J74" s="100" t="str">
        <f>IFERROR(ROUND(IF(OR(E74="",D74="HGV - Rigid - 0% laden (miles)",D74="HGV - Articulated - 0% laden (miles)"),VLOOKUP(D74,Transport!C:D,2,FALSE)*I74*F74*G74,VLOOKUP(D74,Transport!O:P,2,FALSE)*E74*I74*F74*G74),1),"")</f>
        <v/>
      </c>
      <c r="K74" s="90"/>
    </row>
    <row r="75" spans="1:11" ht="17.399999999999999" customHeight="1" x14ac:dyDescent="0.25">
      <c r="A75" s="90"/>
      <c r="B75" s="91"/>
      <c r="C75" s="91"/>
      <c r="D75" s="91"/>
      <c r="E75" s="90"/>
      <c r="F75" s="90">
        <v>1</v>
      </c>
      <c r="G75" s="101">
        <v>1</v>
      </c>
      <c r="H75" s="91"/>
      <c r="I75" s="100" t="str">
        <f>(IFERROR(IF(H75="Yes",(ROUND(6371 * ACOS(SIN((VLOOKUP(B75,Locations!B:D,2,FALSE))*PI()/180)*SIN((VLOOKUP(C75,Locations!B:D,2,FALSE))*PI()/180) + COS((VLOOKUP(B75,Locations!B:D,2,FALSE))*PI()/180) * COS((VLOOKUP(C75,Locations!B:D,2,FALSE))*PI()/180)*COS((VLOOKUP(C75,Locations!B:D,3,FALSE))* PI()/180-(VLOOKUP(B75,Locations!B:D,3,FALSE))*PI()/180))/1.609,0))*2,(ROUND(6371 * ACOS(SIN((VLOOKUP(B75,Locations!B:D,2,FALSE))*PI()/180)*SIN((VLOOKUP(C75,Locations!B:D,2,FALSE))*PI()/180) + COS((VLOOKUP(B75,Locations!B:D,2,FALSE))*PI()/180) * COS((VLOOKUP(C75,Locations!B:D,2,FALSE))*PI()/180)*COS((VLOOKUP(C75,Locations!B:D,3,FALSE))* PI()/180-(VLOOKUP(B75,Locations!B:D,3,FALSE))*PI()/180))/1.609,0))),""))</f>
        <v/>
      </c>
      <c r="J75" s="100" t="str">
        <f>IFERROR(ROUND(IF(OR(E75="",D75="HGV - Rigid - 0% laden (miles)",D75="HGV - Articulated - 0% laden (miles)"),VLOOKUP(D75,Transport!C:D,2,FALSE)*I75*F75*G75,VLOOKUP(D75,Transport!O:P,2,FALSE)*E75*I75*F75*G75),1),"")</f>
        <v/>
      </c>
      <c r="K75" s="90"/>
    </row>
    <row r="76" spans="1:11" ht="17.399999999999999" customHeight="1" x14ac:dyDescent="0.25">
      <c r="A76" s="90"/>
      <c r="B76" s="91"/>
      <c r="C76" s="91"/>
      <c r="D76" s="91"/>
      <c r="E76" s="90"/>
      <c r="F76" s="90">
        <v>1</v>
      </c>
      <c r="G76" s="101">
        <v>1</v>
      </c>
      <c r="H76" s="91"/>
      <c r="I76" s="100" t="str">
        <f>(IFERROR(IF(H76="Yes",(ROUND(6371 * ACOS(SIN((VLOOKUP(B76,Locations!B:D,2,FALSE))*PI()/180)*SIN((VLOOKUP(C76,Locations!B:D,2,FALSE))*PI()/180) + COS((VLOOKUP(B76,Locations!B:D,2,FALSE))*PI()/180) * COS((VLOOKUP(C76,Locations!B:D,2,FALSE))*PI()/180)*COS((VLOOKUP(C76,Locations!B:D,3,FALSE))* PI()/180-(VLOOKUP(B76,Locations!B:D,3,FALSE))*PI()/180))/1.609,0))*2,(ROUND(6371 * ACOS(SIN((VLOOKUP(B76,Locations!B:D,2,FALSE))*PI()/180)*SIN((VLOOKUP(C76,Locations!B:D,2,FALSE))*PI()/180) + COS((VLOOKUP(B76,Locations!B:D,2,FALSE))*PI()/180) * COS((VLOOKUP(C76,Locations!B:D,2,FALSE))*PI()/180)*COS((VLOOKUP(C76,Locations!B:D,3,FALSE))* PI()/180-(VLOOKUP(B76,Locations!B:D,3,FALSE))*PI()/180))/1.609,0))),""))</f>
        <v/>
      </c>
      <c r="J76" s="100" t="str">
        <f>IFERROR(ROUND(IF(OR(E76="",D76="HGV - Rigid - 0% laden (miles)",D76="HGV - Articulated - 0% laden (miles)"),VLOOKUP(D76,Transport!C:D,2,FALSE)*I76*F76*G76,VLOOKUP(D76,Transport!O:P,2,FALSE)*E76*I76*F76*G76),1),"")</f>
        <v/>
      </c>
      <c r="K76" s="90"/>
    </row>
    <row r="77" spans="1:11" ht="17.399999999999999" customHeight="1" x14ac:dyDescent="0.25">
      <c r="A77" s="90"/>
      <c r="B77" s="91"/>
      <c r="C77" s="91"/>
      <c r="D77" s="91"/>
      <c r="E77" s="90"/>
      <c r="F77" s="90">
        <v>1</v>
      </c>
      <c r="G77" s="101">
        <v>1</v>
      </c>
      <c r="H77" s="91"/>
      <c r="I77" s="100" t="str">
        <f>(IFERROR(IF(H77="Yes",(ROUND(6371 * ACOS(SIN((VLOOKUP(B77,Locations!B:D,2,FALSE))*PI()/180)*SIN((VLOOKUP(C77,Locations!B:D,2,FALSE))*PI()/180) + COS((VLOOKUP(B77,Locations!B:D,2,FALSE))*PI()/180) * COS((VLOOKUP(C77,Locations!B:D,2,FALSE))*PI()/180)*COS((VLOOKUP(C77,Locations!B:D,3,FALSE))* PI()/180-(VLOOKUP(B77,Locations!B:D,3,FALSE))*PI()/180))/1.609,0))*2,(ROUND(6371 * ACOS(SIN((VLOOKUP(B77,Locations!B:D,2,FALSE))*PI()/180)*SIN((VLOOKUP(C77,Locations!B:D,2,FALSE))*PI()/180) + COS((VLOOKUP(B77,Locations!B:D,2,FALSE))*PI()/180) * COS((VLOOKUP(C77,Locations!B:D,2,FALSE))*PI()/180)*COS((VLOOKUP(C77,Locations!B:D,3,FALSE))* PI()/180-(VLOOKUP(B77,Locations!B:D,3,FALSE))*PI()/180))/1.609,0))),""))</f>
        <v/>
      </c>
      <c r="J77" s="100" t="str">
        <f>IFERROR(ROUND(IF(OR(E77="",D77="HGV - Rigid - 0% laden (miles)",D77="HGV - Articulated - 0% laden (miles)"),VLOOKUP(D77,Transport!C:D,2,FALSE)*I77*F77*G77,VLOOKUP(D77,Transport!O:P,2,FALSE)*E77*I77*F77*G77),1),"")</f>
        <v/>
      </c>
      <c r="K77" s="90"/>
    </row>
    <row r="78" spans="1:11" ht="17.399999999999999" customHeight="1" x14ac:dyDescent="0.25">
      <c r="A78" s="90"/>
      <c r="B78" s="91"/>
      <c r="C78" s="91"/>
      <c r="D78" s="91"/>
      <c r="E78" s="90"/>
      <c r="F78" s="90">
        <v>1</v>
      </c>
      <c r="G78" s="101">
        <v>1</v>
      </c>
      <c r="H78" s="91"/>
      <c r="I78" s="100" t="str">
        <f>(IFERROR(IF(H78="Yes",(ROUND(6371 * ACOS(SIN((VLOOKUP(B78,Locations!B:D,2,FALSE))*PI()/180)*SIN((VLOOKUP(C78,Locations!B:D,2,FALSE))*PI()/180) + COS((VLOOKUP(B78,Locations!B:D,2,FALSE))*PI()/180) * COS((VLOOKUP(C78,Locations!B:D,2,FALSE))*PI()/180)*COS((VLOOKUP(C78,Locations!B:D,3,FALSE))* PI()/180-(VLOOKUP(B78,Locations!B:D,3,FALSE))*PI()/180))/1.609,0))*2,(ROUND(6371 * ACOS(SIN((VLOOKUP(B78,Locations!B:D,2,FALSE))*PI()/180)*SIN((VLOOKUP(C78,Locations!B:D,2,FALSE))*PI()/180) + COS((VLOOKUP(B78,Locations!B:D,2,FALSE))*PI()/180) * COS((VLOOKUP(C78,Locations!B:D,2,FALSE))*PI()/180)*COS((VLOOKUP(C78,Locations!B:D,3,FALSE))* PI()/180-(VLOOKUP(B78,Locations!B:D,3,FALSE))*PI()/180))/1.609,0))),""))</f>
        <v/>
      </c>
      <c r="J78" s="100" t="str">
        <f>IFERROR(ROUND(IF(OR(E78="",D78="HGV - Rigid - 0% laden (miles)",D78="HGV - Articulated - 0% laden (miles)"),VLOOKUP(D78,Transport!C:D,2,FALSE)*I78*F78*G78,VLOOKUP(D78,Transport!O:P,2,FALSE)*E78*I78*F78*G78),1),"")</f>
        <v/>
      </c>
      <c r="K78" s="90"/>
    </row>
    <row r="79" spans="1:11" ht="17.399999999999999" customHeight="1" x14ac:dyDescent="0.25">
      <c r="A79" s="90"/>
      <c r="B79" s="91"/>
      <c r="C79" s="91"/>
      <c r="D79" s="91"/>
      <c r="E79" s="90"/>
      <c r="F79" s="90">
        <v>1</v>
      </c>
      <c r="G79" s="101">
        <v>1</v>
      </c>
      <c r="H79" s="91"/>
      <c r="I79" s="100" t="str">
        <f>(IFERROR(IF(H79="Yes",(ROUND(6371 * ACOS(SIN((VLOOKUP(B79,Locations!B:D,2,FALSE))*PI()/180)*SIN((VLOOKUP(C79,Locations!B:D,2,FALSE))*PI()/180) + COS((VLOOKUP(B79,Locations!B:D,2,FALSE))*PI()/180) * COS((VLOOKUP(C79,Locations!B:D,2,FALSE))*PI()/180)*COS((VLOOKUP(C79,Locations!B:D,3,FALSE))* PI()/180-(VLOOKUP(B79,Locations!B:D,3,FALSE))*PI()/180))/1.609,0))*2,(ROUND(6371 * ACOS(SIN((VLOOKUP(B79,Locations!B:D,2,FALSE))*PI()/180)*SIN((VLOOKUP(C79,Locations!B:D,2,FALSE))*PI()/180) + COS((VLOOKUP(B79,Locations!B:D,2,FALSE))*PI()/180) * COS((VLOOKUP(C79,Locations!B:D,2,FALSE))*PI()/180)*COS((VLOOKUP(C79,Locations!B:D,3,FALSE))* PI()/180-(VLOOKUP(B79,Locations!B:D,3,FALSE))*PI()/180))/1.609,0))),""))</f>
        <v/>
      </c>
      <c r="J79" s="100" t="str">
        <f>IFERROR(ROUND(IF(OR(E79="",D79="HGV - Rigid - 0% laden (miles)",D79="HGV - Articulated - 0% laden (miles)"),VLOOKUP(D79,Transport!C:D,2,FALSE)*I79*F79*G79,VLOOKUP(D79,Transport!O:P,2,FALSE)*E79*I79*F79*G79),1),"")</f>
        <v/>
      </c>
      <c r="K79" s="90"/>
    </row>
    <row r="80" spans="1:11" ht="17.399999999999999" customHeight="1" x14ac:dyDescent="0.25">
      <c r="A80" s="90"/>
      <c r="B80" s="91"/>
      <c r="C80" s="91"/>
      <c r="D80" s="91"/>
      <c r="E80" s="90"/>
      <c r="F80" s="90">
        <v>1</v>
      </c>
      <c r="G80" s="101">
        <v>1</v>
      </c>
      <c r="H80" s="91"/>
      <c r="I80" s="100" t="str">
        <f>(IFERROR(IF(H80="Yes",(ROUND(6371 * ACOS(SIN((VLOOKUP(B80,Locations!B:D,2,FALSE))*PI()/180)*SIN((VLOOKUP(C80,Locations!B:D,2,FALSE))*PI()/180) + COS((VLOOKUP(B80,Locations!B:D,2,FALSE))*PI()/180) * COS((VLOOKUP(C80,Locations!B:D,2,FALSE))*PI()/180)*COS((VLOOKUP(C80,Locations!B:D,3,FALSE))* PI()/180-(VLOOKUP(B80,Locations!B:D,3,FALSE))*PI()/180))/1.609,0))*2,(ROUND(6371 * ACOS(SIN((VLOOKUP(B80,Locations!B:D,2,FALSE))*PI()/180)*SIN((VLOOKUP(C80,Locations!B:D,2,FALSE))*PI()/180) + COS((VLOOKUP(B80,Locations!B:D,2,FALSE))*PI()/180) * COS((VLOOKUP(C80,Locations!B:D,2,FALSE))*PI()/180)*COS((VLOOKUP(C80,Locations!B:D,3,FALSE))* PI()/180-(VLOOKUP(B80,Locations!B:D,3,FALSE))*PI()/180))/1.609,0))),""))</f>
        <v/>
      </c>
      <c r="J80" s="100" t="str">
        <f>IFERROR(ROUND(IF(OR(E80="",D80="HGV - Rigid - 0% laden (miles)",D80="HGV - Articulated - 0% laden (miles)"),VLOOKUP(D80,Transport!C:D,2,FALSE)*I80*F80*G80,VLOOKUP(D80,Transport!O:P,2,FALSE)*E80*I80*F80*G80),1),"")</f>
        <v/>
      </c>
      <c r="K80" s="90"/>
    </row>
    <row r="81" spans="1:11" ht="17.399999999999999" customHeight="1" x14ac:dyDescent="0.25">
      <c r="A81" s="90"/>
      <c r="B81" s="91"/>
      <c r="C81" s="91"/>
      <c r="D81" s="91"/>
      <c r="E81" s="90"/>
      <c r="F81" s="90">
        <v>1</v>
      </c>
      <c r="G81" s="101">
        <v>1</v>
      </c>
      <c r="H81" s="91"/>
      <c r="I81" s="100" t="str">
        <f>(IFERROR(IF(H81="Yes",(ROUND(6371 * ACOS(SIN((VLOOKUP(B81,Locations!B:D,2,FALSE))*PI()/180)*SIN((VLOOKUP(C81,Locations!B:D,2,FALSE))*PI()/180) + COS((VLOOKUP(B81,Locations!B:D,2,FALSE))*PI()/180) * COS((VLOOKUP(C81,Locations!B:D,2,FALSE))*PI()/180)*COS((VLOOKUP(C81,Locations!B:D,3,FALSE))* PI()/180-(VLOOKUP(B81,Locations!B:D,3,FALSE))*PI()/180))/1.609,0))*2,(ROUND(6371 * ACOS(SIN((VLOOKUP(B81,Locations!B:D,2,FALSE))*PI()/180)*SIN((VLOOKUP(C81,Locations!B:D,2,FALSE))*PI()/180) + COS((VLOOKUP(B81,Locations!B:D,2,FALSE))*PI()/180) * COS((VLOOKUP(C81,Locations!B:D,2,FALSE))*PI()/180)*COS((VLOOKUP(C81,Locations!B:D,3,FALSE))* PI()/180-(VLOOKUP(B81,Locations!B:D,3,FALSE))*PI()/180))/1.609,0))),""))</f>
        <v/>
      </c>
      <c r="J81" s="100" t="str">
        <f>IFERROR(ROUND(IF(OR(E81="",D81="HGV - Rigid - 0% laden (miles)",D81="HGV - Articulated - 0% laden (miles)"),VLOOKUP(D81,Transport!C:D,2,FALSE)*I81*F81*G81,VLOOKUP(D81,Transport!O:P,2,FALSE)*E81*I81*F81*G81),1),"")</f>
        <v/>
      </c>
      <c r="K81" s="90"/>
    </row>
    <row r="82" spans="1:11" ht="17.399999999999999" customHeight="1" x14ac:dyDescent="0.25">
      <c r="A82" s="90"/>
      <c r="B82" s="91"/>
      <c r="C82" s="91"/>
      <c r="D82" s="91"/>
      <c r="E82" s="90"/>
      <c r="F82" s="90">
        <v>1</v>
      </c>
      <c r="G82" s="101">
        <v>1</v>
      </c>
      <c r="H82" s="91"/>
      <c r="I82" s="100" t="str">
        <f>(IFERROR(IF(H82="Yes",(ROUND(6371 * ACOS(SIN((VLOOKUP(B82,Locations!B:D,2,FALSE))*PI()/180)*SIN((VLOOKUP(C82,Locations!B:D,2,FALSE))*PI()/180) + COS((VLOOKUP(B82,Locations!B:D,2,FALSE))*PI()/180) * COS((VLOOKUP(C82,Locations!B:D,2,FALSE))*PI()/180)*COS((VLOOKUP(C82,Locations!B:D,3,FALSE))* PI()/180-(VLOOKUP(B82,Locations!B:D,3,FALSE))*PI()/180))/1.609,0))*2,(ROUND(6371 * ACOS(SIN((VLOOKUP(B82,Locations!B:D,2,FALSE))*PI()/180)*SIN((VLOOKUP(C82,Locations!B:D,2,FALSE))*PI()/180) + COS((VLOOKUP(B82,Locations!B:D,2,FALSE))*PI()/180) * COS((VLOOKUP(C82,Locations!B:D,2,FALSE))*PI()/180)*COS((VLOOKUP(C82,Locations!B:D,3,FALSE))* PI()/180-(VLOOKUP(B82,Locations!B:D,3,FALSE))*PI()/180))/1.609,0))),""))</f>
        <v/>
      </c>
      <c r="J82" s="100" t="str">
        <f>IFERROR(ROUND(IF(OR(E82="",D82="HGV - Rigid - 0% laden (miles)",D82="HGV - Articulated - 0% laden (miles)"),VLOOKUP(D82,Transport!C:D,2,FALSE)*I82*F82*G82,VLOOKUP(D82,Transport!O:P,2,FALSE)*E82*I82*F82*G82),1),"")</f>
        <v/>
      </c>
      <c r="K82" s="90"/>
    </row>
    <row r="83" spans="1:11" ht="17.399999999999999" customHeight="1" x14ac:dyDescent="0.25">
      <c r="A83" s="90"/>
      <c r="B83" s="91"/>
      <c r="C83" s="91"/>
      <c r="D83" s="91"/>
      <c r="E83" s="90"/>
      <c r="F83" s="90">
        <v>1</v>
      </c>
      <c r="G83" s="101">
        <v>1</v>
      </c>
      <c r="H83" s="91"/>
      <c r="I83" s="100" t="str">
        <f>(IFERROR(IF(H83="Yes",(ROUND(6371 * ACOS(SIN((VLOOKUP(B83,Locations!B:D,2,FALSE))*PI()/180)*SIN((VLOOKUP(C83,Locations!B:D,2,FALSE))*PI()/180) + COS((VLOOKUP(B83,Locations!B:D,2,FALSE))*PI()/180) * COS((VLOOKUP(C83,Locations!B:D,2,FALSE))*PI()/180)*COS((VLOOKUP(C83,Locations!B:D,3,FALSE))* PI()/180-(VLOOKUP(B83,Locations!B:D,3,FALSE))*PI()/180))/1.609,0))*2,(ROUND(6371 * ACOS(SIN((VLOOKUP(B83,Locations!B:D,2,FALSE))*PI()/180)*SIN((VLOOKUP(C83,Locations!B:D,2,FALSE))*PI()/180) + COS((VLOOKUP(B83,Locations!B:D,2,FALSE))*PI()/180) * COS((VLOOKUP(C83,Locations!B:D,2,FALSE))*PI()/180)*COS((VLOOKUP(C83,Locations!B:D,3,FALSE))* PI()/180-(VLOOKUP(B83,Locations!B:D,3,FALSE))*PI()/180))/1.609,0))),""))</f>
        <v/>
      </c>
      <c r="J83" s="100" t="str">
        <f>IFERROR(ROUND(IF(OR(E83="",D83="HGV - Rigid - 0% laden (miles)",D83="HGV - Articulated - 0% laden (miles)"),VLOOKUP(D83,Transport!C:D,2,FALSE)*I83*F83*G83,VLOOKUP(D83,Transport!O:P,2,FALSE)*E83*I83*F83*G83),1),"")</f>
        <v/>
      </c>
      <c r="K83" s="90"/>
    </row>
    <row r="84" spans="1:11" ht="17.399999999999999" customHeight="1" x14ac:dyDescent="0.25">
      <c r="A84" s="90"/>
      <c r="B84" s="91"/>
      <c r="C84" s="91"/>
      <c r="D84" s="91"/>
      <c r="E84" s="90"/>
      <c r="F84" s="90">
        <v>1</v>
      </c>
      <c r="G84" s="101">
        <v>1</v>
      </c>
      <c r="H84" s="91"/>
      <c r="I84" s="100" t="str">
        <f>(IFERROR(IF(H84="Yes",(ROUND(6371 * ACOS(SIN((VLOOKUP(B84,Locations!B:D,2,FALSE))*PI()/180)*SIN((VLOOKUP(C84,Locations!B:D,2,FALSE))*PI()/180) + COS((VLOOKUP(B84,Locations!B:D,2,FALSE))*PI()/180) * COS((VLOOKUP(C84,Locations!B:D,2,FALSE))*PI()/180)*COS((VLOOKUP(C84,Locations!B:D,3,FALSE))* PI()/180-(VLOOKUP(B84,Locations!B:D,3,FALSE))*PI()/180))/1.609,0))*2,(ROUND(6371 * ACOS(SIN((VLOOKUP(B84,Locations!B:D,2,FALSE))*PI()/180)*SIN((VLOOKUP(C84,Locations!B:D,2,FALSE))*PI()/180) + COS((VLOOKUP(B84,Locations!B:D,2,FALSE))*PI()/180) * COS((VLOOKUP(C84,Locations!B:D,2,FALSE))*PI()/180)*COS((VLOOKUP(C84,Locations!B:D,3,FALSE))* PI()/180-(VLOOKUP(B84,Locations!B:D,3,FALSE))*PI()/180))/1.609,0))),""))</f>
        <v/>
      </c>
      <c r="J84" s="100" t="str">
        <f>IFERROR(ROUND(IF(OR(E84="",D84="HGV - Rigid - 0% laden (miles)",D84="HGV - Articulated - 0% laden (miles)"),VLOOKUP(D84,Transport!C:D,2,FALSE)*I84*F84*G84,VLOOKUP(D84,Transport!O:P,2,FALSE)*E84*I84*F84*G84),1),"")</f>
        <v/>
      </c>
      <c r="K84" s="90"/>
    </row>
    <row r="85" spans="1:11" ht="17.399999999999999" customHeight="1" x14ac:dyDescent="0.25">
      <c r="A85" s="90"/>
      <c r="B85" s="91"/>
      <c r="C85" s="91"/>
      <c r="D85" s="91"/>
      <c r="E85" s="90"/>
      <c r="F85" s="90">
        <v>1</v>
      </c>
      <c r="G85" s="101">
        <v>1</v>
      </c>
      <c r="H85" s="91"/>
      <c r="I85" s="100" t="str">
        <f>(IFERROR(IF(H85="Yes",(ROUND(6371 * ACOS(SIN((VLOOKUP(B85,Locations!B:D,2,FALSE))*PI()/180)*SIN((VLOOKUP(C85,Locations!B:D,2,FALSE))*PI()/180) + COS((VLOOKUP(B85,Locations!B:D,2,FALSE))*PI()/180) * COS((VLOOKUP(C85,Locations!B:D,2,FALSE))*PI()/180)*COS((VLOOKUP(C85,Locations!B:D,3,FALSE))* PI()/180-(VLOOKUP(B85,Locations!B:D,3,FALSE))*PI()/180))/1.609,0))*2,(ROUND(6371 * ACOS(SIN((VLOOKUP(B85,Locations!B:D,2,FALSE))*PI()/180)*SIN((VLOOKUP(C85,Locations!B:D,2,FALSE))*PI()/180) + COS((VLOOKUP(B85,Locations!B:D,2,FALSE))*PI()/180) * COS((VLOOKUP(C85,Locations!B:D,2,FALSE))*PI()/180)*COS((VLOOKUP(C85,Locations!B:D,3,FALSE))* PI()/180-(VLOOKUP(B85,Locations!B:D,3,FALSE))*PI()/180))/1.609,0))),""))</f>
        <v/>
      </c>
      <c r="J85" s="100" t="str">
        <f>IFERROR(ROUND(IF(OR(E85="",D85="HGV - Rigid - 0% laden (miles)",D85="HGV - Articulated - 0% laden (miles)"),VLOOKUP(D85,Transport!C:D,2,FALSE)*I85*F85*G85,VLOOKUP(D85,Transport!O:P,2,FALSE)*E85*I85*F85*G85),1),"")</f>
        <v/>
      </c>
      <c r="K85" s="90"/>
    </row>
    <row r="86" spans="1:11" ht="17.399999999999999" customHeight="1" x14ac:dyDescent="0.25">
      <c r="A86" s="90"/>
      <c r="B86" s="91"/>
      <c r="C86" s="91"/>
      <c r="D86" s="91"/>
      <c r="E86" s="90"/>
      <c r="F86" s="90">
        <v>1</v>
      </c>
      <c r="G86" s="101">
        <v>1</v>
      </c>
      <c r="H86" s="91"/>
      <c r="I86" s="100" t="str">
        <f>(IFERROR(IF(H86="Yes",(ROUND(6371 * ACOS(SIN((VLOOKUP(B86,Locations!B:D,2,FALSE))*PI()/180)*SIN((VLOOKUP(C86,Locations!B:D,2,FALSE))*PI()/180) + COS((VLOOKUP(B86,Locations!B:D,2,FALSE))*PI()/180) * COS((VLOOKUP(C86,Locations!B:D,2,FALSE))*PI()/180)*COS((VLOOKUP(C86,Locations!B:D,3,FALSE))* PI()/180-(VLOOKUP(B86,Locations!B:D,3,FALSE))*PI()/180))/1.609,0))*2,(ROUND(6371 * ACOS(SIN((VLOOKUP(B86,Locations!B:D,2,FALSE))*PI()/180)*SIN((VLOOKUP(C86,Locations!B:D,2,FALSE))*PI()/180) + COS((VLOOKUP(B86,Locations!B:D,2,FALSE))*PI()/180) * COS((VLOOKUP(C86,Locations!B:D,2,FALSE))*PI()/180)*COS((VLOOKUP(C86,Locations!B:D,3,FALSE))* PI()/180-(VLOOKUP(B86,Locations!B:D,3,FALSE))*PI()/180))/1.609,0))),""))</f>
        <v/>
      </c>
      <c r="J86" s="100" t="str">
        <f>IFERROR(ROUND(IF(OR(E86="",D86="HGV - Rigid - 0% laden (miles)",D86="HGV - Articulated - 0% laden (miles)"),VLOOKUP(D86,Transport!C:D,2,FALSE)*I86*F86*G86,VLOOKUP(D86,Transport!O:P,2,FALSE)*E86*I86*F86*G86),1),"")</f>
        <v/>
      </c>
      <c r="K86" s="90"/>
    </row>
    <row r="87" spans="1:11" ht="17.399999999999999" customHeight="1" x14ac:dyDescent="0.25">
      <c r="A87" s="90"/>
      <c r="B87" s="91"/>
      <c r="C87" s="91"/>
      <c r="D87" s="91"/>
      <c r="E87" s="90"/>
      <c r="F87" s="90">
        <v>1</v>
      </c>
      <c r="G87" s="101">
        <v>1</v>
      </c>
      <c r="H87" s="91"/>
      <c r="I87" s="100" t="str">
        <f>(IFERROR(IF(H87="Yes",(ROUND(6371 * ACOS(SIN((VLOOKUP(B87,Locations!B:D,2,FALSE))*PI()/180)*SIN((VLOOKUP(C87,Locations!B:D,2,FALSE))*PI()/180) + COS((VLOOKUP(B87,Locations!B:D,2,FALSE))*PI()/180) * COS((VLOOKUP(C87,Locations!B:D,2,FALSE))*PI()/180)*COS((VLOOKUP(C87,Locations!B:D,3,FALSE))* PI()/180-(VLOOKUP(B87,Locations!B:D,3,FALSE))*PI()/180))/1.609,0))*2,(ROUND(6371 * ACOS(SIN((VLOOKUP(B87,Locations!B:D,2,FALSE))*PI()/180)*SIN((VLOOKUP(C87,Locations!B:D,2,FALSE))*PI()/180) + COS((VLOOKUP(B87,Locations!B:D,2,FALSE))*PI()/180) * COS((VLOOKUP(C87,Locations!B:D,2,FALSE))*PI()/180)*COS((VLOOKUP(C87,Locations!B:D,3,FALSE))* PI()/180-(VLOOKUP(B87,Locations!B:D,3,FALSE))*PI()/180))/1.609,0))),""))</f>
        <v/>
      </c>
      <c r="J87" s="100" t="str">
        <f>IFERROR(ROUND(IF(OR(E87="",D87="HGV - Rigid - 0% laden (miles)",D87="HGV - Articulated - 0% laden (miles)"),VLOOKUP(D87,Transport!C:D,2,FALSE)*I87*F87*G87,VLOOKUP(D87,Transport!O:P,2,FALSE)*E87*I87*F87*G87),1),"")</f>
        <v/>
      </c>
      <c r="K87" s="90"/>
    </row>
    <row r="88" spans="1:11" ht="17.399999999999999" customHeight="1" x14ac:dyDescent="0.25">
      <c r="A88" s="90"/>
      <c r="B88" s="91"/>
      <c r="C88" s="91"/>
      <c r="D88" s="91"/>
      <c r="E88" s="90"/>
      <c r="F88" s="90">
        <v>1</v>
      </c>
      <c r="G88" s="101">
        <v>1</v>
      </c>
      <c r="H88" s="91"/>
      <c r="I88" s="100" t="str">
        <f>(IFERROR(IF(H88="Yes",(ROUND(6371 * ACOS(SIN((VLOOKUP(B88,Locations!B:D,2,FALSE))*PI()/180)*SIN((VLOOKUP(C88,Locations!B:D,2,FALSE))*PI()/180) + COS((VLOOKUP(B88,Locations!B:D,2,FALSE))*PI()/180) * COS((VLOOKUP(C88,Locations!B:D,2,FALSE))*PI()/180)*COS((VLOOKUP(C88,Locations!B:D,3,FALSE))* PI()/180-(VLOOKUP(B88,Locations!B:D,3,FALSE))*PI()/180))/1.609,0))*2,(ROUND(6371 * ACOS(SIN((VLOOKUP(B88,Locations!B:D,2,FALSE))*PI()/180)*SIN((VLOOKUP(C88,Locations!B:D,2,FALSE))*PI()/180) + COS((VLOOKUP(B88,Locations!B:D,2,FALSE))*PI()/180) * COS((VLOOKUP(C88,Locations!B:D,2,FALSE))*PI()/180)*COS((VLOOKUP(C88,Locations!B:D,3,FALSE))* PI()/180-(VLOOKUP(B88,Locations!B:D,3,FALSE))*PI()/180))/1.609,0))),""))</f>
        <v/>
      </c>
      <c r="J88" s="100" t="str">
        <f>IFERROR(ROUND(IF(OR(E88="",D88="HGV - Rigid - 0% laden (miles)",D88="HGV - Articulated - 0% laden (miles)"),VLOOKUP(D88,Transport!C:D,2,FALSE)*I88*F88*G88,VLOOKUP(D88,Transport!O:P,2,FALSE)*E88*I88*F88*G88),1),"")</f>
        <v/>
      </c>
      <c r="K88" s="90"/>
    </row>
    <row r="89" spans="1:11" ht="17.399999999999999" customHeight="1" x14ac:dyDescent="0.25">
      <c r="A89" s="90"/>
      <c r="B89" s="91"/>
      <c r="C89" s="91"/>
      <c r="D89" s="91"/>
      <c r="E89" s="90"/>
      <c r="F89" s="90">
        <v>1</v>
      </c>
      <c r="G89" s="101">
        <v>1</v>
      </c>
      <c r="H89" s="91"/>
      <c r="I89" s="100" t="str">
        <f>(IFERROR(IF(H89="Yes",(ROUND(6371 * ACOS(SIN((VLOOKUP(B89,Locations!B:D,2,FALSE))*PI()/180)*SIN((VLOOKUP(C89,Locations!B:D,2,FALSE))*PI()/180) + COS((VLOOKUP(B89,Locations!B:D,2,FALSE))*PI()/180) * COS((VLOOKUP(C89,Locations!B:D,2,FALSE))*PI()/180)*COS((VLOOKUP(C89,Locations!B:D,3,FALSE))* PI()/180-(VLOOKUP(B89,Locations!B:D,3,FALSE))*PI()/180))/1.609,0))*2,(ROUND(6371 * ACOS(SIN((VLOOKUP(B89,Locations!B:D,2,FALSE))*PI()/180)*SIN((VLOOKUP(C89,Locations!B:D,2,FALSE))*PI()/180) + COS((VLOOKUP(B89,Locations!B:D,2,FALSE))*PI()/180) * COS((VLOOKUP(C89,Locations!B:D,2,FALSE))*PI()/180)*COS((VLOOKUP(C89,Locations!B:D,3,FALSE))* PI()/180-(VLOOKUP(B89,Locations!B:D,3,FALSE))*PI()/180))/1.609,0))),""))</f>
        <v/>
      </c>
      <c r="J89" s="100" t="str">
        <f>IFERROR(ROUND(IF(OR(E89="",D89="HGV - Rigid - 0% laden (miles)",D89="HGV - Articulated - 0% laden (miles)"),VLOOKUP(D89,Transport!C:D,2,FALSE)*I89*F89*G89,VLOOKUP(D89,Transport!O:P,2,FALSE)*E89*I89*F89*G89),1),"")</f>
        <v/>
      </c>
      <c r="K89" s="90"/>
    </row>
    <row r="90" spans="1:11" ht="17.399999999999999" customHeight="1" x14ac:dyDescent="0.25">
      <c r="A90" s="90"/>
      <c r="B90" s="91"/>
      <c r="C90" s="91"/>
      <c r="D90" s="91"/>
      <c r="E90" s="90"/>
      <c r="F90" s="90">
        <v>1</v>
      </c>
      <c r="G90" s="101">
        <v>1</v>
      </c>
      <c r="H90" s="91"/>
      <c r="I90" s="100" t="str">
        <f>(IFERROR(IF(H90="Yes",(ROUND(6371 * ACOS(SIN((VLOOKUP(B90,Locations!B:D,2,FALSE))*PI()/180)*SIN((VLOOKUP(C90,Locations!B:D,2,FALSE))*PI()/180) + COS((VLOOKUP(B90,Locations!B:D,2,FALSE))*PI()/180) * COS((VLOOKUP(C90,Locations!B:D,2,FALSE))*PI()/180)*COS((VLOOKUP(C90,Locations!B:D,3,FALSE))* PI()/180-(VLOOKUP(B90,Locations!B:D,3,FALSE))*PI()/180))/1.609,0))*2,(ROUND(6371 * ACOS(SIN((VLOOKUP(B90,Locations!B:D,2,FALSE))*PI()/180)*SIN((VLOOKUP(C90,Locations!B:D,2,FALSE))*PI()/180) + COS((VLOOKUP(B90,Locations!B:D,2,FALSE))*PI()/180) * COS((VLOOKUP(C90,Locations!B:D,2,FALSE))*PI()/180)*COS((VLOOKUP(C90,Locations!B:D,3,FALSE))* PI()/180-(VLOOKUP(B90,Locations!B:D,3,FALSE))*PI()/180))/1.609,0))),""))</f>
        <v/>
      </c>
      <c r="J90" s="100" t="str">
        <f>IFERROR(ROUND(IF(OR(E90="",D90="HGV - Rigid - 0% laden (miles)",D90="HGV - Articulated - 0% laden (miles)"),VLOOKUP(D90,Transport!C:D,2,FALSE)*I90*F90*G90,VLOOKUP(D90,Transport!O:P,2,FALSE)*E90*I90*F90*G90),1),"")</f>
        <v/>
      </c>
      <c r="K90" s="90"/>
    </row>
    <row r="91" spans="1:11" ht="17.399999999999999" customHeight="1" x14ac:dyDescent="0.25">
      <c r="A91" s="90"/>
      <c r="B91" s="91"/>
      <c r="C91" s="91"/>
      <c r="D91" s="91"/>
      <c r="E91" s="90"/>
      <c r="F91" s="90">
        <v>1</v>
      </c>
      <c r="G91" s="101">
        <v>1</v>
      </c>
      <c r="H91" s="91"/>
      <c r="I91" s="100" t="str">
        <f>(IFERROR(IF(H91="Yes",(ROUND(6371 * ACOS(SIN((VLOOKUP(B91,Locations!B:D,2,FALSE))*PI()/180)*SIN((VLOOKUP(C91,Locations!B:D,2,FALSE))*PI()/180) + COS((VLOOKUP(B91,Locations!B:D,2,FALSE))*PI()/180) * COS((VLOOKUP(C91,Locations!B:D,2,FALSE))*PI()/180)*COS((VLOOKUP(C91,Locations!B:D,3,FALSE))* PI()/180-(VLOOKUP(B91,Locations!B:D,3,FALSE))*PI()/180))/1.609,0))*2,(ROUND(6371 * ACOS(SIN((VLOOKUP(B91,Locations!B:D,2,FALSE))*PI()/180)*SIN((VLOOKUP(C91,Locations!B:D,2,FALSE))*PI()/180) + COS((VLOOKUP(B91,Locations!B:D,2,FALSE))*PI()/180) * COS((VLOOKUP(C91,Locations!B:D,2,FALSE))*PI()/180)*COS((VLOOKUP(C91,Locations!B:D,3,FALSE))* PI()/180-(VLOOKUP(B91,Locations!B:D,3,FALSE))*PI()/180))/1.609,0))),""))</f>
        <v/>
      </c>
      <c r="J91" s="100" t="str">
        <f>IFERROR(ROUND(IF(OR(E91="",D91="HGV - Rigid - 0% laden (miles)",D91="HGV - Articulated - 0% laden (miles)"),VLOOKUP(D91,Transport!C:D,2,FALSE)*I91*F91*G91,VLOOKUP(D91,Transport!O:P,2,FALSE)*E91*I91*F91*G91),1),"")</f>
        <v/>
      </c>
      <c r="K91" s="90"/>
    </row>
    <row r="94" spans="1:11" ht="22.8" x14ac:dyDescent="0.4">
      <c r="A94" s="94" t="s">
        <v>253</v>
      </c>
    </row>
    <row r="95" spans="1:11" ht="16.5" customHeight="1" thickBot="1" x14ac:dyDescent="0.45">
      <c r="A95" s="94"/>
    </row>
    <row r="96" spans="1:11" ht="32.4" customHeight="1" thickBot="1" x14ac:dyDescent="0.3">
      <c r="A96" s="217" t="s">
        <v>254</v>
      </c>
      <c r="B96" s="218"/>
      <c r="C96" s="218"/>
      <c r="D96" s="219"/>
    </row>
    <row r="97" spans="1:8" ht="42.6" customHeight="1" x14ac:dyDescent="0.25">
      <c r="A97" s="80" t="s">
        <v>227</v>
      </c>
      <c r="B97" s="80" t="s">
        <v>255</v>
      </c>
      <c r="C97" s="80" t="s">
        <v>256</v>
      </c>
      <c r="D97" s="80" t="s">
        <v>246</v>
      </c>
      <c r="E97" s="80" t="s">
        <v>230</v>
      </c>
      <c r="F97" s="102" t="s">
        <v>257</v>
      </c>
    </row>
    <row r="98" spans="1:8" ht="17.399999999999999" customHeight="1" x14ac:dyDescent="0.25">
      <c r="A98" s="90"/>
      <c r="B98" s="91"/>
      <c r="C98" s="92"/>
      <c r="D98" s="101">
        <v>1</v>
      </c>
      <c r="E98" s="19" t="str">
        <f>IFERROR(VLOOKUP(B98,Transport!$L$2:$M$28,2,FALSE)*C98*D98,"")</f>
        <v/>
      </c>
      <c r="F98" s="90"/>
    </row>
    <row r="99" spans="1:8" ht="17.399999999999999" customHeight="1" x14ac:dyDescent="0.25">
      <c r="A99" s="90"/>
      <c r="B99" s="91"/>
      <c r="C99" s="92"/>
      <c r="D99" s="101">
        <v>1</v>
      </c>
      <c r="E99" s="19" t="str">
        <f>IFERROR(VLOOKUP(B99,Transport!$L$2:$M$28,2,FALSE)*C99*D99,"")</f>
        <v/>
      </c>
      <c r="F99" s="90"/>
    </row>
    <row r="100" spans="1:8" ht="17.399999999999999" customHeight="1" x14ac:dyDescent="0.25">
      <c r="A100" s="90"/>
      <c r="B100" s="91"/>
      <c r="C100" s="92"/>
      <c r="D100" s="101">
        <v>1</v>
      </c>
      <c r="E100" s="19" t="str">
        <f>IFERROR(VLOOKUP(B100,Transport!$L$2:$M$28,2,FALSE)*C100*D100,"")</f>
        <v/>
      </c>
      <c r="F100" s="90"/>
    </row>
    <row r="101" spans="1:8" ht="17.399999999999999" customHeight="1" x14ac:dyDescent="0.25">
      <c r="A101" s="90"/>
      <c r="B101" s="91"/>
      <c r="C101" s="92"/>
      <c r="D101" s="101">
        <v>1</v>
      </c>
      <c r="E101" s="19" t="str">
        <f>IFERROR(VLOOKUP(B101,Transport!$L$2:$M$28,2,FALSE)*C101*D101,"")</f>
        <v/>
      </c>
      <c r="F101" s="90"/>
    </row>
    <row r="102" spans="1:8" ht="17.399999999999999" customHeight="1" x14ac:dyDescent="0.25">
      <c r="A102" s="90"/>
      <c r="B102" s="91"/>
      <c r="C102" s="92"/>
      <c r="D102" s="101">
        <v>1</v>
      </c>
      <c r="E102" s="19" t="str">
        <f>IFERROR(VLOOKUP(B102,Transport!$L$2:$M$28,2,FALSE)*C102*D102,"")</f>
        <v/>
      </c>
      <c r="F102" s="90"/>
    </row>
    <row r="103" spans="1:8" ht="17.399999999999999" customHeight="1" x14ac:dyDescent="0.25">
      <c r="A103" s="90"/>
      <c r="B103" s="91"/>
      <c r="C103" s="92"/>
      <c r="D103" s="101">
        <v>1</v>
      </c>
      <c r="E103" s="19" t="str">
        <f>IFERROR(VLOOKUP(B103,Transport!$L$2:$M$28,2,FALSE)*C103*D103,"")</f>
        <v/>
      </c>
      <c r="F103" s="90"/>
    </row>
    <row r="104" spans="1:8" ht="17.399999999999999" customHeight="1" x14ac:dyDescent="0.25">
      <c r="A104" s="90"/>
      <c r="B104" s="91"/>
      <c r="C104" s="92"/>
      <c r="D104" s="101">
        <v>1</v>
      </c>
      <c r="E104" s="19" t="str">
        <f>IFERROR(VLOOKUP(B104,Transport!$L$2:$M$28,2,FALSE)*C104*D104,"")</f>
        <v/>
      </c>
      <c r="F104" s="90"/>
    </row>
    <row r="105" spans="1:8" ht="17.399999999999999" customHeight="1" x14ac:dyDescent="0.25">
      <c r="A105" s="90"/>
      <c r="B105" s="91"/>
      <c r="C105" s="92"/>
      <c r="D105" s="101">
        <v>1</v>
      </c>
      <c r="E105" s="19" t="str">
        <f>IFERROR(VLOOKUP(B105,Transport!$L$2:$M$28,2,FALSE)*C105*D105,"")</f>
        <v/>
      </c>
      <c r="F105" s="90"/>
    </row>
    <row r="106" spans="1:8" ht="17.399999999999999" customHeight="1" x14ac:dyDescent="0.25">
      <c r="A106" s="90"/>
      <c r="B106" s="91"/>
      <c r="C106" s="92"/>
      <c r="D106" s="101">
        <v>1</v>
      </c>
      <c r="E106" s="19" t="str">
        <f>IFERROR(VLOOKUP(B106,Transport!$L$2:$M$28,2,FALSE)*C106*D106,"")</f>
        <v/>
      </c>
      <c r="F106" s="90"/>
    </row>
    <row r="107" spans="1:8" ht="17.399999999999999" customHeight="1" x14ac:dyDescent="0.25">
      <c r="E107" s="17" t="str">
        <f>IFERROR(VLOOKUP(C107,Transport!$L$2:$M$24,2,FALSE)*D107,"")</f>
        <v/>
      </c>
    </row>
    <row r="108" spans="1:8" ht="17.399999999999999" customHeight="1" x14ac:dyDescent="0.4">
      <c r="A108" s="94" t="s">
        <v>258</v>
      </c>
    </row>
    <row r="109" spans="1:8" ht="17.399999999999999" customHeight="1" thickBot="1" x14ac:dyDescent="0.45">
      <c r="A109" s="94"/>
    </row>
    <row r="110" spans="1:8" ht="32.4" customHeight="1" thickBot="1" x14ac:dyDescent="0.3">
      <c r="A110" s="217" t="s">
        <v>259</v>
      </c>
      <c r="B110" s="218"/>
      <c r="C110" s="218"/>
      <c r="D110" s="219"/>
    </row>
    <row r="111" spans="1:8" ht="38.4" customHeight="1" x14ac:dyDescent="0.25">
      <c r="A111" s="80" t="s">
        <v>227</v>
      </c>
      <c r="B111" s="80" t="s">
        <v>228</v>
      </c>
      <c r="C111" s="80" t="s">
        <v>248</v>
      </c>
      <c r="D111" s="80" t="s">
        <v>244</v>
      </c>
      <c r="E111" s="102" t="s">
        <v>245</v>
      </c>
      <c r="F111" s="80" t="s">
        <v>246</v>
      </c>
      <c r="G111" s="80" t="s">
        <v>230</v>
      </c>
      <c r="H111" s="102" t="s">
        <v>257</v>
      </c>
    </row>
    <row r="112" spans="1:8" ht="17.399999999999999" customHeight="1" x14ac:dyDescent="0.25">
      <c r="A112" s="90"/>
      <c r="B112" s="91"/>
      <c r="C112" s="92"/>
      <c r="D112" s="90"/>
      <c r="E112" s="90">
        <v>1</v>
      </c>
      <c r="F112" s="101">
        <v>1</v>
      </c>
      <c r="G112" s="19" t="str">
        <f>IFERROR(VLOOKUP(B112,Transport!L:M,2,FALSE)*'Dept G Planning'!C112*'Dept G Planning'!D112*'Dept G Planning'!E112*'Dept G Planning'!F112,"")</f>
        <v/>
      </c>
      <c r="H112" s="90"/>
    </row>
    <row r="113" spans="1:8" ht="17.399999999999999" customHeight="1" x14ac:dyDescent="0.25">
      <c r="A113" s="90"/>
      <c r="B113" s="91"/>
      <c r="C113" s="92"/>
      <c r="D113" s="90"/>
      <c r="E113" s="90">
        <v>1</v>
      </c>
      <c r="F113" s="101">
        <v>1</v>
      </c>
      <c r="G113" s="19" t="str">
        <f>IFERROR(VLOOKUP(B113,Transport!L:M,2,FALSE)*'Dept G Planning'!C113*'Dept G Planning'!D113*'Dept G Planning'!E113*'Dept G Planning'!F113,"")</f>
        <v/>
      </c>
      <c r="H113" s="90"/>
    </row>
    <row r="114" spans="1:8" ht="17.399999999999999" customHeight="1" x14ac:dyDescent="0.25">
      <c r="A114" s="90"/>
      <c r="B114" s="91"/>
      <c r="C114" s="92"/>
      <c r="D114" s="90"/>
      <c r="E114" s="90">
        <v>1</v>
      </c>
      <c r="F114" s="101">
        <v>1</v>
      </c>
      <c r="G114" s="19" t="str">
        <f>IFERROR(VLOOKUP(B114,Transport!L:M,2,FALSE)*'Dept G Planning'!C114*'Dept G Planning'!D114*'Dept G Planning'!E114*'Dept G Planning'!F114,"")</f>
        <v/>
      </c>
      <c r="H114" s="90"/>
    </row>
    <row r="115" spans="1:8" ht="17.399999999999999" customHeight="1" x14ac:dyDescent="0.25">
      <c r="A115" s="90"/>
      <c r="B115" s="91"/>
      <c r="C115" s="92"/>
      <c r="D115" s="90"/>
      <c r="E115" s="90">
        <v>1</v>
      </c>
      <c r="F115" s="101">
        <v>1</v>
      </c>
      <c r="G115" s="19" t="str">
        <f>IFERROR(VLOOKUP(B115,Transport!L:M,2,FALSE)*'Dept G Planning'!C115*'Dept G Planning'!D115*'Dept G Planning'!E115*'Dept G Planning'!F115,"")</f>
        <v/>
      </c>
      <c r="H115" s="90"/>
    </row>
    <row r="116" spans="1:8" ht="17.399999999999999" customHeight="1" x14ac:dyDescent="0.25">
      <c r="A116" s="90"/>
      <c r="B116" s="91"/>
      <c r="C116" s="92"/>
      <c r="D116" s="90"/>
      <c r="E116" s="90">
        <v>1</v>
      </c>
      <c r="F116" s="101">
        <v>1</v>
      </c>
      <c r="G116" s="19" t="str">
        <f>IFERROR(VLOOKUP(B116,Transport!L:M,2,FALSE)*'Dept G Planning'!C116*'Dept G Planning'!D116*'Dept G Planning'!E116*'Dept G Planning'!F116,"")</f>
        <v/>
      </c>
      <c r="H116" s="90"/>
    </row>
    <row r="117" spans="1:8" ht="17.399999999999999" customHeight="1" x14ac:dyDescent="0.25">
      <c r="A117" s="90"/>
      <c r="B117" s="91"/>
      <c r="C117" s="92"/>
      <c r="D117" s="90"/>
      <c r="E117" s="90">
        <v>1</v>
      </c>
      <c r="F117" s="101">
        <v>1</v>
      </c>
      <c r="G117" s="19" t="str">
        <f>IFERROR(VLOOKUP(B117,Transport!L:M,2,FALSE)*'Dept G Planning'!C117*'Dept G Planning'!D117*'Dept G Planning'!E117*'Dept G Planning'!F117,"")</f>
        <v/>
      </c>
      <c r="H117" s="90"/>
    </row>
    <row r="118" spans="1:8" ht="17.399999999999999" customHeight="1" x14ac:dyDescent="0.25">
      <c r="A118" s="90"/>
      <c r="B118" s="91"/>
      <c r="C118" s="92"/>
      <c r="D118" s="90"/>
      <c r="E118" s="90">
        <v>1</v>
      </c>
      <c r="F118" s="101">
        <v>1</v>
      </c>
      <c r="G118" s="19" t="str">
        <f>IFERROR(VLOOKUP(B118,Transport!L:M,2,FALSE)*'Dept G Planning'!C118*'Dept G Planning'!D118*'Dept G Planning'!E118*'Dept G Planning'!F118,"")</f>
        <v/>
      </c>
      <c r="H118" s="90"/>
    </row>
    <row r="119" spans="1:8" ht="17.399999999999999" customHeight="1" x14ac:dyDescent="0.25">
      <c r="A119" s="90"/>
      <c r="B119" s="91"/>
      <c r="C119" s="92"/>
      <c r="D119" s="90"/>
      <c r="E119" s="90">
        <v>1</v>
      </c>
      <c r="F119" s="101">
        <v>1</v>
      </c>
      <c r="G119" s="19" t="str">
        <f>IFERROR(VLOOKUP(B119,Transport!L:M,2,FALSE)*'Dept G Planning'!C119*'Dept G Planning'!D119*'Dept G Planning'!E119*'Dept G Planning'!F119,"")</f>
        <v/>
      </c>
      <c r="H119" s="90"/>
    </row>
    <row r="120" spans="1:8" ht="17.399999999999999" customHeight="1" x14ac:dyDescent="0.25">
      <c r="A120" s="90"/>
      <c r="B120" s="91"/>
      <c r="C120" s="92"/>
      <c r="D120" s="90"/>
      <c r="E120" s="90">
        <v>1</v>
      </c>
      <c r="F120" s="101">
        <v>1</v>
      </c>
      <c r="G120" s="19" t="str">
        <f>IFERROR(VLOOKUP(B120,Transport!L:M,2,FALSE)*'Dept G Planning'!C120*'Dept G Planning'!D120*'Dept G Planning'!E120*'Dept G Planning'!F120,"")</f>
        <v/>
      </c>
      <c r="H120" s="90"/>
    </row>
    <row r="121" spans="1:8" ht="17.399999999999999" customHeight="1" x14ac:dyDescent="0.25">
      <c r="A121" s="90"/>
      <c r="B121" s="91"/>
      <c r="C121" s="92"/>
      <c r="D121" s="90"/>
      <c r="E121" s="90">
        <v>1</v>
      </c>
      <c r="F121" s="101">
        <v>1</v>
      </c>
      <c r="G121" s="19" t="str">
        <f>IFERROR(VLOOKUP(B121,Transport!L:M,2,FALSE)*'Dept G Planning'!C121*'Dept G Planning'!D121*'Dept G Planning'!E121*'Dept G Planning'!F121,"")</f>
        <v/>
      </c>
      <c r="H121" s="90"/>
    </row>
    <row r="122" spans="1:8" ht="17.399999999999999" customHeight="1" x14ac:dyDescent="0.25">
      <c r="A122" s="90"/>
      <c r="B122" s="91"/>
      <c r="C122" s="92"/>
      <c r="D122" s="90"/>
      <c r="E122" s="90">
        <v>1</v>
      </c>
      <c r="F122" s="101">
        <v>1</v>
      </c>
      <c r="G122" s="19" t="str">
        <f>IFERROR(VLOOKUP(B122,Transport!L:M,2,FALSE)*'Dept G Planning'!C122*'Dept G Planning'!D122*'Dept G Planning'!E122*'Dept G Planning'!F122,"")</f>
        <v/>
      </c>
      <c r="H122" s="90"/>
    </row>
    <row r="123" spans="1:8" ht="17.399999999999999" customHeight="1" x14ac:dyDescent="0.25">
      <c r="A123" s="90"/>
      <c r="B123" s="91"/>
      <c r="C123" s="92"/>
      <c r="D123" s="90"/>
      <c r="E123" s="90">
        <v>1</v>
      </c>
      <c r="F123" s="101">
        <v>1</v>
      </c>
      <c r="G123" s="19" t="str">
        <f>IFERROR(VLOOKUP(B123,Transport!L:M,2,FALSE)*'Dept G Planning'!C123*'Dept G Planning'!D123*'Dept G Planning'!E123*'Dept G Planning'!F123,"")</f>
        <v/>
      </c>
      <c r="H123" s="90"/>
    </row>
    <row r="124" spans="1:8" ht="17.399999999999999" customHeight="1" x14ac:dyDescent="0.25">
      <c r="A124" s="90"/>
      <c r="B124" s="91"/>
      <c r="C124" s="92"/>
      <c r="D124" s="90"/>
      <c r="E124" s="90">
        <v>1</v>
      </c>
      <c r="F124" s="101">
        <v>1</v>
      </c>
      <c r="G124" s="19" t="str">
        <f>IFERROR(VLOOKUP(B124,Transport!L:M,2,FALSE)*'Dept G Planning'!C124*'Dept G Planning'!D124*'Dept G Planning'!E124*'Dept G Planning'!F124,"")</f>
        <v/>
      </c>
      <c r="H124" s="90"/>
    </row>
    <row r="125" spans="1:8" ht="17.399999999999999" customHeight="1" x14ac:dyDescent="0.25">
      <c r="A125" s="90"/>
      <c r="B125" s="91"/>
      <c r="C125" s="92"/>
      <c r="D125" s="90"/>
      <c r="E125" s="90">
        <v>1</v>
      </c>
      <c r="F125" s="101">
        <v>1</v>
      </c>
      <c r="G125" s="19" t="str">
        <f>IFERROR(VLOOKUP(B125,Transport!L:M,2,FALSE)*'Dept G Planning'!C125*'Dept G Planning'!D125*'Dept G Planning'!E125*'Dept G Planning'!F125,"")</f>
        <v/>
      </c>
      <c r="H125" s="90"/>
    </row>
    <row r="126" spans="1:8" ht="17.399999999999999" customHeight="1" x14ac:dyDescent="0.25">
      <c r="A126" s="90"/>
      <c r="B126" s="91"/>
      <c r="C126" s="92"/>
      <c r="D126" s="90"/>
      <c r="E126" s="90">
        <v>1</v>
      </c>
      <c r="F126" s="101">
        <v>1</v>
      </c>
      <c r="G126" s="19" t="str">
        <f>IFERROR(VLOOKUP(B126,Transport!L:M,2,FALSE)*'Dept G Planning'!C126*'Dept G Planning'!D126*'Dept G Planning'!E126*'Dept G Planning'!F126,"")</f>
        <v/>
      </c>
      <c r="H126" s="90"/>
    </row>
    <row r="127" spans="1:8" ht="17.399999999999999" customHeight="1" x14ac:dyDescent="0.25">
      <c r="A127" s="90"/>
      <c r="B127" s="91"/>
      <c r="C127" s="92"/>
      <c r="D127" s="90"/>
      <c r="E127" s="90">
        <v>1</v>
      </c>
      <c r="F127" s="101">
        <v>1</v>
      </c>
      <c r="G127" s="19" t="str">
        <f>IFERROR(VLOOKUP(B127,Transport!L:M,2,FALSE)*'Dept G Planning'!C127*'Dept G Planning'!D127*'Dept G Planning'!E127*'Dept G Planning'!F127,"")</f>
        <v/>
      </c>
      <c r="H127" s="90"/>
    </row>
    <row r="128" spans="1:8" ht="17.399999999999999" customHeight="1" x14ac:dyDescent="0.25">
      <c r="A128" s="90"/>
      <c r="B128" s="91"/>
      <c r="C128" s="92"/>
      <c r="D128" s="90"/>
      <c r="E128" s="90">
        <v>1</v>
      </c>
      <c r="F128" s="101">
        <v>1</v>
      </c>
      <c r="G128" s="19" t="str">
        <f>IFERROR(VLOOKUP(B128,Transport!L:M,2,FALSE)*'Dept G Planning'!C128*'Dept G Planning'!D128*'Dept G Planning'!E128*'Dept G Planning'!F128,"")</f>
        <v/>
      </c>
      <c r="H128" s="90"/>
    </row>
    <row r="129" spans="1:8" ht="17.399999999999999" customHeight="1" x14ac:dyDescent="0.25">
      <c r="A129" s="90"/>
      <c r="B129" s="91"/>
      <c r="C129" s="92"/>
      <c r="D129" s="90"/>
      <c r="E129" s="90">
        <v>1</v>
      </c>
      <c r="F129" s="101">
        <v>1</v>
      </c>
      <c r="G129" s="19" t="str">
        <f>IFERROR(VLOOKUP(B129,Transport!L:M,2,FALSE)*'Dept G Planning'!C129*'Dept G Planning'!D129*'Dept G Planning'!E129*'Dept G Planning'!F129,"")</f>
        <v/>
      </c>
      <c r="H129" s="90"/>
    </row>
    <row r="130" spans="1:8" ht="17.399999999999999" customHeight="1" x14ac:dyDescent="0.25">
      <c r="A130" s="90"/>
      <c r="B130" s="91"/>
      <c r="C130" s="92"/>
      <c r="D130" s="90"/>
      <c r="E130" s="90">
        <v>1</v>
      </c>
      <c r="F130" s="101">
        <v>1</v>
      </c>
      <c r="G130" s="19" t="str">
        <f>IFERROR(VLOOKUP(B130,Transport!L:M,2,FALSE)*'Dept G Planning'!C130*'Dept G Planning'!D130*'Dept G Planning'!E130*'Dept G Planning'!F130,"")</f>
        <v/>
      </c>
      <c r="H130" s="90"/>
    </row>
    <row r="131" spans="1:8" ht="17.399999999999999" customHeight="1" x14ac:dyDescent="0.25">
      <c r="A131" s="90"/>
      <c r="B131" s="91"/>
      <c r="C131" s="92"/>
      <c r="D131" s="90"/>
      <c r="E131" s="90">
        <v>1</v>
      </c>
      <c r="F131" s="101">
        <v>1</v>
      </c>
      <c r="G131" s="19" t="str">
        <f>IFERROR(VLOOKUP(B131,Transport!L:M,2,FALSE)*'Dept G Planning'!C131*'Dept G Planning'!D131*'Dept G Planning'!E131*'Dept G Planning'!F131,"")</f>
        <v/>
      </c>
      <c r="H131" s="90"/>
    </row>
    <row r="132" spans="1:8" ht="17.399999999999999" customHeight="1" x14ac:dyDescent="0.25">
      <c r="A132" s="90"/>
      <c r="B132" s="91"/>
      <c r="C132" s="92"/>
      <c r="D132" s="90"/>
      <c r="E132" s="90">
        <v>1</v>
      </c>
      <c r="F132" s="101">
        <v>1</v>
      </c>
      <c r="G132" s="19" t="str">
        <f>IFERROR(VLOOKUP(B132,Transport!L:M,2,FALSE)*'Dept G Planning'!C132*'Dept G Planning'!D132*'Dept G Planning'!E132*'Dept G Planning'!F132,"")</f>
        <v/>
      </c>
      <c r="H132" s="90"/>
    </row>
    <row r="133" spans="1:8" ht="17.399999999999999" customHeight="1" x14ac:dyDescent="0.25">
      <c r="A133" s="90"/>
      <c r="B133" s="91"/>
      <c r="C133" s="92"/>
      <c r="D133" s="90"/>
      <c r="E133" s="90">
        <v>1</v>
      </c>
      <c r="F133" s="101">
        <v>1</v>
      </c>
      <c r="G133" s="19" t="str">
        <f>IFERROR(VLOOKUP(B133,Transport!L:M,2,FALSE)*'Dept G Planning'!C133*'Dept G Planning'!D133*'Dept G Planning'!E133*'Dept G Planning'!F133,"")</f>
        <v/>
      </c>
      <c r="H133" s="90"/>
    </row>
    <row r="134" spans="1:8" ht="17.399999999999999" customHeight="1" x14ac:dyDescent="0.25">
      <c r="A134" s="90"/>
      <c r="B134" s="91"/>
      <c r="C134" s="92"/>
      <c r="D134" s="90"/>
      <c r="E134" s="90">
        <v>1</v>
      </c>
      <c r="F134" s="101">
        <v>1</v>
      </c>
      <c r="G134" s="19" t="str">
        <f>IFERROR(VLOOKUP(B134,Transport!L:M,2,FALSE)*'Dept G Planning'!C134*'Dept G Planning'!D134*'Dept G Planning'!E134*'Dept G Planning'!F134,"")</f>
        <v/>
      </c>
      <c r="H134" s="90"/>
    </row>
    <row r="135" spans="1:8" ht="17.399999999999999" customHeight="1" x14ac:dyDescent="0.25">
      <c r="A135" s="90"/>
      <c r="B135" s="91"/>
      <c r="C135" s="92"/>
      <c r="D135" s="90"/>
      <c r="E135" s="90">
        <v>1</v>
      </c>
      <c r="F135" s="101">
        <v>1</v>
      </c>
      <c r="G135" s="19" t="str">
        <f>IFERROR(VLOOKUP(B135,Transport!L:M,2,FALSE)*'Dept G Planning'!C135*'Dept G Planning'!D135*'Dept G Planning'!E135*'Dept G Planning'!F135,"")</f>
        <v/>
      </c>
      <c r="H135" s="90"/>
    </row>
    <row r="136" spans="1:8" ht="17.399999999999999" customHeight="1" x14ac:dyDescent="0.25">
      <c r="A136" s="90"/>
      <c r="B136" s="91"/>
      <c r="C136" s="92"/>
      <c r="D136" s="90"/>
      <c r="E136" s="90">
        <v>1</v>
      </c>
      <c r="F136" s="101">
        <v>1</v>
      </c>
      <c r="G136" s="19" t="str">
        <f>IFERROR(VLOOKUP(B136,Transport!L:M,2,FALSE)*'Dept G Planning'!C136*'Dept G Planning'!D136*'Dept G Planning'!E136*'Dept G Planning'!F136,"")</f>
        <v/>
      </c>
      <c r="H136" s="90"/>
    </row>
    <row r="137" spans="1:8" ht="17.399999999999999" customHeight="1" x14ac:dyDescent="0.25">
      <c r="A137" s="90"/>
      <c r="B137" s="91"/>
      <c r="C137" s="92"/>
      <c r="D137" s="90"/>
      <c r="E137" s="90">
        <v>1</v>
      </c>
      <c r="F137" s="101">
        <v>1</v>
      </c>
      <c r="G137" s="19" t="str">
        <f>IFERROR(VLOOKUP(B137,Transport!L:M,2,FALSE)*'Dept G Planning'!C137*'Dept G Planning'!D137*'Dept G Planning'!E137*'Dept G Planning'!F137,"")</f>
        <v/>
      </c>
      <c r="H137" s="90"/>
    </row>
    <row r="140" spans="1:8" ht="17.399999999999999" customHeight="1" x14ac:dyDescent="0.4">
      <c r="A140" s="94" t="s">
        <v>260</v>
      </c>
    </row>
    <row r="141" spans="1:8" ht="17.399999999999999" customHeight="1" thickBot="1" x14ac:dyDescent="0.45">
      <c r="A141" s="94"/>
    </row>
    <row r="142" spans="1:8" ht="27.9" customHeight="1" thickBot="1" x14ac:dyDescent="0.3">
      <c r="A142" s="217" t="s">
        <v>261</v>
      </c>
      <c r="B142" s="218"/>
      <c r="C142" s="218"/>
      <c r="D142" s="219"/>
    </row>
    <row r="143" spans="1:8" ht="40.5" customHeight="1" x14ac:dyDescent="0.25">
      <c r="A143" s="80" t="s">
        <v>227</v>
      </c>
      <c r="B143" s="80" t="s">
        <v>228</v>
      </c>
      <c r="C143" s="80" t="s">
        <v>248</v>
      </c>
      <c r="D143" s="80" t="s">
        <v>252</v>
      </c>
      <c r="E143" s="102" t="s">
        <v>245</v>
      </c>
      <c r="F143" s="80" t="s">
        <v>246</v>
      </c>
      <c r="G143" s="80" t="s">
        <v>230</v>
      </c>
      <c r="H143" s="102" t="s">
        <v>257</v>
      </c>
    </row>
    <row r="144" spans="1:8" ht="17.399999999999999" customHeight="1" x14ac:dyDescent="0.25">
      <c r="A144" s="90"/>
      <c r="B144" s="91"/>
      <c r="C144" s="92"/>
      <c r="D144" s="92"/>
      <c r="E144" s="90">
        <v>1</v>
      </c>
      <c r="F144" s="101">
        <v>1</v>
      </c>
      <c r="G144" s="19" t="str">
        <f>IFERROR(IF(OR(D144="",B144="HGV - Rigid - 0% laden (miles)",B144="HGV - Articulated - 0% laden (miles)"),VLOOKUP(B144,Transport!C:D,2,FALSE)*C144*E144*F144,VLOOKUP(B144,Transport!O:P,2,FALSE)*C144*E144*F144*D144),"")</f>
        <v/>
      </c>
      <c r="H144" s="90"/>
    </row>
    <row r="145" spans="1:8" ht="17.399999999999999" customHeight="1" x14ac:dyDescent="0.25">
      <c r="A145" s="90"/>
      <c r="B145" s="91"/>
      <c r="C145" s="92"/>
      <c r="D145" s="92"/>
      <c r="E145" s="90">
        <v>1</v>
      </c>
      <c r="F145" s="101">
        <v>1</v>
      </c>
      <c r="G145" s="19" t="str">
        <f>IFERROR(IF(OR(D145="",B145="HGV - Rigid - 0% laden (miles)",B145="HGV - Articulated - 0% laden (miles)"),VLOOKUP(B145,Transport!C:D,2,FALSE)*C145*E145*F145,VLOOKUP(B145,Transport!O:P,2,FALSE)*C145*E145*F145*D145),"")</f>
        <v/>
      </c>
      <c r="H145" s="90"/>
    </row>
    <row r="146" spans="1:8" ht="17.399999999999999" customHeight="1" x14ac:dyDescent="0.25">
      <c r="A146" s="90"/>
      <c r="B146" s="91"/>
      <c r="C146" s="92"/>
      <c r="D146" s="92"/>
      <c r="E146" s="90">
        <v>1</v>
      </c>
      <c r="F146" s="101">
        <v>1</v>
      </c>
      <c r="G146" s="19" t="str">
        <f>IFERROR(IF(OR(D146="",B146="HGV - Rigid - 0% laden (miles)",B146="HGV - Articulated - 0% laden (miles)"),VLOOKUP(B146,Transport!C:D,2,FALSE)*C146*E146*F146,VLOOKUP(B146,Transport!O:P,2,FALSE)*C146*E146*F146*D146),"")</f>
        <v/>
      </c>
      <c r="H146" s="90"/>
    </row>
    <row r="147" spans="1:8" ht="17.399999999999999" customHeight="1" x14ac:dyDescent="0.25">
      <c r="A147" s="90"/>
      <c r="B147" s="91"/>
      <c r="C147" s="92"/>
      <c r="D147" s="92"/>
      <c r="E147" s="90">
        <v>1</v>
      </c>
      <c r="F147" s="101">
        <v>1</v>
      </c>
      <c r="G147" s="19" t="str">
        <f>IFERROR(IF(OR(D147="",B147="HGV - Rigid - 0% laden (miles)",B147="HGV - Articulated - 0% laden (miles)"),VLOOKUP(B147,Transport!C:D,2,FALSE)*C147*E147*F147,VLOOKUP(B147,Transport!O:P,2,FALSE)*C147*E147*F147*D147),"")</f>
        <v/>
      </c>
      <c r="H147" s="90"/>
    </row>
    <row r="148" spans="1:8" ht="17.399999999999999" customHeight="1" x14ac:dyDescent="0.25">
      <c r="A148" s="90"/>
      <c r="B148" s="91"/>
      <c r="C148" s="92"/>
      <c r="D148" s="92"/>
      <c r="E148" s="90">
        <v>1</v>
      </c>
      <c r="F148" s="101">
        <v>1</v>
      </c>
      <c r="G148" s="19" t="str">
        <f>IFERROR(IF(OR(D148="",B148="HGV - Rigid - 0% laden (miles)",B148="HGV - Articulated - 0% laden (miles)"),VLOOKUP(B148,Transport!C:D,2,FALSE)*C148*E148*F148,VLOOKUP(B148,Transport!O:P,2,FALSE)*C148*E148*F148*D148),"")</f>
        <v/>
      </c>
      <c r="H148" s="90"/>
    </row>
    <row r="149" spans="1:8" ht="17.399999999999999" customHeight="1" x14ac:dyDescent="0.25">
      <c r="A149" s="90"/>
      <c r="B149" s="91"/>
      <c r="C149" s="92"/>
      <c r="D149" s="92"/>
      <c r="E149" s="90">
        <v>1</v>
      </c>
      <c r="F149" s="101">
        <v>1</v>
      </c>
      <c r="G149" s="19" t="str">
        <f>IFERROR(IF(OR(D149="",B149="HGV - Rigid - 0% laden (miles)",B149="HGV - Articulated - 0% laden (miles)"),VLOOKUP(B149,Transport!C:D,2,FALSE)*C149*E149*F149,VLOOKUP(B149,Transport!O:P,2,FALSE)*C149*E149*F149*D149),"")</f>
        <v/>
      </c>
      <c r="H149" s="90"/>
    </row>
    <row r="150" spans="1:8" ht="17.399999999999999" customHeight="1" x14ac:dyDescent="0.25">
      <c r="A150" s="90"/>
      <c r="B150" s="91"/>
      <c r="C150" s="92"/>
      <c r="D150" s="92"/>
      <c r="E150" s="90">
        <v>1</v>
      </c>
      <c r="F150" s="101">
        <v>1</v>
      </c>
      <c r="G150" s="19" t="str">
        <f>IFERROR(IF(OR(D150="",B150="HGV - Rigid - 0% laden (miles)",B150="HGV - Articulated - 0% laden (miles)"),VLOOKUP(B150,Transport!C:D,2,FALSE)*C150*E150*F150,VLOOKUP(B150,Transport!O:P,2,FALSE)*C150*E150*F150*D150),"")</f>
        <v/>
      </c>
      <c r="H150" s="90"/>
    </row>
    <row r="151" spans="1:8" ht="17.399999999999999" customHeight="1" x14ac:dyDescent="0.25">
      <c r="A151" s="90"/>
      <c r="B151" s="91"/>
      <c r="C151" s="92"/>
      <c r="D151" s="92"/>
      <c r="E151" s="90">
        <v>1</v>
      </c>
      <c r="F151" s="101">
        <v>1</v>
      </c>
      <c r="G151" s="19" t="str">
        <f>IFERROR(IF(OR(D151="",B151="HGV - Rigid - 0% laden (miles)",B151="HGV - Articulated - 0% laden (miles)"),VLOOKUP(B151,Transport!C:D,2,FALSE)*C151*E151*F151,VLOOKUP(B151,Transport!O:P,2,FALSE)*C151*E151*F151*D151),"")</f>
        <v/>
      </c>
      <c r="H151" s="90"/>
    </row>
    <row r="152" spans="1:8" ht="17.399999999999999" customHeight="1" x14ac:dyDescent="0.25">
      <c r="A152" s="90"/>
      <c r="B152" s="91"/>
      <c r="C152" s="92"/>
      <c r="D152" s="92"/>
      <c r="E152" s="90">
        <v>1</v>
      </c>
      <c r="F152" s="101">
        <v>1</v>
      </c>
      <c r="G152" s="19" t="str">
        <f>IFERROR(IF(OR(D152="",B152="HGV - Rigid - 0% laden (miles)",B152="HGV - Articulated - 0% laden (miles)"),VLOOKUP(B152,Transport!C:D,2,FALSE)*C152*E152*F152,VLOOKUP(B152,Transport!O:P,2,FALSE)*C152*E152*F152*D152),"")</f>
        <v/>
      </c>
      <c r="H152" s="90"/>
    </row>
    <row r="153" spans="1:8" ht="17.399999999999999" customHeight="1" x14ac:dyDescent="0.25">
      <c r="A153" s="90"/>
      <c r="B153" s="91"/>
      <c r="C153" s="92"/>
      <c r="D153" s="92"/>
      <c r="E153" s="90">
        <v>1</v>
      </c>
      <c r="F153" s="101">
        <v>1</v>
      </c>
      <c r="G153" s="19" t="str">
        <f>IFERROR(IF(OR(D153="",B153="HGV - Rigid - 0% laden (miles)",B153="HGV - Articulated - 0% laden (miles)"),VLOOKUP(B153,Transport!C:D,2,FALSE)*C153*E153*F153,VLOOKUP(B153,Transport!O:P,2,FALSE)*C153*E153*F153*D153),"")</f>
        <v/>
      </c>
      <c r="H153" s="90"/>
    </row>
    <row r="154" spans="1:8" ht="17.399999999999999" customHeight="1" x14ac:dyDescent="0.25">
      <c r="A154" s="90"/>
      <c r="B154" s="91"/>
      <c r="C154" s="92"/>
      <c r="D154" s="92"/>
      <c r="E154" s="90">
        <v>1</v>
      </c>
      <c r="F154" s="101">
        <v>1</v>
      </c>
      <c r="G154" s="19" t="str">
        <f>IFERROR(IF(OR(D154="",B154="HGV - Rigid - 0% laden (miles)",B154="HGV - Articulated - 0% laden (miles)"),VLOOKUP(B154,Transport!C:D,2,FALSE)*C154*E154*F154,VLOOKUP(B154,Transport!O:P,2,FALSE)*C154*E154*F154*D154),"")</f>
        <v/>
      </c>
      <c r="H154" s="90"/>
    </row>
    <row r="155" spans="1:8" ht="17.399999999999999" customHeight="1" x14ac:dyDescent="0.25">
      <c r="A155" s="90"/>
      <c r="B155" s="91"/>
      <c r="C155" s="92"/>
      <c r="D155" s="92"/>
      <c r="E155" s="90">
        <v>1</v>
      </c>
      <c r="F155" s="101">
        <v>1</v>
      </c>
      <c r="G155" s="19" t="str">
        <f>IFERROR(IF(OR(D155="",B155="HGV - Rigid - 0% laden (miles)",B155="HGV - Articulated - 0% laden (miles)"),VLOOKUP(B155,Transport!C:D,2,FALSE)*C155*E155*F155,VLOOKUP(B155,Transport!O:P,2,FALSE)*C155*E155*F155*D155),"")</f>
        <v/>
      </c>
      <c r="H155" s="90"/>
    </row>
    <row r="156" spans="1:8" ht="17.399999999999999" customHeight="1" x14ac:dyDescent="0.25">
      <c r="A156" s="90"/>
      <c r="B156" s="91"/>
      <c r="C156" s="92"/>
      <c r="D156" s="92"/>
      <c r="E156" s="90">
        <v>1</v>
      </c>
      <c r="F156" s="101">
        <v>1</v>
      </c>
      <c r="G156" s="19" t="str">
        <f>IFERROR(IF(OR(D156="",B156="HGV - Rigid - 0% laden (miles)",B156="HGV - Articulated - 0% laden (miles)"),VLOOKUP(B156,Transport!C:D,2,FALSE)*C156*E156*F156,VLOOKUP(B156,Transport!O:P,2,FALSE)*C156*E156*F156*D156),"")</f>
        <v/>
      </c>
      <c r="H156" s="90"/>
    </row>
    <row r="157" spans="1:8" ht="17.399999999999999" customHeight="1" x14ac:dyDescent="0.25">
      <c r="A157" s="90"/>
      <c r="B157" s="91"/>
      <c r="C157" s="92"/>
      <c r="D157" s="92"/>
      <c r="E157" s="90">
        <v>1</v>
      </c>
      <c r="F157" s="101">
        <v>1</v>
      </c>
      <c r="G157" s="19" t="str">
        <f>IFERROR(IF(OR(D157="",B157="HGV - Rigid - 0% laden (miles)",B157="HGV - Articulated - 0% laden (miles)"),VLOOKUP(B157,Transport!C:D,2,FALSE)*C157*E157*F157,VLOOKUP(B157,Transport!O:P,2,FALSE)*C157*E157*F157*D157),"")</f>
        <v/>
      </c>
      <c r="H157" s="90"/>
    </row>
    <row r="158" spans="1:8" ht="17.399999999999999" customHeight="1" x14ac:dyDescent="0.25">
      <c r="A158" s="90"/>
      <c r="B158" s="91"/>
      <c r="C158" s="92"/>
      <c r="D158" s="92"/>
      <c r="E158" s="90">
        <v>1</v>
      </c>
      <c r="F158" s="101">
        <v>1</v>
      </c>
      <c r="G158" s="19" t="str">
        <f>IFERROR(IF(OR(D158="",B158="HGV - Rigid - 0% laden (miles)",B158="HGV - Articulated - 0% laden (miles)"),VLOOKUP(B158,Transport!C:D,2,FALSE)*C158*E158*F158,VLOOKUP(B158,Transport!O:P,2,FALSE)*C158*E158*F158*D158),"")</f>
        <v/>
      </c>
      <c r="H158" s="90"/>
    </row>
    <row r="159" spans="1:8" ht="17.399999999999999" customHeight="1" x14ac:dyDescent="0.25">
      <c r="A159" s="90"/>
      <c r="B159" s="91"/>
      <c r="C159" s="92"/>
      <c r="D159" s="92"/>
      <c r="E159" s="90">
        <v>1</v>
      </c>
      <c r="F159" s="101">
        <v>1</v>
      </c>
      <c r="G159" s="19" t="str">
        <f>IFERROR(IF(OR(D159="",B159="HGV - Rigid - 0% laden (miles)",B159="HGV - Articulated - 0% laden (miles)"),VLOOKUP(B159,Transport!C:D,2,FALSE)*C159*E159*F159,VLOOKUP(B159,Transport!O:P,2,FALSE)*C159*E159*F159*D159),"")</f>
        <v/>
      </c>
      <c r="H159" s="90"/>
    </row>
    <row r="160" spans="1:8" ht="17.399999999999999" customHeight="1" x14ac:dyDescent="0.25">
      <c r="A160" s="90"/>
      <c r="B160" s="91"/>
      <c r="C160" s="92"/>
      <c r="D160" s="92"/>
      <c r="E160" s="90">
        <v>1</v>
      </c>
      <c r="F160" s="101">
        <v>1</v>
      </c>
      <c r="G160" s="19" t="str">
        <f>IFERROR(IF(OR(D160="",B160="HGV - Rigid - 0% laden (miles)",B160="HGV - Articulated - 0% laden (miles)"),VLOOKUP(B160,Transport!C:D,2,FALSE)*C160*E160*F160,VLOOKUP(B160,Transport!O:P,2,FALSE)*C160*E160*F160*D160),"")</f>
        <v/>
      </c>
      <c r="H160" s="90"/>
    </row>
    <row r="161" spans="1:8" ht="17.399999999999999" customHeight="1" x14ac:dyDescent="0.25">
      <c r="A161" s="90"/>
      <c r="B161" s="91"/>
      <c r="C161" s="92"/>
      <c r="D161" s="92"/>
      <c r="E161" s="90">
        <v>1</v>
      </c>
      <c r="F161" s="101">
        <v>1</v>
      </c>
      <c r="G161" s="19" t="str">
        <f>IFERROR(IF(OR(D161="",B161="HGV - Rigid - 0% laden (miles)",B161="HGV - Articulated - 0% laden (miles)"),VLOOKUP(B161,Transport!C:D,2,FALSE)*C161*E161*F161,VLOOKUP(B161,Transport!O:P,2,FALSE)*C161*E161*F161*D161),"")</f>
        <v/>
      </c>
      <c r="H161" s="90"/>
    </row>
    <row r="162" spans="1:8" ht="17.399999999999999" customHeight="1" x14ac:dyDescent="0.25">
      <c r="A162" s="90"/>
      <c r="B162" s="91"/>
      <c r="C162" s="92"/>
      <c r="D162" s="92"/>
      <c r="E162" s="90">
        <v>1</v>
      </c>
      <c r="F162" s="101">
        <v>1</v>
      </c>
      <c r="G162" s="19" t="str">
        <f>IFERROR(IF(OR(D162="",B162="HGV - Rigid - 0% laden (miles)",B162="HGV - Articulated - 0% laden (miles)"),VLOOKUP(B162,Transport!C:D,2,FALSE)*C162*E162*F162,VLOOKUP(B162,Transport!O:P,2,FALSE)*C162*E162*F162*D162),"")</f>
        <v/>
      </c>
      <c r="H162" s="90"/>
    </row>
    <row r="163" spans="1:8" ht="17.399999999999999" customHeight="1" x14ac:dyDescent="0.25">
      <c r="A163" s="90"/>
      <c r="B163" s="91"/>
      <c r="C163" s="92"/>
      <c r="D163" s="92"/>
      <c r="E163" s="90">
        <v>1</v>
      </c>
      <c r="F163" s="101">
        <v>1</v>
      </c>
      <c r="G163" s="19" t="str">
        <f>IFERROR(IF(OR(D163="",B163="HGV - Rigid - 0% laden (miles)",B163="HGV - Articulated - 0% laden (miles)"),VLOOKUP(B163,Transport!C:D,2,FALSE)*C163*E163*F163,VLOOKUP(B163,Transport!O:P,2,FALSE)*C163*E163*F163*D163),"")</f>
        <v/>
      </c>
      <c r="H163" s="90"/>
    </row>
    <row r="164" spans="1:8" ht="17.399999999999999" customHeight="1" x14ac:dyDescent="0.25">
      <c r="A164" s="90"/>
      <c r="B164" s="91"/>
      <c r="C164" s="92"/>
      <c r="D164" s="92"/>
      <c r="E164" s="90">
        <v>1</v>
      </c>
      <c r="F164" s="101">
        <v>1</v>
      </c>
      <c r="G164" s="19" t="str">
        <f>IFERROR(IF(OR(D164="",B164="HGV - Rigid - 0% laden (miles)",B164="HGV - Articulated - 0% laden (miles)"),VLOOKUP(B164,Transport!C:D,2,FALSE)*C164*E164*F164,VLOOKUP(B164,Transport!O:P,2,FALSE)*C164*E164*F164*D164),"")</f>
        <v/>
      </c>
      <c r="H164" s="90"/>
    </row>
    <row r="165" spans="1:8" ht="17.399999999999999" customHeight="1" x14ac:dyDescent="0.25">
      <c r="A165" s="90"/>
      <c r="B165" s="91"/>
      <c r="C165" s="92"/>
      <c r="D165" s="92"/>
      <c r="E165" s="90">
        <v>1</v>
      </c>
      <c r="F165" s="101">
        <v>1</v>
      </c>
      <c r="G165" s="19" t="str">
        <f>IFERROR(IF(OR(D165="",B165="HGV - Rigid - 0% laden (miles)",B165="HGV - Articulated - 0% laden (miles)"),VLOOKUP(B165,Transport!C:D,2,FALSE)*C165*E165*F165,VLOOKUP(B165,Transport!O:P,2,FALSE)*C165*E165*F165*D165),"")</f>
        <v/>
      </c>
      <c r="H165" s="90"/>
    </row>
    <row r="166" spans="1:8" ht="17.399999999999999" customHeight="1" x14ac:dyDescent="0.25">
      <c r="A166" s="90"/>
      <c r="B166" s="91"/>
      <c r="C166" s="92"/>
      <c r="D166" s="92"/>
      <c r="E166" s="90">
        <v>1</v>
      </c>
      <c r="F166" s="101">
        <v>1</v>
      </c>
      <c r="G166" s="19" t="str">
        <f>IFERROR(IF(OR(D166="",B166="HGV - Rigid - 0% laden (miles)",B166="HGV - Articulated - 0% laden (miles)"),VLOOKUP(B166,Transport!C:D,2,FALSE)*C166*E166*F166,VLOOKUP(B166,Transport!O:P,2,FALSE)*C166*E166*F166*D166),"")</f>
        <v/>
      </c>
      <c r="H166" s="90"/>
    </row>
    <row r="167" spans="1:8" ht="17.399999999999999" customHeight="1" x14ac:dyDescent="0.25">
      <c r="A167" s="90"/>
      <c r="B167" s="91"/>
      <c r="C167" s="92"/>
      <c r="D167" s="92"/>
      <c r="E167" s="90">
        <v>1</v>
      </c>
      <c r="F167" s="101">
        <v>1</v>
      </c>
      <c r="G167" s="19" t="str">
        <f>IFERROR(IF(OR(D167="",B167="HGV - Rigid - 0% laden (miles)",B167="HGV - Articulated - 0% laden (miles)"),VLOOKUP(B167,Transport!C:D,2,FALSE)*C167*E167*F167,VLOOKUP(B167,Transport!O:P,2,FALSE)*C167*E167*F167*D167),"")</f>
        <v/>
      </c>
      <c r="H167" s="90"/>
    </row>
    <row r="168" spans="1:8" ht="17.399999999999999" customHeight="1" x14ac:dyDescent="0.25">
      <c r="A168" s="90"/>
      <c r="B168" s="91"/>
      <c r="C168" s="92"/>
      <c r="D168" s="92"/>
      <c r="E168" s="90">
        <v>1</v>
      </c>
      <c r="F168" s="101">
        <v>1</v>
      </c>
      <c r="G168" s="19" t="str">
        <f>IFERROR(IF(OR(D168="",B168="HGV - Rigid - 0% laden (miles)",B168="HGV - Articulated - 0% laden (miles)"),VLOOKUP(B168,Transport!C:D,2,FALSE)*C168*E168*F168,VLOOKUP(B168,Transport!O:P,2,FALSE)*C168*E168*F168*D168),"")</f>
        <v/>
      </c>
      <c r="H168" s="90"/>
    </row>
    <row r="169" spans="1:8" ht="17.399999999999999" customHeight="1" x14ac:dyDescent="0.25">
      <c r="A169" s="90"/>
      <c r="B169" s="91"/>
      <c r="C169" s="92"/>
      <c r="D169" s="92"/>
      <c r="E169" s="90">
        <v>1</v>
      </c>
      <c r="F169" s="101">
        <v>1</v>
      </c>
      <c r="G169" s="19" t="str">
        <f>IFERROR(IF(OR(D169="",B169="HGV - Rigid - 0% laden (miles)",B169="HGV - Articulated - 0% laden (miles)"),VLOOKUP(B169,Transport!C:D,2,FALSE)*C169*E169*F169,VLOOKUP(B169,Transport!O:P,2,FALSE)*C169*E169*F169*D169),"")</f>
        <v/>
      </c>
      <c r="H169" s="90"/>
    </row>
    <row r="173" spans="1:8" ht="22.8" x14ac:dyDescent="0.4">
      <c r="A173" s="94" t="s">
        <v>262</v>
      </c>
    </row>
    <row r="174" spans="1:8" ht="13.5" customHeight="1" thickBot="1" x14ac:dyDescent="0.45">
      <c r="A174" s="94"/>
    </row>
    <row r="175" spans="1:8" ht="33.6" customHeight="1" thickBot="1" x14ac:dyDescent="0.3">
      <c r="A175" s="217" t="s">
        <v>263</v>
      </c>
      <c r="B175" s="218"/>
      <c r="C175" s="218"/>
      <c r="D175" s="219"/>
    </row>
    <row r="176" spans="1:8" ht="43.5" customHeight="1" x14ac:dyDescent="0.25">
      <c r="A176" s="80" t="s">
        <v>264</v>
      </c>
      <c r="B176" s="80" t="s">
        <v>265</v>
      </c>
      <c r="C176" s="80" t="s">
        <v>266</v>
      </c>
      <c r="D176" s="80" t="s">
        <v>267</v>
      </c>
      <c r="E176" s="80" t="s">
        <v>246</v>
      </c>
      <c r="F176" s="80" t="s">
        <v>230</v>
      </c>
      <c r="G176" s="102" t="s">
        <v>231</v>
      </c>
    </row>
    <row r="177" spans="1:7" ht="17.399999999999999" customHeight="1" x14ac:dyDescent="0.25">
      <c r="A177" s="90"/>
      <c r="B177" s="91"/>
      <c r="C177" s="90"/>
      <c r="D177" s="90"/>
      <c r="E177" s="101">
        <v>1</v>
      </c>
      <c r="F177" s="19" t="str">
        <f>IFERROR(C177*D177*E177*VLOOKUP(B177,Hotels[#All],2,FALSE),"")</f>
        <v/>
      </c>
      <c r="G177" s="90"/>
    </row>
    <row r="178" spans="1:7" ht="17.399999999999999" customHeight="1" x14ac:dyDescent="0.25">
      <c r="A178" s="90"/>
      <c r="B178" s="91"/>
      <c r="C178" s="90"/>
      <c r="D178" s="90"/>
      <c r="E178" s="101">
        <v>1</v>
      </c>
      <c r="F178" s="19" t="str">
        <f>IFERROR(C178*D178*E178*VLOOKUP(B178,Hotels[#All],2,FALSE),"")</f>
        <v/>
      </c>
      <c r="G178" s="90"/>
    </row>
    <row r="179" spans="1:7" ht="17.399999999999999" customHeight="1" x14ac:dyDescent="0.25">
      <c r="A179" s="90"/>
      <c r="B179" s="91"/>
      <c r="C179" s="90"/>
      <c r="D179" s="90"/>
      <c r="E179" s="101">
        <v>1</v>
      </c>
      <c r="F179" s="19" t="str">
        <f>IFERROR(C179*D179*E179*VLOOKUP(B179,Hotels[#All],2,FALSE),"")</f>
        <v/>
      </c>
      <c r="G179" s="90"/>
    </row>
    <row r="180" spans="1:7" ht="17.399999999999999" customHeight="1" x14ac:dyDescent="0.25">
      <c r="A180" s="90"/>
      <c r="B180" s="91"/>
      <c r="C180" s="90"/>
      <c r="D180" s="90"/>
      <c r="E180" s="101">
        <v>1</v>
      </c>
      <c r="F180" s="19" t="str">
        <f>IFERROR(C180*D180*E180*VLOOKUP(B180,Hotels[#All],2,FALSE),"")</f>
        <v/>
      </c>
      <c r="G180" s="90"/>
    </row>
    <row r="181" spans="1:7" ht="17.399999999999999" customHeight="1" x14ac:dyDescent="0.25">
      <c r="A181" s="90"/>
      <c r="B181" s="91"/>
      <c r="C181" s="90"/>
      <c r="D181" s="90"/>
      <c r="E181" s="101">
        <v>1</v>
      </c>
      <c r="F181" s="19" t="str">
        <f>IFERROR(C181*D181*E181*VLOOKUP(B181,Hotels[#All],2,FALSE),"")</f>
        <v/>
      </c>
      <c r="G181" s="90"/>
    </row>
    <row r="182" spans="1:7" ht="17.399999999999999" customHeight="1" x14ac:dyDescent="0.25">
      <c r="A182" s="90"/>
      <c r="B182" s="91"/>
      <c r="C182" s="90"/>
      <c r="D182" s="90"/>
      <c r="E182" s="101">
        <v>1</v>
      </c>
      <c r="F182" s="19" t="str">
        <f>IFERROR(C182*D182*E182*VLOOKUP(B182,Hotels[#All],2,FALSE),"")</f>
        <v/>
      </c>
      <c r="G182" s="90"/>
    </row>
    <row r="183" spans="1:7" ht="17.399999999999999" customHeight="1" x14ac:dyDescent="0.25">
      <c r="A183" s="90"/>
      <c r="B183" s="91"/>
      <c r="C183" s="90"/>
      <c r="D183" s="90"/>
      <c r="E183" s="101">
        <v>1</v>
      </c>
      <c r="F183" s="19" t="str">
        <f>IFERROR(C183*D183*E183*VLOOKUP(B183,Hotels[#All],2,FALSE),"")</f>
        <v/>
      </c>
      <c r="G183" s="90"/>
    </row>
    <row r="184" spans="1:7" ht="17.399999999999999" customHeight="1" x14ac:dyDescent="0.25">
      <c r="A184" s="90"/>
      <c r="B184" s="91"/>
      <c r="C184" s="90"/>
      <c r="D184" s="90"/>
      <c r="E184" s="101">
        <v>1</v>
      </c>
      <c r="F184" s="19" t="str">
        <f>IFERROR(C184*D184*E184*VLOOKUP(B184,Hotels[#All],2,FALSE),"")</f>
        <v/>
      </c>
      <c r="G184" s="90"/>
    </row>
    <row r="185" spans="1:7" ht="17.399999999999999" customHeight="1" x14ac:dyDescent="0.25">
      <c r="A185" s="90"/>
      <c r="B185" s="91"/>
      <c r="C185" s="90"/>
      <c r="D185" s="90"/>
      <c r="E185" s="101">
        <v>1</v>
      </c>
      <c r="F185" s="19" t="str">
        <f>IFERROR(C185*D185*E185*VLOOKUP(B185,Hotels[#All],2,FALSE),"")</f>
        <v/>
      </c>
      <c r="G185" s="90"/>
    </row>
    <row r="186" spans="1:7" ht="17.399999999999999" customHeight="1" x14ac:dyDescent="0.25">
      <c r="A186" s="90"/>
      <c r="B186" s="91"/>
      <c r="C186" s="90"/>
      <c r="D186" s="90"/>
      <c r="E186" s="101">
        <v>1</v>
      </c>
      <c r="F186" s="19" t="str">
        <f>IFERROR(C186*D186*E186*VLOOKUP(B186,Hotels[#All],2,FALSE),"")</f>
        <v/>
      </c>
      <c r="G186" s="90"/>
    </row>
    <row r="187" spans="1:7" ht="17.399999999999999" customHeight="1" x14ac:dyDescent="0.25">
      <c r="A187" s="90"/>
      <c r="B187" s="91"/>
      <c r="C187" s="90"/>
      <c r="D187" s="90"/>
      <c r="E187" s="101">
        <v>1</v>
      </c>
      <c r="F187" s="19" t="str">
        <f>IFERROR(C187*D187*E187*VLOOKUP(B187,Hotels[#All],2,FALSE),"")</f>
        <v/>
      </c>
      <c r="G187" s="90"/>
    </row>
    <row r="188" spans="1:7" ht="17.399999999999999" customHeight="1" x14ac:dyDescent="0.25">
      <c r="A188" s="90"/>
      <c r="B188" s="91"/>
      <c r="C188" s="90"/>
      <c r="D188" s="90"/>
      <c r="E188" s="101">
        <v>1</v>
      </c>
      <c r="F188" s="19" t="str">
        <f>IFERROR(C188*D188*E188*VLOOKUP(B188,Hotels[#All],2,FALSE),"")</f>
        <v/>
      </c>
      <c r="G188" s="90"/>
    </row>
    <row r="189" spans="1:7" ht="17.399999999999999" customHeight="1" x14ac:dyDescent="0.25">
      <c r="A189" s="90"/>
      <c r="B189" s="91"/>
      <c r="C189" s="90"/>
      <c r="D189" s="90"/>
      <c r="E189" s="101">
        <v>1</v>
      </c>
      <c r="F189" s="19" t="str">
        <f>IFERROR(C189*D189*E189*VLOOKUP(B189,Hotels[#All],2,FALSE),"")</f>
        <v/>
      </c>
      <c r="G189" s="90"/>
    </row>
    <row r="190" spans="1:7" ht="17.399999999999999" customHeight="1" x14ac:dyDescent="0.25">
      <c r="A190" s="90"/>
      <c r="B190" s="91"/>
      <c r="C190" s="90"/>
      <c r="D190" s="90"/>
      <c r="E190" s="101">
        <v>1</v>
      </c>
      <c r="F190" s="19" t="str">
        <f>IFERROR(C190*D190*E190*VLOOKUP(B190,Hotels[#All],2,FALSE),"")</f>
        <v/>
      </c>
      <c r="G190" s="90"/>
    </row>
    <row r="191" spans="1:7" ht="17.399999999999999" customHeight="1" x14ac:dyDescent="0.25">
      <c r="A191" s="90"/>
      <c r="B191" s="91"/>
      <c r="C191" s="90"/>
      <c r="D191" s="90"/>
      <c r="E191" s="101">
        <v>1</v>
      </c>
      <c r="F191" s="19" t="str">
        <f>IFERROR(C191*D191*E191*VLOOKUP(B191,Hotels[#All],2,FALSE),"")</f>
        <v/>
      </c>
      <c r="G191" s="90"/>
    </row>
    <row r="192" spans="1:7" ht="17.399999999999999" customHeight="1" x14ac:dyDescent="0.25">
      <c r="A192" s="90"/>
      <c r="B192" s="91"/>
      <c r="C192" s="90"/>
      <c r="D192" s="90"/>
      <c r="E192" s="101">
        <v>1</v>
      </c>
      <c r="F192" s="19" t="str">
        <f>IFERROR(C192*D192*E192*VLOOKUP(B192,Hotels[#All],2,FALSE),"")</f>
        <v/>
      </c>
      <c r="G192" s="90"/>
    </row>
    <row r="193" spans="1:7" ht="17.399999999999999" customHeight="1" x14ac:dyDescent="0.25">
      <c r="A193" s="90"/>
      <c r="B193" s="91"/>
      <c r="C193" s="90"/>
      <c r="D193" s="90"/>
      <c r="E193" s="101">
        <v>1</v>
      </c>
      <c r="F193" s="19" t="str">
        <f>IFERROR(C193*D193*E193*VLOOKUP(B193,Hotels[#All],2,FALSE),"")</f>
        <v/>
      </c>
      <c r="G193" s="90"/>
    </row>
    <row r="194" spans="1:7" ht="17.399999999999999" customHeight="1" x14ac:dyDescent="0.25">
      <c r="A194" s="90"/>
      <c r="B194" s="91"/>
      <c r="C194" s="90"/>
      <c r="D194" s="90"/>
      <c r="E194" s="101">
        <v>1</v>
      </c>
      <c r="F194" s="19" t="str">
        <f>IFERROR(C194*D194*E194*VLOOKUP(B194,Hotels[#All],2,FALSE),"")</f>
        <v/>
      </c>
      <c r="G194" s="90"/>
    </row>
    <row r="195" spans="1:7" ht="17.399999999999999" customHeight="1" x14ac:dyDescent="0.25">
      <c r="A195" s="90"/>
      <c r="B195" s="91"/>
      <c r="C195" s="90"/>
      <c r="D195" s="90"/>
      <c r="E195" s="101">
        <v>1</v>
      </c>
      <c r="F195" s="19" t="str">
        <f>IFERROR(C195*D195*E195*VLOOKUP(B195,Hotels[#All],2,FALSE),"")</f>
        <v/>
      </c>
      <c r="G195" s="90"/>
    </row>
    <row r="196" spans="1:7" ht="17.399999999999999" customHeight="1" x14ac:dyDescent="0.25">
      <c r="A196" s="90"/>
      <c r="B196" s="91"/>
      <c r="C196" s="90"/>
      <c r="D196" s="90"/>
      <c r="E196" s="101">
        <v>1</v>
      </c>
      <c r="F196" s="19" t="str">
        <f>IFERROR(C196*D196*E196*VLOOKUP(B196,Hotels[#All],2,FALSE),"")</f>
        <v/>
      </c>
      <c r="G196" s="90"/>
    </row>
    <row r="197" spans="1:7" ht="17.399999999999999" customHeight="1" x14ac:dyDescent="0.25">
      <c r="A197" s="90"/>
      <c r="B197" s="91"/>
      <c r="C197" s="90"/>
      <c r="D197" s="90"/>
      <c r="E197" s="101">
        <v>1</v>
      </c>
      <c r="F197" s="19" t="str">
        <f>IFERROR(C197*D197*E197*VLOOKUP(B197,Hotels[#All],2,FALSE),"")</f>
        <v/>
      </c>
      <c r="G197" s="90"/>
    </row>
    <row r="198" spans="1:7" ht="17.399999999999999" customHeight="1" x14ac:dyDescent="0.25">
      <c r="A198" s="90"/>
      <c r="B198" s="91"/>
      <c r="C198" s="90"/>
      <c r="D198" s="90"/>
      <c r="E198" s="101">
        <v>1</v>
      </c>
      <c r="F198" s="19" t="str">
        <f>IFERROR(C198*D198*E198*VLOOKUP(B198,Hotels[#All],2,FALSE),"")</f>
        <v/>
      </c>
      <c r="G198" s="90"/>
    </row>
    <row r="199" spans="1:7" ht="17.399999999999999" customHeight="1" x14ac:dyDescent="0.25">
      <c r="A199" s="90"/>
      <c r="B199" s="91"/>
      <c r="C199" s="90"/>
      <c r="D199" s="90"/>
      <c r="E199" s="101">
        <v>1</v>
      </c>
      <c r="F199" s="19" t="str">
        <f>IFERROR(C199*D199*E199*VLOOKUP(B199,Hotels[#All],2,FALSE),"")</f>
        <v/>
      </c>
      <c r="G199" s="90"/>
    </row>
    <row r="202" spans="1:7" ht="17.399999999999999" customHeight="1" x14ac:dyDescent="0.4">
      <c r="A202" s="94" t="s">
        <v>268</v>
      </c>
    </row>
    <row r="203" spans="1:7" ht="17.399999999999999" customHeight="1" thickBot="1" x14ac:dyDescent="0.45">
      <c r="A203" s="94"/>
    </row>
    <row r="204" spans="1:7" ht="35.1" customHeight="1" thickBot="1" x14ac:dyDescent="0.3">
      <c r="A204" s="217" t="s">
        <v>269</v>
      </c>
      <c r="B204" s="218"/>
      <c r="C204" s="218"/>
      <c r="D204" s="219"/>
    </row>
    <row r="205" spans="1:7" ht="44.4" customHeight="1" x14ac:dyDescent="0.25">
      <c r="A205" s="102" t="s">
        <v>227</v>
      </c>
      <c r="B205" s="102" t="s">
        <v>228</v>
      </c>
      <c r="C205" s="102" t="s">
        <v>229</v>
      </c>
      <c r="D205" s="102" t="s">
        <v>246</v>
      </c>
      <c r="E205" s="102" t="s">
        <v>230</v>
      </c>
      <c r="F205" s="102" t="s">
        <v>231</v>
      </c>
    </row>
    <row r="206" spans="1:7" ht="18.899999999999999" customHeight="1" x14ac:dyDescent="0.25">
      <c r="A206" s="90"/>
      <c r="B206" s="91"/>
      <c r="C206" s="92"/>
      <c r="D206" s="101">
        <v>1</v>
      </c>
      <c r="E206" s="19" t="str">
        <f>IFERROR(VLOOKUP(B206,'Emission factors'!A:B,2,FALSE)*C206*D206,"")</f>
        <v/>
      </c>
      <c r="F206" s="90"/>
    </row>
    <row r="207" spans="1:7" ht="18.899999999999999" customHeight="1" x14ac:dyDescent="0.25">
      <c r="A207" s="90"/>
      <c r="B207" s="91"/>
      <c r="C207" s="92"/>
      <c r="D207" s="101">
        <v>1</v>
      </c>
      <c r="E207" s="19" t="str">
        <f>IFERROR(VLOOKUP(B207,'Emission factors'!A:B,2,FALSE)*C207*D207,"")</f>
        <v/>
      </c>
      <c r="F207" s="90"/>
    </row>
    <row r="208" spans="1:7" ht="18.899999999999999" customHeight="1" x14ac:dyDescent="0.25">
      <c r="A208" s="90"/>
      <c r="B208" s="91"/>
      <c r="C208" s="92"/>
      <c r="D208" s="101">
        <v>1</v>
      </c>
      <c r="E208" s="19" t="str">
        <f>IFERROR(VLOOKUP(B208,'Emission factors'!A:B,2,FALSE)*C208*D208,"")</f>
        <v/>
      </c>
      <c r="F208" s="90"/>
    </row>
    <row r="209" spans="1:6" ht="18.899999999999999" customHeight="1" x14ac:dyDescent="0.25">
      <c r="A209" s="90"/>
      <c r="B209" s="91"/>
      <c r="C209" s="92"/>
      <c r="D209" s="101">
        <v>1</v>
      </c>
      <c r="E209" s="19" t="str">
        <f>IFERROR(VLOOKUP(B209,'Emission factors'!A:B,2,FALSE)*C209*D209,"")</f>
        <v/>
      </c>
      <c r="F209" s="90"/>
    </row>
    <row r="210" spans="1:6" ht="18.899999999999999" customHeight="1" x14ac:dyDescent="0.25">
      <c r="A210" s="90"/>
      <c r="B210" s="91"/>
      <c r="C210" s="92"/>
      <c r="D210" s="101">
        <v>1</v>
      </c>
      <c r="E210" s="19" t="str">
        <f>IFERROR(VLOOKUP(B210,'Emission factors'!A:B,2,FALSE)*C210*D210,"")</f>
        <v/>
      </c>
      <c r="F210" s="90"/>
    </row>
    <row r="211" spans="1:6" ht="17.399999999999999" customHeight="1" x14ac:dyDescent="0.25">
      <c r="A211" s="90"/>
      <c r="B211" s="91"/>
      <c r="C211" s="92"/>
      <c r="D211" s="101">
        <v>1</v>
      </c>
      <c r="E211" s="19" t="str">
        <f>IFERROR(VLOOKUP(B211,'Emission factors'!A:B,2,FALSE)*C211*D211,"")</f>
        <v/>
      </c>
      <c r="F211" s="90"/>
    </row>
    <row r="212" spans="1:6" ht="17.399999999999999" customHeight="1" x14ac:dyDescent="0.25">
      <c r="A212" s="90"/>
      <c r="B212" s="91"/>
      <c r="C212" s="92"/>
      <c r="D212" s="101">
        <v>1</v>
      </c>
      <c r="E212" s="19" t="str">
        <f>IFERROR(VLOOKUP(B212,'Emission factors'!A:B,2,FALSE)*C212*D212,"")</f>
        <v/>
      </c>
      <c r="F212" s="90"/>
    </row>
    <row r="213" spans="1:6" ht="17.399999999999999" customHeight="1" x14ac:dyDescent="0.25">
      <c r="A213" s="90"/>
      <c r="B213" s="91"/>
      <c r="C213" s="92"/>
      <c r="D213" s="101">
        <v>1</v>
      </c>
      <c r="E213" s="19" t="str">
        <f>IFERROR(VLOOKUP(B213,'Emission factors'!A:B,2,FALSE)*C213*D213,"")</f>
        <v/>
      </c>
      <c r="F213" s="90"/>
    </row>
    <row r="214" spans="1:6" ht="17.399999999999999" customHeight="1" x14ac:dyDescent="0.25">
      <c r="A214" s="90"/>
      <c r="B214" s="91"/>
      <c r="C214" s="92"/>
      <c r="D214" s="101">
        <v>1</v>
      </c>
      <c r="E214" s="19" t="str">
        <f>IFERROR(VLOOKUP(B214,'Emission factors'!A:B,2,FALSE)*C214*D214,"")</f>
        <v/>
      </c>
      <c r="F214" s="90"/>
    </row>
    <row r="215" spans="1:6" ht="17.399999999999999" customHeight="1" x14ac:dyDescent="0.25">
      <c r="A215" s="90"/>
      <c r="B215" s="91"/>
      <c r="C215" s="92"/>
      <c r="D215" s="101">
        <v>1</v>
      </c>
      <c r="E215" s="19" t="str">
        <f>IFERROR(VLOOKUP(B215,'Emission factors'!A:B,2,FALSE)*C215*D215,"")</f>
        <v/>
      </c>
      <c r="F215" s="90"/>
    </row>
    <row r="216" spans="1:6" ht="17.399999999999999" customHeight="1" x14ac:dyDescent="0.25">
      <c r="A216" s="90"/>
      <c r="B216" s="91"/>
      <c r="C216" s="92"/>
      <c r="D216" s="101">
        <v>1</v>
      </c>
      <c r="E216" s="19" t="str">
        <f>IFERROR(VLOOKUP(B216,'Emission factors'!A:B,2,FALSE)*C216*D216,"")</f>
        <v/>
      </c>
      <c r="F216" s="90"/>
    </row>
    <row r="217" spans="1:6" ht="17.399999999999999" customHeight="1" x14ac:dyDescent="0.25">
      <c r="A217" s="90"/>
      <c r="B217" s="91"/>
      <c r="C217" s="92"/>
      <c r="D217" s="101">
        <v>1</v>
      </c>
      <c r="E217" s="19" t="str">
        <f>IFERROR(VLOOKUP(B217,'Emission factors'!A:B,2,FALSE)*C217*D217,"")</f>
        <v/>
      </c>
      <c r="F217" s="90"/>
    </row>
    <row r="218" spans="1:6" ht="17.399999999999999" customHeight="1" x14ac:dyDescent="0.25">
      <c r="A218" s="90"/>
      <c r="B218" s="91"/>
      <c r="C218" s="92"/>
      <c r="D218" s="101">
        <v>1</v>
      </c>
      <c r="E218" s="19" t="str">
        <f>IFERROR(VLOOKUP(B218,'Emission factors'!A:B,2,FALSE)*C218*D218,"")</f>
        <v/>
      </c>
      <c r="F218" s="90"/>
    </row>
    <row r="219" spans="1:6" ht="17.399999999999999" customHeight="1" x14ac:dyDescent="0.25">
      <c r="A219" s="90"/>
      <c r="B219" s="91"/>
      <c r="C219" s="92"/>
      <c r="D219" s="101">
        <v>1</v>
      </c>
      <c r="E219" s="19" t="str">
        <f>IFERROR(VLOOKUP(B219,'Emission factors'!A:B,2,FALSE)*C219*D219,"")</f>
        <v/>
      </c>
      <c r="F219" s="90"/>
    </row>
    <row r="220" spans="1:6" ht="17.399999999999999" customHeight="1" x14ac:dyDescent="0.25">
      <c r="A220" s="90"/>
      <c r="B220" s="91"/>
      <c r="C220" s="92"/>
      <c r="D220" s="101">
        <v>1</v>
      </c>
      <c r="E220" s="19" t="str">
        <f>IFERROR(VLOOKUP(B220,'Emission factors'!A:B,2,FALSE)*C220*D220,"")</f>
        <v/>
      </c>
      <c r="F220" s="90"/>
    </row>
    <row r="221" spans="1:6" ht="17.399999999999999" customHeight="1" x14ac:dyDescent="0.25">
      <c r="A221" s="90"/>
      <c r="B221" s="91"/>
      <c r="C221" s="92"/>
      <c r="D221" s="101">
        <v>1</v>
      </c>
      <c r="E221" s="19" t="str">
        <f>IFERROR(VLOOKUP(B221,'Emission factors'!A:B,2,FALSE)*C221*D221,"")</f>
        <v/>
      </c>
      <c r="F221" s="90"/>
    </row>
    <row r="222" spans="1:6" ht="17.399999999999999" customHeight="1" x14ac:dyDescent="0.25">
      <c r="A222" s="90"/>
      <c r="B222" s="91"/>
      <c r="C222" s="92"/>
      <c r="D222" s="101">
        <v>1</v>
      </c>
      <c r="E222" s="19" t="str">
        <f>IFERROR(VLOOKUP(B222,'Emission factors'!A:B,2,FALSE)*C222*D222,"")</f>
        <v/>
      </c>
      <c r="F222" s="90"/>
    </row>
    <row r="223" spans="1:6" ht="17.399999999999999" customHeight="1" x14ac:dyDescent="0.25">
      <c r="A223" s="90"/>
      <c r="B223" s="91"/>
      <c r="C223" s="92"/>
      <c r="D223" s="101">
        <v>1</v>
      </c>
      <c r="E223" s="19" t="str">
        <f>IFERROR(VLOOKUP(B223,'Emission factors'!A:B,2,FALSE)*C223*D223,"")</f>
        <v/>
      </c>
      <c r="F223" s="90"/>
    </row>
    <row r="224" spans="1:6" ht="17.399999999999999" customHeight="1" x14ac:dyDescent="0.25">
      <c r="A224" s="90"/>
      <c r="B224" s="91"/>
      <c r="C224" s="92"/>
      <c r="D224" s="101">
        <v>1</v>
      </c>
      <c r="E224" s="19" t="str">
        <f>IFERROR(VLOOKUP(B224,'Emission factors'!A:B,2,FALSE)*C224*D224,"")</f>
        <v/>
      </c>
      <c r="F224" s="90"/>
    </row>
    <row r="225" spans="1:6" ht="17.399999999999999" customHeight="1" x14ac:dyDescent="0.25">
      <c r="A225" s="90"/>
      <c r="B225" s="91"/>
      <c r="C225" s="92"/>
      <c r="D225" s="101">
        <v>1</v>
      </c>
      <c r="E225" s="19" t="str">
        <f>IFERROR(VLOOKUP(B225,'Emission factors'!A:B,2,FALSE)*C225*D225,"")</f>
        <v/>
      </c>
      <c r="F225" s="90"/>
    </row>
    <row r="226" spans="1:6" ht="17.399999999999999" customHeight="1" x14ac:dyDescent="0.25">
      <c r="A226" s="90"/>
      <c r="B226" s="91"/>
      <c r="C226" s="92"/>
      <c r="D226" s="101">
        <v>1</v>
      </c>
      <c r="E226" s="19" t="str">
        <f>IFERROR(VLOOKUP(B226,'Emission factors'!A:B,2,FALSE)*C226*D226,"")</f>
        <v/>
      </c>
      <c r="F226" s="90"/>
    </row>
    <row r="229" spans="1:6" ht="17.399999999999999" customHeight="1" x14ac:dyDescent="0.4">
      <c r="A229" s="94" t="s">
        <v>270</v>
      </c>
    </row>
    <row r="230" spans="1:6" ht="17.399999999999999" customHeight="1" thickBot="1" x14ac:dyDescent="0.3"/>
    <row r="231" spans="1:6" ht="32.4" customHeight="1" thickBot="1" x14ac:dyDescent="0.3">
      <c r="A231" s="217" t="s">
        <v>271</v>
      </c>
      <c r="B231" s="218"/>
      <c r="C231" s="218"/>
      <c r="D231" s="219"/>
    </row>
    <row r="232" spans="1:6" ht="42" x14ac:dyDescent="0.25">
      <c r="A232" s="102" t="s">
        <v>227</v>
      </c>
      <c r="B232" s="102" t="s">
        <v>272</v>
      </c>
      <c r="C232" s="102" t="s">
        <v>273</v>
      </c>
      <c r="D232" s="102" t="s">
        <v>246</v>
      </c>
      <c r="E232" s="102" t="s">
        <v>230</v>
      </c>
      <c r="F232" s="102" t="s">
        <v>231</v>
      </c>
    </row>
    <row r="233" spans="1:6" ht="17.399999999999999" customHeight="1" x14ac:dyDescent="0.25">
      <c r="A233" s="90"/>
      <c r="B233" s="91"/>
      <c r="C233" s="92"/>
      <c r="D233" s="101">
        <v>1</v>
      </c>
      <c r="E233" s="19" t="str">
        <f>IFERROR(VLOOKUP(B233,'Emission factors'!$A$24:$B$34,2,FALSE)*C233*D233,"")</f>
        <v/>
      </c>
      <c r="F233" s="90"/>
    </row>
    <row r="234" spans="1:6" ht="17.399999999999999" customHeight="1" x14ac:dyDescent="0.25">
      <c r="A234" s="90"/>
      <c r="B234" s="91"/>
      <c r="C234" s="92"/>
      <c r="D234" s="101">
        <v>1</v>
      </c>
      <c r="E234" s="19" t="str">
        <f>IFERROR(VLOOKUP(B234,'Emission factors'!$A$24:$B$34,2,FALSE)*C234*D234,"")</f>
        <v/>
      </c>
      <c r="F234" s="90"/>
    </row>
    <row r="235" spans="1:6" ht="17.399999999999999" customHeight="1" x14ac:dyDescent="0.25">
      <c r="A235" s="90"/>
      <c r="B235" s="91"/>
      <c r="C235" s="92"/>
      <c r="D235" s="101">
        <v>1</v>
      </c>
      <c r="E235" s="19" t="str">
        <f>IFERROR(VLOOKUP(B235,'Emission factors'!$A$24:$B$34,2,FALSE)*C235*D235,"")</f>
        <v/>
      </c>
      <c r="F235" s="90"/>
    </row>
    <row r="236" spans="1:6" ht="17.399999999999999" customHeight="1" x14ac:dyDescent="0.25">
      <c r="A236" s="90"/>
      <c r="B236" s="91"/>
      <c r="C236" s="92"/>
      <c r="D236" s="101">
        <v>1</v>
      </c>
      <c r="E236" s="19" t="str">
        <f>IFERROR(VLOOKUP(B236,'Emission factors'!$A$24:$B$34,2,FALSE)*C236*D236,"")</f>
        <v/>
      </c>
      <c r="F236" s="90"/>
    </row>
    <row r="237" spans="1:6" ht="17.399999999999999" customHeight="1" x14ac:dyDescent="0.25">
      <c r="A237" s="90"/>
      <c r="B237" s="91"/>
      <c r="C237" s="92"/>
      <c r="D237" s="101">
        <v>1</v>
      </c>
      <c r="E237" s="19" t="str">
        <f>IFERROR(VLOOKUP(B237,'Emission factors'!$A$24:$B$34,2,FALSE)*C237*D237,"")</f>
        <v/>
      </c>
      <c r="F237" s="90"/>
    </row>
    <row r="238" spans="1:6" ht="17.399999999999999" customHeight="1" x14ac:dyDescent="0.25">
      <c r="A238" s="90"/>
      <c r="B238" s="91"/>
      <c r="C238" s="92"/>
      <c r="D238" s="101">
        <v>1</v>
      </c>
      <c r="E238" s="19" t="str">
        <f>IFERROR(VLOOKUP(B238,'Emission factors'!$A$24:$B$34,2,FALSE)*C238*D238,"")</f>
        <v/>
      </c>
      <c r="F238" s="90"/>
    </row>
    <row r="239" spans="1:6" ht="17.399999999999999" customHeight="1" x14ac:dyDescent="0.25">
      <c r="A239" s="90"/>
      <c r="B239" s="91"/>
      <c r="C239" s="92"/>
      <c r="D239" s="101">
        <v>1</v>
      </c>
      <c r="E239" s="19" t="str">
        <f>IFERROR(VLOOKUP(B239,'Emission factors'!$A$24:$B$34,2,FALSE)*C239*D239,"")</f>
        <v/>
      </c>
      <c r="F239" s="90"/>
    </row>
    <row r="240" spans="1:6" ht="17.399999999999999" customHeight="1" x14ac:dyDescent="0.25">
      <c r="A240" s="90"/>
      <c r="B240" s="91"/>
      <c r="C240" s="92"/>
      <c r="D240" s="101">
        <v>1</v>
      </c>
      <c r="E240" s="19" t="str">
        <f>IFERROR(VLOOKUP(B240,'Emission factors'!$A$24:$B$34,2,FALSE)*C240*D240,"")</f>
        <v/>
      </c>
      <c r="F240" s="90"/>
    </row>
    <row r="241" spans="1:6" ht="17.399999999999999" customHeight="1" x14ac:dyDescent="0.25">
      <c r="A241" s="90"/>
      <c r="B241" s="91"/>
      <c r="C241" s="92"/>
      <c r="D241" s="101">
        <v>1</v>
      </c>
      <c r="E241" s="19" t="str">
        <f>IFERROR(VLOOKUP(B241,'Emission factors'!$A$24:$B$34,2,FALSE)*C241*D241,"")</f>
        <v/>
      </c>
      <c r="F241" s="90"/>
    </row>
    <row r="242" spans="1:6" ht="17.399999999999999" customHeight="1" x14ac:dyDescent="0.25">
      <c r="A242" s="90"/>
      <c r="B242" s="91"/>
      <c r="C242" s="92"/>
      <c r="D242" s="101">
        <v>1</v>
      </c>
      <c r="E242" s="19" t="str">
        <f>IFERROR(VLOOKUP(B242,'Emission factors'!$A$24:$B$34,2,FALSE)*C242*D242,"")</f>
        <v/>
      </c>
      <c r="F242" s="90"/>
    </row>
    <row r="243" spans="1:6" ht="17.399999999999999" customHeight="1" x14ac:dyDescent="0.25">
      <c r="A243" s="90"/>
      <c r="B243" s="91"/>
      <c r="C243" s="92"/>
      <c r="D243" s="101">
        <v>1</v>
      </c>
      <c r="E243" s="19" t="str">
        <f>IFERROR(VLOOKUP(B243,'Emission factors'!$A$24:$B$34,2,FALSE)*C243*D243,"")</f>
        <v/>
      </c>
      <c r="F243" s="90"/>
    </row>
    <row r="244" spans="1:6" ht="17.399999999999999" customHeight="1" x14ac:dyDescent="0.25">
      <c r="A244" s="90"/>
      <c r="B244" s="91"/>
      <c r="C244" s="92"/>
      <c r="D244" s="101">
        <v>1</v>
      </c>
      <c r="E244" s="19" t="str">
        <f>IFERROR(VLOOKUP(B244,'Emission factors'!$A$24:$B$34,2,FALSE)*C244*D244,"")</f>
        <v/>
      </c>
      <c r="F244" s="90"/>
    </row>
    <row r="245" spans="1:6" ht="17.399999999999999" customHeight="1" x14ac:dyDescent="0.25">
      <c r="A245" s="90"/>
      <c r="B245" s="91"/>
      <c r="C245" s="92"/>
      <c r="D245" s="101">
        <v>1</v>
      </c>
      <c r="E245" s="19" t="str">
        <f>IFERROR(VLOOKUP(B245,'Emission factors'!$A$24:$B$34,2,FALSE)*C245*D245,"")</f>
        <v/>
      </c>
      <c r="F245" s="90"/>
    </row>
    <row r="246" spans="1:6" ht="17.399999999999999" customHeight="1" x14ac:dyDescent="0.25">
      <c r="A246" s="90"/>
      <c r="B246" s="91"/>
      <c r="C246" s="92"/>
      <c r="D246" s="101">
        <v>1</v>
      </c>
      <c r="E246" s="19" t="str">
        <f>IFERROR(VLOOKUP(B246,'Emission factors'!$A$24:$B$34,2,FALSE)*C246*D246,"")</f>
        <v/>
      </c>
      <c r="F246" s="90"/>
    </row>
    <row r="247" spans="1:6" ht="17.399999999999999" customHeight="1" x14ac:dyDescent="0.25">
      <c r="A247" s="90"/>
      <c r="B247" s="91"/>
      <c r="C247" s="92"/>
      <c r="D247" s="101">
        <v>1</v>
      </c>
      <c r="E247" s="19" t="str">
        <f>IFERROR(VLOOKUP(B247,'Emission factors'!$A$24:$B$34,2,FALSE)*C247*D247,"")</f>
        <v/>
      </c>
      <c r="F247" s="90"/>
    </row>
    <row r="248" spans="1:6" ht="17.399999999999999" customHeight="1" x14ac:dyDescent="0.25">
      <c r="A248" s="90"/>
      <c r="B248" s="91"/>
      <c r="C248" s="92"/>
      <c r="D248" s="101">
        <v>1</v>
      </c>
      <c r="E248" s="19" t="str">
        <f>IFERROR(VLOOKUP(B248,'Emission factors'!$A$24:$B$34,2,FALSE)*C248*D248,"")</f>
        <v/>
      </c>
      <c r="F248" s="90"/>
    </row>
    <row r="249" spans="1:6" ht="17.399999999999999" customHeight="1" x14ac:dyDescent="0.25">
      <c r="A249" s="90"/>
      <c r="B249" s="91"/>
      <c r="C249" s="92"/>
      <c r="D249" s="101">
        <v>1</v>
      </c>
      <c r="E249" s="19" t="str">
        <f>IFERROR(VLOOKUP(B249,'Emission factors'!$A$24:$B$34,2,FALSE)*C249*D249,"")</f>
        <v/>
      </c>
      <c r="F249" s="90"/>
    </row>
    <row r="250" spans="1:6" ht="17.399999999999999" customHeight="1" x14ac:dyDescent="0.25">
      <c r="A250" s="90"/>
      <c r="B250" s="91"/>
      <c r="C250" s="92"/>
      <c r="D250" s="101">
        <v>1</v>
      </c>
      <c r="E250" s="19" t="str">
        <f>IFERROR(VLOOKUP(B250,'Emission factors'!$A$24:$B$34,2,FALSE)*C250*D250,"")</f>
        <v/>
      </c>
      <c r="F250" s="90"/>
    </row>
    <row r="251" spans="1:6" ht="17.399999999999999" customHeight="1" x14ac:dyDescent="0.25">
      <c r="A251" s="90"/>
      <c r="B251" s="91"/>
      <c r="C251" s="92"/>
      <c r="D251" s="101">
        <v>1</v>
      </c>
      <c r="E251" s="19" t="str">
        <f>IFERROR(VLOOKUP(B251,'Emission factors'!$A$24:$B$34,2,FALSE)*C251*D251,"")</f>
        <v/>
      </c>
      <c r="F251" s="90"/>
    </row>
    <row r="252" spans="1:6" ht="17.399999999999999" customHeight="1" x14ac:dyDescent="0.25">
      <c r="A252" s="90"/>
      <c r="B252" s="91"/>
      <c r="C252" s="92"/>
      <c r="D252" s="101">
        <v>1</v>
      </c>
      <c r="E252" s="19" t="str">
        <f>IFERROR(VLOOKUP(B252,'Emission factors'!$A$24:$B$34,2,FALSE)*C252*D252,"")</f>
        <v/>
      </c>
      <c r="F252" s="90"/>
    </row>
    <row r="255" spans="1:6" ht="22.8" x14ac:dyDescent="0.4">
      <c r="A255" s="94" t="s">
        <v>274</v>
      </c>
    </row>
    <row r="257" spans="1:4" ht="45.6" customHeight="1" thickBot="1" x14ac:dyDescent="0.3">
      <c r="A257" s="217" t="s">
        <v>275</v>
      </c>
      <c r="B257" s="218"/>
      <c r="C257" s="218"/>
      <c r="D257" s="219"/>
    </row>
    <row r="258" spans="1:4" ht="63" x14ac:dyDescent="0.25">
      <c r="A258" s="102" t="s">
        <v>276</v>
      </c>
      <c r="B258" s="102" t="s">
        <v>230</v>
      </c>
      <c r="C258" s="102" t="s">
        <v>231</v>
      </c>
    </row>
    <row r="259" spans="1:4" ht="17.399999999999999" customHeight="1" x14ac:dyDescent="0.25">
      <c r="A259" s="90"/>
      <c r="B259" s="90"/>
      <c r="C259" s="90"/>
    </row>
    <row r="260" spans="1:4" ht="17.399999999999999" customHeight="1" x14ac:dyDescent="0.25">
      <c r="A260" s="90"/>
      <c r="B260" s="90"/>
      <c r="C260" s="90"/>
    </row>
    <row r="261" spans="1:4" ht="17.399999999999999" customHeight="1" x14ac:dyDescent="0.25">
      <c r="A261" s="90"/>
      <c r="B261" s="90"/>
      <c r="C261" s="90"/>
    </row>
    <row r="262" spans="1:4" ht="17.399999999999999" customHeight="1" x14ac:dyDescent="0.25">
      <c r="A262" s="90"/>
      <c r="B262" s="90"/>
      <c r="C262" s="90"/>
    </row>
    <row r="263" spans="1:4" ht="17.399999999999999" customHeight="1" x14ac:dyDescent="0.25">
      <c r="A263" s="90"/>
      <c r="B263" s="90"/>
      <c r="C263" s="90"/>
    </row>
    <row r="264" spans="1:4" ht="17.399999999999999" customHeight="1" x14ac:dyDescent="0.25">
      <c r="A264" s="90"/>
      <c r="B264" s="90"/>
      <c r="C264" s="90"/>
    </row>
    <row r="265" spans="1:4" ht="17.399999999999999" customHeight="1" x14ac:dyDescent="0.25">
      <c r="A265" s="90"/>
      <c r="B265" s="90"/>
      <c r="C265" s="90"/>
    </row>
    <row r="266" spans="1:4" ht="17.399999999999999" customHeight="1" x14ac:dyDescent="0.25">
      <c r="A266" s="90"/>
      <c r="B266" s="90"/>
      <c r="C266" s="90"/>
    </row>
    <row r="267" spans="1:4" ht="17.399999999999999" customHeight="1" x14ac:dyDescent="0.25">
      <c r="A267" s="90"/>
      <c r="B267" s="90"/>
      <c r="C267" s="90"/>
    </row>
    <row r="268" spans="1:4" ht="17.399999999999999" customHeight="1" x14ac:dyDescent="0.25">
      <c r="A268" s="90"/>
      <c r="B268" s="90"/>
      <c r="C268" s="90"/>
    </row>
    <row r="269" spans="1:4" ht="17.399999999999999" customHeight="1" x14ac:dyDescent="0.25">
      <c r="A269" s="90"/>
      <c r="B269" s="90"/>
      <c r="C269" s="90"/>
    </row>
    <row r="270" spans="1:4" ht="17.399999999999999" customHeight="1" x14ac:dyDescent="0.25">
      <c r="A270" s="90"/>
      <c r="B270" s="90"/>
      <c r="C270" s="90"/>
    </row>
    <row r="271" spans="1:4" ht="17.399999999999999" customHeight="1" x14ac:dyDescent="0.25">
      <c r="A271" s="90"/>
      <c r="B271" s="90"/>
      <c r="C271" s="90"/>
    </row>
    <row r="272" spans="1:4" ht="17.399999999999999" customHeight="1" x14ac:dyDescent="0.25">
      <c r="A272" s="90"/>
      <c r="B272" s="90"/>
      <c r="C272" s="90"/>
    </row>
    <row r="273" spans="1:3" ht="17.399999999999999" customHeight="1" x14ac:dyDescent="0.25">
      <c r="A273" s="90"/>
      <c r="B273" s="90"/>
      <c r="C273" s="90"/>
    </row>
    <row r="274" spans="1:3" ht="17.399999999999999" customHeight="1" x14ac:dyDescent="0.25">
      <c r="A274" s="90"/>
      <c r="B274" s="90"/>
      <c r="C274" s="90"/>
    </row>
  </sheetData>
  <sheetProtection formatRows="0"/>
  <protectedRanges>
    <protectedRange algorithmName="SHA-512" hashValue="2YmAuqWUGqWqseW7vs9pIEWgqQdjaJ+PGsKsU5Nki8ofYz1bnqTQlMD/WtThHVHShZHy3FeCJqVqIYFpZEapGw==" saltValue="RX0xwDZBMqJo0WU8w9KNDQ==" spinCount="100000" sqref="E9:E11" name="Range1"/>
  </protectedRanges>
  <mergeCells count="17">
    <mergeCell ref="A14:A15"/>
    <mergeCell ref="B14:B15"/>
    <mergeCell ref="A2:F7"/>
    <mergeCell ref="H2:L7"/>
    <mergeCell ref="E9:F9"/>
    <mergeCell ref="E10:F10"/>
    <mergeCell ref="E11:F11"/>
    <mergeCell ref="D14:G15"/>
    <mergeCell ref="A204:D204"/>
    <mergeCell ref="A231:D231"/>
    <mergeCell ref="A257:D257"/>
    <mergeCell ref="A20:D20"/>
    <mergeCell ref="A62:D62"/>
    <mergeCell ref="A96:D96"/>
    <mergeCell ref="A110:D110"/>
    <mergeCell ref="A142:D142"/>
    <mergeCell ref="A175:D175"/>
  </mergeCells>
  <conditionalFormatting sqref="D14">
    <cfRule type="containsText" dxfId="7" priority="2" operator="containsText" text="over">
      <formula>NOT(ISERROR(SEARCH("over",D14)))</formula>
    </cfRule>
  </conditionalFormatting>
  <conditionalFormatting sqref="E11">
    <cfRule type="expression" dxfId="6" priority="1" stopIfTrue="1">
      <formula>#REF!="Other (tonnes CO2e)"</formula>
    </cfRule>
  </conditionalFormatting>
  <dataValidations count="4">
    <dataValidation type="decimal" operator="greaterThanOrEqual" allowBlank="1" showInputMessage="1" showErrorMessage="1" sqref="L22:L57 F206:F226 F64:G91 F22:H57 F233:F252 B259:C274 K64:K91 E144:F169 F98:F106 H112:H137 D112:F137 D98:D106 H144:H169 I256:I1048576 E177:E199 D206:D226 D233:D252" xr:uid="{B5EA9160-3490-4705-A87B-71F08E32BCD0}">
      <formula1>0</formula1>
    </dataValidation>
    <dataValidation type="list" allowBlank="1" showInputMessage="1" showErrorMessage="1" sqref="I22:I57 H64:H91" xr:uid="{7DACC525-5664-4A13-862D-88B0B761792C}">
      <formula1>"Yes,No"</formula1>
    </dataValidation>
    <dataValidation type="list" allowBlank="1" showInputMessage="1" showErrorMessage="1" sqref="B22:B57" xr:uid="{CE312E6D-5D05-45E7-8103-60E489F4C511}">
      <formula1>"Staff, Artists, Board, Audience, Other"</formula1>
    </dataValidation>
    <dataValidation operator="greaterThanOrEqual" allowBlank="1" showInputMessage="1" showErrorMessage="1" sqref="E64:E91" xr:uid="{EB37E5A3-CE44-4DE5-9D52-36F14501C9C4}"/>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978FE265-C9D1-4718-A034-16112C7F0C9E}">
          <x14:formula1>
            <xm:f>'Emission factors'!$A$2:$A$17</xm:f>
          </x14:formula1>
          <xm:sqref>B206:B226</xm:sqref>
        </x14:dataValidation>
        <x14:dataValidation type="list" allowBlank="1" showInputMessage="1" showErrorMessage="1" xr:uid="{5F159BB4-BFCD-4D7B-A6D8-E1754CF8BFA6}">
          <x14:formula1>
            <xm:f>'Emission factors'!$D$2:$D$21</xm:f>
          </x14:formula1>
          <xm:sqref>B177:B199</xm:sqref>
        </x14:dataValidation>
        <x14:dataValidation type="list" allowBlank="1" showInputMessage="1" showErrorMessage="1" xr:uid="{01686BA4-FC7E-4629-9FCF-E644C74F2C29}">
          <x14:formula1>
            <xm:f>Locations!$B$3:$B$308</xm:f>
          </x14:formula1>
          <xm:sqref>C22:D57 B64:C91</xm:sqref>
        </x14:dataValidation>
        <x14:dataValidation type="list" allowBlank="1" showInputMessage="1" showErrorMessage="1" xr:uid="{377B30F3-ED59-489F-9500-E8D9A72F3EA5}">
          <x14:formula1>
            <xm:f>Transport!#REF!</xm:f>
          </x14:formula1>
          <xm:sqref>F275:F1048576 F253:F256</xm:sqref>
        </x14:dataValidation>
        <x14:dataValidation type="list" allowBlank="1" showInputMessage="1" showErrorMessage="1" xr:uid="{A89E67A4-B061-4739-A2D9-12B0AAA21A7C}">
          <x14:formula1>
            <xm:f>'Emission factors'!$A$24:$A$34</xm:f>
          </x14:formula1>
          <xm:sqref>B233:B252</xm:sqref>
        </x14:dataValidation>
        <x14:dataValidation type="list" allowBlank="1" showInputMessage="1" showErrorMessage="1" xr:uid="{52B7DDFC-77A2-46AD-B410-9C4787F12448}">
          <x14:formula1>
            <xm:f>Transport!$L$3:$L$14</xm:f>
          </x14:formula1>
          <xm:sqref>B112:B137</xm:sqref>
        </x14:dataValidation>
        <x14:dataValidation type="list" allowBlank="1" showInputMessage="1" showErrorMessage="1" xr:uid="{EE5E6FF9-000C-4AC8-8009-5C0243A30818}">
          <x14:formula1>
            <xm:f>Transport!$B$3:$B$14</xm:f>
          </x14:formula1>
          <xm:sqref>E22:E57</xm:sqref>
        </x14:dataValidation>
        <x14:dataValidation type="list" allowBlank="1" showInputMessage="1" showErrorMessage="1" xr:uid="{0D1ABBF6-F542-4E20-A41B-B74585B14037}">
          <x14:formula1>
            <xm:f>Transport!$L$27:$L$28</xm:f>
          </x14:formula1>
          <xm:sqref>B98:B106</xm:sqref>
        </x14:dataValidation>
        <x14:dataValidation type="list" operator="greaterThanOrEqual" allowBlank="1" showInputMessage="1" showErrorMessage="1" xr:uid="{D1672CF3-5309-4529-A73F-A117F6D40A74}">
          <x14:formula1>
            <xm:f>Transport!$C$17:$C$28</xm:f>
          </x14:formula1>
          <xm:sqref>D64:D91</xm:sqref>
        </x14:dataValidation>
        <x14:dataValidation type="list" allowBlank="1" showInputMessage="1" showErrorMessage="1" xr:uid="{795A6D1A-DC36-4ABC-9311-773DD95F69C8}">
          <x14:formula1>
            <xm:f>Transport!$L$15:$L$26</xm:f>
          </x14:formula1>
          <xm:sqref>B144:B169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5A6C3-C46D-4144-BB04-83832985E0A9}">
  <dimension ref="A1:N274"/>
  <sheetViews>
    <sheetView zoomScale="50" zoomScaleNormal="50" workbookViewId="0">
      <selection activeCell="A2" sqref="A2:F7"/>
    </sheetView>
  </sheetViews>
  <sheetFormatPr defaultColWidth="8.88671875" defaultRowHeight="17.399999999999999" customHeight="1" x14ac:dyDescent="0.25"/>
  <cols>
    <col min="1" max="1" width="61.44140625" style="17" bestFit="1" customWidth="1"/>
    <col min="2" max="2" width="48.6640625" style="17" customWidth="1"/>
    <col min="3" max="3" width="33" style="17" customWidth="1"/>
    <col min="4" max="4" width="37.5546875" style="17" bestFit="1" customWidth="1"/>
    <col min="5" max="5" width="41" style="17" bestFit="1" customWidth="1"/>
    <col min="6" max="6" width="57.6640625" style="17" customWidth="1"/>
    <col min="7" max="7" width="41" style="17" bestFit="1" customWidth="1"/>
    <col min="8" max="8" width="42.5546875" style="17" customWidth="1"/>
    <col min="9" max="9" width="29.5546875" style="17" customWidth="1"/>
    <col min="10" max="10" width="41" style="17" bestFit="1" customWidth="1"/>
    <col min="11" max="11" width="54.109375" style="17" bestFit="1" customWidth="1"/>
    <col min="12" max="12" width="49.109375" style="17" customWidth="1"/>
    <col min="13" max="13" width="14.5546875" style="17" customWidth="1"/>
    <col min="14" max="14" width="12.109375" style="17" customWidth="1"/>
    <col min="15" max="16384" width="8.88671875" style="17"/>
  </cols>
  <sheetData>
    <row r="1" spans="1:12" ht="18.600000000000001" customHeight="1" thickBot="1" x14ac:dyDescent="0.3">
      <c r="F1" s="97"/>
      <c r="G1" s="97"/>
    </row>
    <row r="2" spans="1:12" ht="27.9" customHeight="1" x14ac:dyDescent="0.25">
      <c r="A2" s="208" t="s">
        <v>232</v>
      </c>
      <c r="B2" s="209"/>
      <c r="C2" s="209"/>
      <c r="D2" s="209"/>
      <c r="E2" s="209"/>
      <c r="F2" s="210"/>
      <c r="H2" s="196" t="s">
        <v>233</v>
      </c>
      <c r="I2" s="197"/>
      <c r="J2" s="197"/>
      <c r="K2" s="197"/>
      <c r="L2" s="198"/>
    </row>
    <row r="3" spans="1:12" ht="27.9" customHeight="1" x14ac:dyDescent="0.25">
      <c r="A3" s="211"/>
      <c r="B3" s="212"/>
      <c r="C3" s="212"/>
      <c r="D3" s="212"/>
      <c r="E3" s="212"/>
      <c r="F3" s="213"/>
      <c r="G3" s="99"/>
      <c r="H3" s="199"/>
      <c r="I3" s="200"/>
      <c r="J3" s="200"/>
      <c r="K3" s="200"/>
      <c r="L3" s="201"/>
    </row>
    <row r="4" spans="1:12" ht="27.9" customHeight="1" x14ac:dyDescent="0.25">
      <c r="A4" s="211"/>
      <c r="B4" s="212"/>
      <c r="C4" s="212"/>
      <c r="D4" s="212"/>
      <c r="E4" s="212"/>
      <c r="F4" s="213"/>
      <c r="G4" s="99"/>
      <c r="H4" s="199"/>
      <c r="I4" s="200"/>
      <c r="J4" s="200"/>
      <c r="K4" s="200"/>
      <c r="L4" s="201"/>
    </row>
    <row r="5" spans="1:12" ht="27.9" customHeight="1" x14ac:dyDescent="0.25">
      <c r="A5" s="211"/>
      <c r="B5" s="212"/>
      <c r="C5" s="212"/>
      <c r="D5" s="212"/>
      <c r="E5" s="212"/>
      <c r="F5" s="213"/>
      <c r="G5" s="99"/>
      <c r="H5" s="199"/>
      <c r="I5" s="200"/>
      <c r="J5" s="200"/>
      <c r="K5" s="200"/>
      <c r="L5" s="201"/>
    </row>
    <row r="6" spans="1:12" ht="27.9" customHeight="1" x14ac:dyDescent="0.25">
      <c r="A6" s="211"/>
      <c r="B6" s="212"/>
      <c r="C6" s="212"/>
      <c r="D6" s="212"/>
      <c r="E6" s="212"/>
      <c r="F6" s="213"/>
      <c r="G6" s="99"/>
      <c r="H6" s="199"/>
      <c r="I6" s="200"/>
      <c r="J6" s="200"/>
      <c r="K6" s="200"/>
      <c r="L6" s="201"/>
    </row>
    <row r="7" spans="1:12" ht="27.9" customHeight="1" thickBot="1" x14ac:dyDescent="0.3">
      <c r="A7" s="214"/>
      <c r="B7" s="215"/>
      <c r="C7" s="215"/>
      <c r="D7" s="215"/>
      <c r="E7" s="215"/>
      <c r="F7" s="216"/>
      <c r="G7" s="99"/>
      <c r="H7" s="202"/>
      <c r="I7" s="203"/>
      <c r="J7" s="203"/>
      <c r="K7" s="203"/>
      <c r="L7" s="204"/>
    </row>
    <row r="8" spans="1:12" ht="18.600000000000001" customHeight="1" x14ac:dyDescent="0.25"/>
    <row r="9" spans="1:12" ht="25.2" x14ac:dyDescent="0.4">
      <c r="A9" s="98" t="s">
        <v>223</v>
      </c>
      <c r="B9" s="86">
        <f>'READ FIRST'!H19</f>
        <v>0</v>
      </c>
      <c r="E9" s="205" t="s">
        <v>126</v>
      </c>
      <c r="F9" s="205"/>
    </row>
    <row r="10" spans="1:12" ht="25.2" x14ac:dyDescent="0.4">
      <c r="A10" s="98" t="s">
        <v>234</v>
      </c>
      <c r="B10" s="89">
        <f>'Master budget'!AK17</f>
        <v>0</v>
      </c>
      <c r="E10" s="206" t="s">
        <v>128</v>
      </c>
      <c r="F10" s="206"/>
    </row>
    <row r="11" spans="1:12" ht="25.2" x14ac:dyDescent="0.4">
      <c r="A11" s="98" t="s">
        <v>235</v>
      </c>
      <c r="B11" s="89">
        <f>SUM(K22:K57,J64:J91,E98:E106,G112:G137,G144:G169,F177:F199,E206:E226,E233:E252,B259:B274)</f>
        <v>0</v>
      </c>
      <c r="E11" s="207" t="s">
        <v>130</v>
      </c>
      <c r="F11" s="207"/>
    </row>
    <row r="12" spans="1:12" ht="25.2" x14ac:dyDescent="0.4">
      <c r="A12" s="98" t="s">
        <v>236</v>
      </c>
      <c r="B12" s="89">
        <f>SUM(L22:L57,K64:K91,H112:H137,H144:H169,F98:F106,G177:G199,F206:F226,F233:F252,C259:C274)</f>
        <v>0</v>
      </c>
    </row>
    <row r="13" spans="1:12" ht="13.8" x14ac:dyDescent="0.25"/>
    <row r="14" spans="1:12" ht="14.1" customHeight="1" x14ac:dyDescent="0.25">
      <c r="A14" s="220" t="s">
        <v>237</v>
      </c>
      <c r="B14" s="222"/>
      <c r="D14" s="183" t="str">
        <f>IF((B10-B11)&gt;=0,"You are within budget.","You are over budget. You may want to look again at your proposed actions.")</f>
        <v>You are within budget.</v>
      </c>
      <c r="E14" s="183"/>
      <c r="F14" s="183"/>
      <c r="G14" s="183"/>
    </row>
    <row r="15" spans="1:12" ht="18.600000000000001" customHeight="1" x14ac:dyDescent="0.25">
      <c r="A15" s="221"/>
      <c r="B15" s="223"/>
      <c r="D15" s="183"/>
      <c r="E15" s="183"/>
      <c r="F15" s="183"/>
      <c r="G15" s="183"/>
    </row>
    <row r="16" spans="1:12" ht="18.600000000000001" customHeight="1" x14ac:dyDescent="0.25"/>
    <row r="17" spans="1:14" ht="13.8" x14ac:dyDescent="0.25">
      <c r="M17" s="93"/>
    </row>
    <row r="18" spans="1:14" ht="22.8" x14ac:dyDescent="0.4">
      <c r="A18" s="94" t="s">
        <v>238</v>
      </c>
      <c r="J18" s="95"/>
      <c r="K18" s="93"/>
      <c r="M18" s="93"/>
    </row>
    <row r="19" spans="1:14" ht="15" customHeight="1" thickBot="1" x14ac:dyDescent="0.45">
      <c r="A19" s="94"/>
      <c r="K19" s="93"/>
      <c r="M19" s="93"/>
    </row>
    <row r="20" spans="1:14" ht="30.6" customHeight="1" thickBot="1" x14ac:dyDescent="0.3">
      <c r="A20" s="224" t="s">
        <v>239</v>
      </c>
      <c r="B20" s="225"/>
      <c r="C20" s="225"/>
      <c r="D20" s="226"/>
    </row>
    <row r="21" spans="1:14" ht="42.6" customHeight="1" x14ac:dyDescent="0.25">
      <c r="A21" s="80" t="s">
        <v>227</v>
      </c>
      <c r="B21" s="80" t="s">
        <v>240</v>
      </c>
      <c r="C21" s="80" t="s">
        <v>241</v>
      </c>
      <c r="D21" s="80" t="s">
        <v>242</v>
      </c>
      <c r="E21" s="80" t="s">
        <v>243</v>
      </c>
      <c r="F21" s="80" t="s">
        <v>244</v>
      </c>
      <c r="G21" s="102" t="s">
        <v>245</v>
      </c>
      <c r="H21" s="80" t="s">
        <v>246</v>
      </c>
      <c r="I21" s="80" t="s">
        <v>247</v>
      </c>
      <c r="J21" s="80" t="s">
        <v>248</v>
      </c>
      <c r="K21" s="80" t="s">
        <v>230</v>
      </c>
      <c r="L21" s="102" t="s">
        <v>249</v>
      </c>
    </row>
    <row r="22" spans="1:14" ht="17.399999999999999" customHeight="1" x14ac:dyDescent="0.25">
      <c r="A22" s="90"/>
      <c r="B22" s="91"/>
      <c r="C22" s="91"/>
      <c r="D22" s="91"/>
      <c r="E22" s="91"/>
      <c r="F22" s="90"/>
      <c r="G22" s="90">
        <v>1</v>
      </c>
      <c r="H22" s="101">
        <v>1</v>
      </c>
      <c r="I22" s="91"/>
      <c r="J22" s="100" t="str">
        <f>(IFERROR(IF(I22="Yes",(ROUND(6371 * ACOS(SIN((VLOOKUP(C22,Locations!B:D,2,FALSE))*PI()/180)*SIN((VLOOKUP(D22,Locations!B:D,2,FALSE))*PI()/180) + COS((VLOOKUP(C22,Locations!B:D,2,FALSE))*PI()/180) * COS((VLOOKUP(D22,Locations!B:D,2,FALSE))*PI()/180)*COS((VLOOKUP(D22,Locations!B:D,3,FALSE))* PI()/180-(VLOOKUP(C22,Locations!B:D,3,FALSE))*PI()/180))/1.609,0))*2,(ROUND(6371 * ACOS(SIN((VLOOKUP(C22,Locations!B:D,2,FALSE))*PI()/180)*SIN((VLOOKUP(D22,Locations!B:D,2,FALSE))*PI()/180) + COS((VLOOKUP(C22,Locations!B:D,2,FALSE))*PI()/180) * COS((VLOOKUP(D22,Locations!B:D,2,FALSE))*PI()/180)*COS((VLOOKUP(D22,Locations!B:D,3,FALSE))* PI()/180-(VLOOKUP(C22,Locations!B:D,3,FALSE))*PI()/180))/1.609,0))),""))</f>
        <v/>
      </c>
      <c r="K22" s="100" t="str" cm="1">
        <f t="array" ref="K22">IFERROR((ROUND(IF(AND(E22="Train",INDEX(Locations!$B$3:$E$308,MATCH('Dept H Planning'!C22,Locations!$B$3:$B$308,0),4)="Europe",INDEX(Locations!$B$3:$E$308,MATCH('Dept H Planning'!D22,Locations!$B$3:$B$308,0),4)="UK"),(((INDEX(Dover!$B$3:$G$124,MATCH('Dept H Planning'!C22,Dover!$B$3:$B$124,0),6))*Transport!$D$3)+(INDEX(Dover!$B$3:$G$124,MATCH('Dept H Planning'!D22,Dover!$B$3:$B$124,0),6)*Transport!$C$3))*'Dept H Planning'!F22*IF(I22="Yes",2,1),IF(AND(E22="Train",INDEX(Locations!$B$3:$E$308,MATCH('Dept H Planning'!D22,Locations!$B$3:$B$308,0),4)="Europe",INDEX(Locations!$B$3:$E$308,MATCH('Dept H Planning'!C22,Locations!$B$3:$B$308,0),4)="UK"),(((INDEX(Dover!$B$3:$G$124,MATCH('Dept H Planning'!D22,Dover!$B$3:$B$124,0),6))*Transport!$D$3)+(INDEX(Dover!$B$3:$G$124,MATCH('Dept H Planning'!C22,Dover!$B$3:$B$124,0),6)*Transport!$C$3))*'Dept H Planning'!F22*IF(I22="Yes",2,1),IF(AND(E22="Bus/Coach",INDEX(Locations!$B$3:$E$308,MATCH('Dept H Planning'!C22,Locations!$B$3:$B$308,0),4)="Europe",INDEX(Locations!$B$3:$E$308,MATCH('Dept H Planning'!D22,Locations!$B$3:$B$308,0),4)="UK"),((((J22)-42.4)*Transport!$D$5)+(42.4*Transport!$D$13))*'Dept H Planning'!F22,IF(AND(E22="Bus/Coach",INDEX(Locations!$B$3:$E$308,MATCH('Dept H Planning'!D22,Locations!$B$3:$B$308,0),4)="Europe",INDEX(Locations!$B$3:$E$308,MATCH('Dept H Planning'!C22,Locations!$B$3:$B$308,0),4)="UK"),((((J22)-42.4)*Transport!$D$5)+(42.4*Transport!$D$13))*'Dept H Planning'!F22,IF(AND(E22="Car",INDEX(Locations!$B$3:$E$308,MATCH('Dept H Planning'!C22,Locations!$B$3:$B$308,0),4)="Europe",INDEX(Locations!$B$3:$E$308,MATCH('Dept H Planning'!D22,Locations!$B$3:$B$308,0),4)="UK"),(((((J22)-42.4)*Transport!$D$9)+(42.4*Transport!$D$14))*'Dept H Planning'!F22),IF(AND(E22="Car",INDEX(Locations!$B$3:$E$308,MATCH('Dept H Planning'!D22,Locations!$B$3:$B$308,0),4)="Europe",INDEX(Locations!$B$3:$E$308,MATCH('Dept H Planning'!C22,Locations!$B$3:$B$308,0),4)="UK"),(((((J22)-42.4)*Transport!$D$9)+(42.4*Transport!$D$14))*'Dept H Planning'!F22),IF(AND(E22="Hybrid car",INDEX(Locations!$B$3:$E$308,MATCH('Dept H Planning'!C22,Locations!$B$3:$B$308,0),4)="Europe",INDEX(Locations!$B$3:$E$308,MATCH('Dept H Planning'!D22,Locations!$B$3:$B$308,0),4)="UK"),(((((J22)-42.4)*Transport!$D$9)+(42.4*Transport!$D$14))*'Dept H Planning'!F22),IF(AND(E22="Hybrid car",INDEX(Locations!$B$3:$E$308,MATCH('Dept H Planning'!D22,Locations!$B$3:$B$308,0),4)="Europe",INDEX(Locations!$B$3:$E$308,MATCH('Dept H Planning'!C22,Locations!$B$3:$B$308,0),4)="UK"),(((((J22)-42.4)*Transport!$D$9)+(42.4*Transport!$D$14))*'Dept H Planning'!F22),IF(AND(E22="Electric car",INDEX(Locations!$B$3:$E$308,MATCH('Dept H Planning'!C22,Locations!$B$3:$B$308,0),4)="Europe",INDEX(Locations!$B$3:$E$308,MATCH('Dept H Planning'!D22,Locations!$B$3:$B$308,0),4)="UK"),(((((J22)-42.4)*Transport!$D$8)+(42.4*Transport!$D$14))*'Dept H Planning'!F22),IF(AND(E22="Electric car",INDEX(Locations!$B$3:$E$308,MATCH('Dept H Planning'!D22,Locations!$B$3:$B$308,0),4)="Europe",INDEX(Locations!$B$3:$E$308,MATCH('Dept H Planning'!C22,Locations!$B$3:$B$308,0),4)="UK"),(((((J22)-42.4)*Transport!$D$8)+(42.4*Transport!$D$14))*'Dept H Planning'!F22),IF(AND(OR(C22="Ireland",INDEX(Locations!$B$3:$F$308,MATCH('Dept H Planning'!C22,Locations!$B$3:$B$308,0),5)="Yes"),E22="Car",INDEX(Locations!$B$3:$E$308,MATCH('Dept H Planning'!D22,Locations!$B$3:$B$308,0),4)="UK"),(J22)*(0.15*Transport!$C$14+0.85*Transport!$C$9)*'Dept H Planning'!F22,IF(AND(OR(D22="Ireland",INDEX(Locations!$B$3:$F$308,MATCH('Dept H Planning'!D22,Locations!$B$3:$B$308,0),5)="Yes"),E22="Car",INDEX(Locations!$B$3:$E$308,MATCH('Dept H Planning'!C22,Locations!$B$3:$B$308,0),4)="UK"),(J22)*(0.15*Transport!$C$14+0.85*Transport!$C$9)*'Dept H Planning'!F22,IF(AND(OR(C22="Ireland",INDEX(Locations!$B$3:$F$308,MATCH('Dept H Planning'!C22,Locations!$B$3:$B$308,0),5)="Yes"),E22="Hybrid Car",INDEX(Locations!$B$3:$E$308,MATCH('Dept H Planning'!D22,Locations!$B$3:$B$308,0),4)="UK"),(J22)*(0.15*Transport!$C$14+0.85*Transport!$C$9)*'Dept H Planning'!F22,IF(AND(OR(D22="Ireland",INDEX(Locations!$B$3:$F$308,MATCH('Dept H Planning'!D22,Locations!$B$3:$B$308,0),5)="Yes"),E22="Hybrid Car",INDEX(Locations!$B$3:$E$308,MATCH('Dept H Planning'!C22,Locations!$B$3:$B$308,0),4)="UK"),(J22)*(0.15*Transport!$C$14+0.85*Transport!$C$9)*'Dept H Planning'!F22,IF(AND(OR(C22="Ireland",INDEX(Locations!$B$3:$F$308,MATCH('Dept H Planning'!C22,Locations!$B$3:$B$308,0),5)="Yes"),E22="Electric Car",INDEX(Locations!$B$3:$E$308,MATCH('Dept H Planning'!D22,Locations!$B$3:$B$308,0),4)="UK"),(J22)*(0.15*Transport!$C$14+0.85*Transport!$C$8)*'Dept H Planning'!F22,IF(AND(OR(D22="Ireland",INDEX(Locations!$B$3:$F$308,MATCH('Dept H Planning'!D22,Locations!$B$3:$B$308,0),5)="Yes"),E22="Electric Car",INDEX(Locations!$B$3:$E$308,MATCH('Dept H Planning'!C22,Locations!$B$3:$B$308,0),4)="UK"),(J22)*(0.15*Transport!$C$14+0.85*Transport!$C$8)*'Dept H Planning'!F22,IF(AND(OR(C22="Ireland",INDEX(Locations!$B$3:$F$308,MATCH('Dept H Planning'!C22,Locations!$B$3:$B$308,0),5)="Yes"),E22="Bus/Coach",INDEX(Locations!$B$3:$E$308,MATCH('Dept H Planning'!D22,Locations!$B$3:$B$308,0),4)="UK"),(J22)*(0.15*Transport!$C$13+0.85*Transport!$C$5)*'Dept H Planning'!F22,IF(AND(OR(D22="Ireland",INDEX(Locations!$B$3:$F$308,MATCH('Dept H Planning'!D22,Locations!$B$3:$B$308,0),5)="Yes"),E22="Bus/Coach",INDEX(Locations!$B$3:$E$308,MATCH('Dept H Planning'!C22,Locations!$B$3:$B$308,0),4)="UK"),(J22)*(0.15*Transport!$C$13+0.85*Transport!$C$5)*'Dept H Planning'!F22,IF(AND(OR(C22="Ireland",INDEX(Locations!$B$3:$F$308,MATCH('Dept H Planning'!C22,Locations!$B$3:$B$308,0),5)="Yes"),E22="Train",INDEX(Locations!$B$3:$E$308,MATCH('Dept H Planning'!D22,Locations!$B$3:$B$308,0),4)="UK"),(J22)*(0.15*Transport!$C$13+0.85*Transport!$C$3)*'Dept H Planning'!F22,IF(AND(OR(D22="Ireland",INDEX(Locations!$B$3:$F$308,MATCH('Dept H Planning'!D22,Locations!$B$3:$B$308,0),5)="Yes"),E22="Train",INDEX(Locations!$B$3:$E$308,MATCH('Dept H Planning'!C22,Locations!$B$3:$B$308,0),4)="UK"),(J22)*(0.15*Transport!$C$13+0.85*Transport!$C$3),J22*(INDEX(Transport!$B$3:$E$14,MATCH('Dept H Planning'!E22,Transport!$B$3:$B$14,0),IF(INDEX(Locations!$B$3:$G$308,MATCH('Dept H Planning'!C22,Locations!$B$3:$B$308,0),4)="UK",2,IF(INDEX(Locations!$B$3:$G$308,MATCH('Dept H Planning'!C22,Locations!$B$3:$B$308,0),4)="Europe",3,4)))))*F22*G22*H22))))))))))))))))))),1)),"")</f>
        <v/>
      </c>
      <c r="L22" s="90"/>
    </row>
    <row r="23" spans="1:14" ht="17.399999999999999" customHeight="1" x14ac:dyDescent="0.25">
      <c r="A23" s="90"/>
      <c r="B23" s="91"/>
      <c r="C23" s="91"/>
      <c r="D23" s="91"/>
      <c r="E23" s="91"/>
      <c r="F23" s="90"/>
      <c r="G23" s="90">
        <v>1</v>
      </c>
      <c r="H23" s="101">
        <v>1</v>
      </c>
      <c r="I23" s="91"/>
      <c r="J23" s="100" t="str">
        <f>(IFERROR(IF(I23="Yes",(ROUND(6371 * ACOS(SIN((VLOOKUP(C23,Locations!B:D,2,FALSE))*PI()/180)*SIN((VLOOKUP(D23,Locations!B:D,2,FALSE))*PI()/180) + COS((VLOOKUP(C23,Locations!B:D,2,FALSE))*PI()/180) * COS((VLOOKUP(D23,Locations!B:D,2,FALSE))*PI()/180)*COS((VLOOKUP(D23,Locations!B:D,3,FALSE))* PI()/180-(VLOOKUP(C23,Locations!B:D,3,FALSE))*PI()/180))/1.609,0))*2,(ROUND(6371 * ACOS(SIN((VLOOKUP(C23,Locations!B:D,2,FALSE))*PI()/180)*SIN((VLOOKUP(D23,Locations!B:D,2,FALSE))*PI()/180) + COS((VLOOKUP(C23,Locations!B:D,2,FALSE))*PI()/180) * COS((VLOOKUP(D23,Locations!B:D,2,FALSE))*PI()/180)*COS((VLOOKUP(D23,Locations!B:D,3,FALSE))* PI()/180-(VLOOKUP(C23,Locations!B:D,3,FALSE))*PI()/180))/1.609,0))),""))</f>
        <v/>
      </c>
      <c r="K23" s="100" t="str" cm="1">
        <f t="array" ref="K23">IFERROR((ROUND(IF(AND(E23="Train",INDEX(Locations!$B$3:$E$308,MATCH('Dept H Planning'!C23,Locations!$B$3:$B$308,0),4)="Europe",INDEX(Locations!$B$3:$E$308,MATCH('Dept H Planning'!D23,Locations!$B$3:$B$308,0),4)="UK"),(((INDEX(Dover!$B$3:$G$124,MATCH('Dept H Planning'!C23,Dover!$B$3:$B$124,0),6))*Transport!$D$3)+(INDEX(Dover!$B$3:$G$124,MATCH('Dept H Planning'!D23,Dover!$B$3:$B$124,0),6)*Transport!$C$3))*'Dept H Planning'!F23*IF(I23="Yes",2,1),IF(AND(E23="Train",INDEX(Locations!$B$3:$E$308,MATCH('Dept H Planning'!D23,Locations!$B$3:$B$308,0),4)="Europe",INDEX(Locations!$B$3:$E$308,MATCH('Dept H Planning'!C23,Locations!$B$3:$B$308,0),4)="UK"),(((INDEX(Dover!$B$3:$G$124,MATCH('Dept H Planning'!D23,Dover!$B$3:$B$124,0),6))*Transport!$D$3)+(INDEX(Dover!$B$3:$G$124,MATCH('Dept H Planning'!C23,Dover!$B$3:$B$124,0),6)*Transport!$C$3))*'Dept H Planning'!F23*IF(I23="Yes",2,1),IF(AND(E23="Bus/Coach",INDEX(Locations!$B$3:$E$308,MATCH('Dept H Planning'!C23,Locations!$B$3:$B$308,0),4)="Europe",INDEX(Locations!$B$3:$E$308,MATCH('Dept H Planning'!D23,Locations!$B$3:$B$308,0),4)="UK"),((((J23)-42.4)*Transport!$D$5)+(42.4*Transport!$D$13))*'Dept H Planning'!F23,IF(AND(E23="Bus/Coach",INDEX(Locations!$B$3:$E$308,MATCH('Dept H Planning'!D23,Locations!$B$3:$B$308,0),4)="Europe",INDEX(Locations!$B$3:$E$308,MATCH('Dept H Planning'!C23,Locations!$B$3:$B$308,0),4)="UK"),((((J23)-42.4)*Transport!$D$5)+(42.4*Transport!$D$13))*'Dept H Planning'!F23,IF(AND(E23="Car",INDEX(Locations!$B$3:$E$308,MATCH('Dept H Planning'!C23,Locations!$B$3:$B$308,0),4)="Europe",INDEX(Locations!$B$3:$E$308,MATCH('Dept H Planning'!D23,Locations!$B$3:$B$308,0),4)="UK"),(((((J23)-42.4)*Transport!$D$9)+(42.4*Transport!$D$14))*'Dept H Planning'!F23),IF(AND(E23="Car",INDEX(Locations!$B$3:$E$308,MATCH('Dept H Planning'!D23,Locations!$B$3:$B$308,0),4)="Europe",INDEX(Locations!$B$3:$E$308,MATCH('Dept H Planning'!C23,Locations!$B$3:$B$308,0),4)="UK"),(((((J23)-42.4)*Transport!$D$9)+(42.4*Transport!$D$14))*'Dept H Planning'!F23),IF(AND(E23="Hybrid car",INDEX(Locations!$B$3:$E$308,MATCH('Dept H Planning'!C23,Locations!$B$3:$B$308,0),4)="Europe",INDEX(Locations!$B$3:$E$308,MATCH('Dept H Planning'!D23,Locations!$B$3:$B$308,0),4)="UK"),(((((J23)-42.4)*Transport!$D$9)+(42.4*Transport!$D$14))*'Dept H Planning'!F23),IF(AND(E23="Hybrid car",INDEX(Locations!$B$3:$E$308,MATCH('Dept H Planning'!D23,Locations!$B$3:$B$308,0),4)="Europe",INDEX(Locations!$B$3:$E$308,MATCH('Dept H Planning'!C23,Locations!$B$3:$B$308,0),4)="UK"),(((((J23)-42.4)*Transport!$D$9)+(42.4*Transport!$D$14))*'Dept H Planning'!F23),IF(AND(E23="Electric car",INDEX(Locations!$B$3:$E$308,MATCH('Dept H Planning'!C23,Locations!$B$3:$B$308,0),4)="Europe",INDEX(Locations!$B$3:$E$308,MATCH('Dept H Planning'!D23,Locations!$B$3:$B$308,0),4)="UK"),(((((J23)-42.4)*Transport!$D$8)+(42.4*Transport!$D$14))*'Dept H Planning'!F23),IF(AND(E23="Electric car",INDEX(Locations!$B$3:$E$308,MATCH('Dept H Planning'!D23,Locations!$B$3:$B$308,0),4)="Europe",INDEX(Locations!$B$3:$E$308,MATCH('Dept H Planning'!C23,Locations!$B$3:$B$308,0),4)="UK"),(((((J23)-42.4)*Transport!$D$8)+(42.4*Transport!$D$14))*'Dept H Planning'!F23),IF(AND(OR(C23="Ireland",INDEX(Locations!$B$3:$F$308,MATCH('Dept H Planning'!C23,Locations!$B$3:$B$308,0),5)="Yes"),E23="Car",INDEX(Locations!$B$3:$E$308,MATCH('Dept H Planning'!D23,Locations!$B$3:$B$308,0),4)="UK"),(J23)*(0.15*Transport!$C$14+0.85*Transport!$C$9)*'Dept H Planning'!F23,IF(AND(OR(D23="Ireland",INDEX(Locations!$B$3:$F$308,MATCH('Dept H Planning'!D23,Locations!$B$3:$B$308,0),5)="Yes"),E23="Car",INDEX(Locations!$B$3:$E$308,MATCH('Dept H Planning'!C23,Locations!$B$3:$B$308,0),4)="UK"),(J23)*(0.15*Transport!$C$14+0.85*Transport!$C$9)*'Dept H Planning'!F23,IF(AND(OR(C23="Ireland",INDEX(Locations!$B$3:$F$308,MATCH('Dept H Planning'!C23,Locations!$B$3:$B$308,0),5)="Yes"),E23="Hybrid Car",INDEX(Locations!$B$3:$E$308,MATCH('Dept H Planning'!D23,Locations!$B$3:$B$308,0),4)="UK"),(J23)*(0.15*Transport!$C$14+0.85*Transport!$C$9)*'Dept H Planning'!F23,IF(AND(OR(D23="Ireland",INDEX(Locations!$B$3:$F$308,MATCH('Dept H Planning'!D23,Locations!$B$3:$B$308,0),5)="Yes"),E23="Hybrid Car",INDEX(Locations!$B$3:$E$308,MATCH('Dept H Planning'!C23,Locations!$B$3:$B$308,0),4)="UK"),(J23)*(0.15*Transport!$C$14+0.85*Transport!$C$9)*'Dept H Planning'!F23,IF(AND(OR(C23="Ireland",INDEX(Locations!$B$3:$F$308,MATCH('Dept H Planning'!C23,Locations!$B$3:$B$308,0),5)="Yes"),E23="Electric Car",INDEX(Locations!$B$3:$E$308,MATCH('Dept H Planning'!D23,Locations!$B$3:$B$308,0),4)="UK"),(J23)*(0.15*Transport!$C$14+0.85*Transport!$C$8)*'Dept H Planning'!F23,IF(AND(OR(D23="Ireland",INDEX(Locations!$B$3:$F$308,MATCH('Dept H Planning'!D23,Locations!$B$3:$B$308,0),5)="Yes"),E23="Electric Car",INDEX(Locations!$B$3:$E$308,MATCH('Dept H Planning'!C23,Locations!$B$3:$B$308,0),4)="UK"),(J23)*(0.15*Transport!$C$14+0.85*Transport!$C$8)*'Dept H Planning'!F23,IF(AND(OR(C23="Ireland",INDEX(Locations!$B$3:$F$308,MATCH('Dept H Planning'!C23,Locations!$B$3:$B$308,0),5)="Yes"),E23="Bus/Coach",INDEX(Locations!$B$3:$E$308,MATCH('Dept H Planning'!D23,Locations!$B$3:$B$308,0),4)="UK"),(J23)*(0.15*Transport!$C$13+0.85*Transport!$C$5)*'Dept H Planning'!F23,IF(AND(OR(D23="Ireland",INDEX(Locations!$B$3:$F$308,MATCH('Dept H Planning'!D23,Locations!$B$3:$B$308,0),5)="Yes"),E23="Bus/Coach",INDEX(Locations!$B$3:$E$308,MATCH('Dept H Planning'!C23,Locations!$B$3:$B$308,0),4)="UK"),(J23)*(0.15*Transport!$C$13+0.85*Transport!$C$5)*'Dept H Planning'!F23,IF(AND(OR(C23="Ireland",INDEX(Locations!$B$3:$F$308,MATCH('Dept H Planning'!C23,Locations!$B$3:$B$308,0),5)="Yes"),E23="Train",INDEX(Locations!$B$3:$E$308,MATCH('Dept H Planning'!D23,Locations!$B$3:$B$308,0),4)="UK"),(J23)*(0.15*Transport!$C$13+0.85*Transport!$C$3)*'Dept H Planning'!F23,IF(AND(OR(D23="Ireland",INDEX(Locations!$B$3:$F$308,MATCH('Dept H Planning'!D23,Locations!$B$3:$B$308,0),5)="Yes"),E23="Train",INDEX(Locations!$B$3:$E$308,MATCH('Dept H Planning'!C23,Locations!$B$3:$B$308,0),4)="UK"),(J23)*(0.15*Transport!$C$13+0.85*Transport!$C$3),J23*(INDEX(Transport!$B$3:$E$14,MATCH('Dept H Planning'!E23,Transport!$B$3:$B$14,0),IF(INDEX(Locations!$B$3:$G$308,MATCH('Dept H Planning'!C23,Locations!$B$3:$B$308,0),4)="UK",2,IF(INDEX(Locations!$B$3:$G$308,MATCH('Dept H Planning'!C23,Locations!$B$3:$B$308,0),4)="Europe",3,4)))))*F23*G23*H23))))))))))))))))))),1)),"")</f>
        <v/>
      </c>
      <c r="L23" s="90"/>
    </row>
    <row r="24" spans="1:14" ht="17.399999999999999" customHeight="1" x14ac:dyDescent="0.25">
      <c r="A24" s="90"/>
      <c r="B24" s="91"/>
      <c r="C24" s="91"/>
      <c r="D24" s="91"/>
      <c r="E24" s="91"/>
      <c r="F24" s="90"/>
      <c r="G24" s="90">
        <v>1</v>
      </c>
      <c r="H24" s="101">
        <v>1</v>
      </c>
      <c r="I24" s="91"/>
      <c r="J24" s="100" t="str">
        <f>(IFERROR(IF(I24="Yes",(ROUND(6371 * ACOS(SIN((VLOOKUP(C24,Locations!B:D,2,FALSE))*PI()/180)*SIN((VLOOKUP(D24,Locations!B:D,2,FALSE))*PI()/180) + COS((VLOOKUP(C24,Locations!B:D,2,FALSE))*PI()/180) * COS((VLOOKUP(D24,Locations!B:D,2,FALSE))*PI()/180)*COS((VLOOKUP(D24,Locations!B:D,3,FALSE))* PI()/180-(VLOOKUP(C24,Locations!B:D,3,FALSE))*PI()/180))/1.609,0))*2,(ROUND(6371 * ACOS(SIN((VLOOKUP(C24,Locations!B:D,2,FALSE))*PI()/180)*SIN((VLOOKUP(D24,Locations!B:D,2,FALSE))*PI()/180) + COS((VLOOKUP(C24,Locations!B:D,2,FALSE))*PI()/180) * COS((VLOOKUP(D24,Locations!B:D,2,FALSE))*PI()/180)*COS((VLOOKUP(D24,Locations!B:D,3,FALSE))* PI()/180-(VLOOKUP(C24,Locations!B:D,3,FALSE))*PI()/180))/1.609,0))),""))</f>
        <v/>
      </c>
      <c r="K24" s="100" t="str" cm="1">
        <f t="array" ref="K24">IFERROR((ROUND(IF(AND(E24="Train",INDEX(Locations!$B$3:$E$308,MATCH('Dept H Planning'!C24,Locations!$B$3:$B$308,0),4)="Europe",INDEX(Locations!$B$3:$E$308,MATCH('Dept H Planning'!D24,Locations!$B$3:$B$308,0),4)="UK"),(((INDEX(Dover!$B$3:$G$124,MATCH('Dept H Planning'!C24,Dover!$B$3:$B$124,0),6))*Transport!$D$3)+(INDEX(Dover!$B$3:$G$124,MATCH('Dept H Planning'!D24,Dover!$B$3:$B$124,0),6)*Transport!$C$3))*'Dept H Planning'!F24*IF(I24="Yes",2,1),IF(AND(E24="Train",INDEX(Locations!$B$3:$E$308,MATCH('Dept H Planning'!D24,Locations!$B$3:$B$308,0),4)="Europe",INDEX(Locations!$B$3:$E$308,MATCH('Dept H Planning'!C24,Locations!$B$3:$B$308,0),4)="UK"),(((INDEX(Dover!$B$3:$G$124,MATCH('Dept H Planning'!D24,Dover!$B$3:$B$124,0),6))*Transport!$D$3)+(INDEX(Dover!$B$3:$G$124,MATCH('Dept H Planning'!C24,Dover!$B$3:$B$124,0),6)*Transport!$C$3))*'Dept H Planning'!F24*IF(I24="Yes",2,1),IF(AND(E24="Bus/Coach",INDEX(Locations!$B$3:$E$308,MATCH('Dept H Planning'!C24,Locations!$B$3:$B$308,0),4)="Europe",INDEX(Locations!$B$3:$E$308,MATCH('Dept H Planning'!D24,Locations!$B$3:$B$308,0),4)="UK"),((((J24)-42.4)*Transport!$D$5)+(42.4*Transport!$D$13))*'Dept H Planning'!F24,IF(AND(E24="Bus/Coach",INDEX(Locations!$B$3:$E$308,MATCH('Dept H Planning'!D24,Locations!$B$3:$B$308,0),4)="Europe",INDEX(Locations!$B$3:$E$308,MATCH('Dept H Planning'!C24,Locations!$B$3:$B$308,0),4)="UK"),((((J24)-42.4)*Transport!$D$5)+(42.4*Transport!$D$13))*'Dept H Planning'!F24,IF(AND(E24="Car",INDEX(Locations!$B$3:$E$308,MATCH('Dept H Planning'!C24,Locations!$B$3:$B$308,0),4)="Europe",INDEX(Locations!$B$3:$E$308,MATCH('Dept H Planning'!D24,Locations!$B$3:$B$308,0),4)="UK"),(((((J24)-42.4)*Transport!$D$9)+(42.4*Transport!$D$14))*'Dept H Planning'!F24),IF(AND(E24="Car",INDEX(Locations!$B$3:$E$308,MATCH('Dept H Planning'!D24,Locations!$B$3:$B$308,0),4)="Europe",INDEX(Locations!$B$3:$E$308,MATCH('Dept H Planning'!C24,Locations!$B$3:$B$308,0),4)="UK"),(((((J24)-42.4)*Transport!$D$9)+(42.4*Transport!$D$14))*'Dept H Planning'!F24),IF(AND(E24="Hybrid car",INDEX(Locations!$B$3:$E$308,MATCH('Dept H Planning'!C24,Locations!$B$3:$B$308,0),4)="Europe",INDEX(Locations!$B$3:$E$308,MATCH('Dept H Planning'!D24,Locations!$B$3:$B$308,0),4)="UK"),(((((J24)-42.4)*Transport!$D$9)+(42.4*Transport!$D$14))*'Dept H Planning'!F24),IF(AND(E24="Hybrid car",INDEX(Locations!$B$3:$E$308,MATCH('Dept H Planning'!D24,Locations!$B$3:$B$308,0),4)="Europe",INDEX(Locations!$B$3:$E$308,MATCH('Dept H Planning'!C24,Locations!$B$3:$B$308,0),4)="UK"),(((((J24)-42.4)*Transport!$D$9)+(42.4*Transport!$D$14))*'Dept H Planning'!F24),IF(AND(E24="Electric car",INDEX(Locations!$B$3:$E$308,MATCH('Dept H Planning'!C24,Locations!$B$3:$B$308,0),4)="Europe",INDEX(Locations!$B$3:$E$308,MATCH('Dept H Planning'!D24,Locations!$B$3:$B$308,0),4)="UK"),(((((J24)-42.4)*Transport!$D$8)+(42.4*Transport!$D$14))*'Dept H Planning'!F24),IF(AND(E24="Electric car",INDEX(Locations!$B$3:$E$308,MATCH('Dept H Planning'!D24,Locations!$B$3:$B$308,0),4)="Europe",INDEX(Locations!$B$3:$E$308,MATCH('Dept H Planning'!C24,Locations!$B$3:$B$308,0),4)="UK"),(((((J24)-42.4)*Transport!$D$8)+(42.4*Transport!$D$14))*'Dept H Planning'!F24),IF(AND(OR(C24="Ireland",INDEX(Locations!$B$3:$F$308,MATCH('Dept H Planning'!C24,Locations!$B$3:$B$308,0),5)="Yes"),E24="Car",INDEX(Locations!$B$3:$E$308,MATCH('Dept H Planning'!D24,Locations!$B$3:$B$308,0),4)="UK"),(J24)*(0.15*Transport!$C$14+0.85*Transport!$C$9)*'Dept H Planning'!F24,IF(AND(OR(D24="Ireland",INDEX(Locations!$B$3:$F$308,MATCH('Dept H Planning'!D24,Locations!$B$3:$B$308,0),5)="Yes"),E24="Car",INDEX(Locations!$B$3:$E$308,MATCH('Dept H Planning'!C24,Locations!$B$3:$B$308,0),4)="UK"),(J24)*(0.15*Transport!$C$14+0.85*Transport!$C$9)*'Dept H Planning'!F24,IF(AND(OR(C24="Ireland",INDEX(Locations!$B$3:$F$308,MATCH('Dept H Planning'!C24,Locations!$B$3:$B$308,0),5)="Yes"),E24="Hybrid Car",INDEX(Locations!$B$3:$E$308,MATCH('Dept H Planning'!D24,Locations!$B$3:$B$308,0),4)="UK"),(J24)*(0.15*Transport!$C$14+0.85*Transport!$C$9)*'Dept H Planning'!F24,IF(AND(OR(D24="Ireland",INDEX(Locations!$B$3:$F$308,MATCH('Dept H Planning'!D24,Locations!$B$3:$B$308,0),5)="Yes"),E24="Hybrid Car",INDEX(Locations!$B$3:$E$308,MATCH('Dept H Planning'!C24,Locations!$B$3:$B$308,0),4)="UK"),(J24)*(0.15*Transport!$C$14+0.85*Transport!$C$9)*'Dept H Planning'!F24,IF(AND(OR(C24="Ireland",INDEX(Locations!$B$3:$F$308,MATCH('Dept H Planning'!C24,Locations!$B$3:$B$308,0),5)="Yes"),E24="Electric Car",INDEX(Locations!$B$3:$E$308,MATCH('Dept H Planning'!D24,Locations!$B$3:$B$308,0),4)="UK"),(J24)*(0.15*Transport!$C$14+0.85*Transport!$C$8)*'Dept H Planning'!F24,IF(AND(OR(D24="Ireland",INDEX(Locations!$B$3:$F$308,MATCH('Dept H Planning'!D24,Locations!$B$3:$B$308,0),5)="Yes"),E24="Electric Car",INDEX(Locations!$B$3:$E$308,MATCH('Dept H Planning'!C24,Locations!$B$3:$B$308,0),4)="UK"),(J24)*(0.15*Transport!$C$14+0.85*Transport!$C$8)*'Dept H Planning'!F24,IF(AND(OR(C24="Ireland",INDEX(Locations!$B$3:$F$308,MATCH('Dept H Planning'!C24,Locations!$B$3:$B$308,0),5)="Yes"),E24="Bus/Coach",INDEX(Locations!$B$3:$E$308,MATCH('Dept H Planning'!D24,Locations!$B$3:$B$308,0),4)="UK"),(J24)*(0.15*Transport!$C$13+0.85*Transport!$C$5)*'Dept H Planning'!F24,IF(AND(OR(D24="Ireland",INDEX(Locations!$B$3:$F$308,MATCH('Dept H Planning'!D24,Locations!$B$3:$B$308,0),5)="Yes"),E24="Bus/Coach",INDEX(Locations!$B$3:$E$308,MATCH('Dept H Planning'!C24,Locations!$B$3:$B$308,0),4)="UK"),(J24)*(0.15*Transport!$C$13+0.85*Transport!$C$5)*'Dept H Planning'!F24,IF(AND(OR(C24="Ireland",INDEX(Locations!$B$3:$F$308,MATCH('Dept H Planning'!C24,Locations!$B$3:$B$308,0),5)="Yes"),E24="Train",INDEX(Locations!$B$3:$E$308,MATCH('Dept H Planning'!D24,Locations!$B$3:$B$308,0),4)="UK"),(J24)*(0.15*Transport!$C$13+0.85*Transport!$C$3)*'Dept H Planning'!F24,IF(AND(OR(D24="Ireland",INDEX(Locations!$B$3:$F$308,MATCH('Dept H Planning'!D24,Locations!$B$3:$B$308,0),5)="Yes"),E24="Train",INDEX(Locations!$B$3:$E$308,MATCH('Dept H Planning'!C24,Locations!$B$3:$B$308,0),4)="UK"),(J24)*(0.15*Transport!$C$13+0.85*Transport!$C$3),J24*(INDEX(Transport!$B$3:$E$14,MATCH('Dept H Planning'!E24,Transport!$B$3:$B$14,0),IF(INDEX(Locations!$B$3:$G$308,MATCH('Dept H Planning'!C24,Locations!$B$3:$B$308,0),4)="UK",2,IF(INDEX(Locations!$B$3:$G$308,MATCH('Dept H Planning'!C24,Locations!$B$3:$B$308,0),4)="Europe",3,4)))))*F24*G24*H24))))))))))))))))))),1)),"")</f>
        <v/>
      </c>
      <c r="L24" s="90"/>
    </row>
    <row r="25" spans="1:14" ht="17.399999999999999" customHeight="1" x14ac:dyDescent="0.25">
      <c r="A25" s="90"/>
      <c r="B25" s="91"/>
      <c r="C25" s="91"/>
      <c r="D25" s="91"/>
      <c r="E25" s="91"/>
      <c r="F25" s="90"/>
      <c r="G25" s="90">
        <v>1</v>
      </c>
      <c r="H25" s="101">
        <v>1</v>
      </c>
      <c r="I25" s="91"/>
      <c r="J25" s="100" t="str">
        <f>(IFERROR(IF(I25="Yes",(ROUND(6371 * ACOS(SIN((VLOOKUP(C25,Locations!B:D,2,FALSE))*PI()/180)*SIN((VLOOKUP(D25,Locations!B:D,2,FALSE))*PI()/180) + COS((VLOOKUP(C25,Locations!B:D,2,FALSE))*PI()/180) * COS((VLOOKUP(D25,Locations!B:D,2,FALSE))*PI()/180)*COS((VLOOKUP(D25,Locations!B:D,3,FALSE))* PI()/180-(VLOOKUP(C25,Locations!B:D,3,FALSE))*PI()/180))/1.609,0))*2,(ROUND(6371 * ACOS(SIN((VLOOKUP(C25,Locations!B:D,2,FALSE))*PI()/180)*SIN((VLOOKUP(D25,Locations!B:D,2,FALSE))*PI()/180) + COS((VLOOKUP(C25,Locations!B:D,2,FALSE))*PI()/180) * COS((VLOOKUP(D25,Locations!B:D,2,FALSE))*PI()/180)*COS((VLOOKUP(D25,Locations!B:D,3,FALSE))* PI()/180-(VLOOKUP(C25,Locations!B:D,3,FALSE))*PI()/180))/1.609,0))),""))</f>
        <v/>
      </c>
      <c r="K25" s="100" t="str" cm="1">
        <f t="array" ref="K25">IFERROR((ROUND(IF(AND(E25="Train",INDEX(Locations!$B$3:$E$308,MATCH('Dept H Planning'!C25,Locations!$B$3:$B$308,0),4)="Europe",INDEX(Locations!$B$3:$E$308,MATCH('Dept H Planning'!D25,Locations!$B$3:$B$308,0),4)="UK"),(((INDEX(Dover!$B$3:$G$124,MATCH('Dept H Planning'!C25,Dover!$B$3:$B$124,0),6))*Transport!$D$3)+(INDEX(Dover!$B$3:$G$124,MATCH('Dept H Planning'!D25,Dover!$B$3:$B$124,0),6)*Transport!$C$3))*'Dept H Planning'!F25*IF(I25="Yes",2,1),IF(AND(E25="Train",INDEX(Locations!$B$3:$E$308,MATCH('Dept H Planning'!D25,Locations!$B$3:$B$308,0),4)="Europe",INDEX(Locations!$B$3:$E$308,MATCH('Dept H Planning'!C25,Locations!$B$3:$B$308,0),4)="UK"),(((INDEX(Dover!$B$3:$G$124,MATCH('Dept H Planning'!D25,Dover!$B$3:$B$124,0),6))*Transport!$D$3)+(INDEX(Dover!$B$3:$G$124,MATCH('Dept H Planning'!C25,Dover!$B$3:$B$124,0),6)*Transport!$C$3))*'Dept H Planning'!F25*IF(I25="Yes",2,1),IF(AND(E25="Bus/Coach",INDEX(Locations!$B$3:$E$308,MATCH('Dept H Planning'!C25,Locations!$B$3:$B$308,0),4)="Europe",INDEX(Locations!$B$3:$E$308,MATCH('Dept H Planning'!D25,Locations!$B$3:$B$308,0),4)="UK"),((((J25)-42.4)*Transport!$D$5)+(42.4*Transport!$D$13))*'Dept H Planning'!F25,IF(AND(E25="Bus/Coach",INDEX(Locations!$B$3:$E$308,MATCH('Dept H Planning'!D25,Locations!$B$3:$B$308,0),4)="Europe",INDEX(Locations!$B$3:$E$308,MATCH('Dept H Planning'!C25,Locations!$B$3:$B$308,0),4)="UK"),((((J25)-42.4)*Transport!$D$5)+(42.4*Transport!$D$13))*'Dept H Planning'!F25,IF(AND(E25="Car",INDEX(Locations!$B$3:$E$308,MATCH('Dept H Planning'!C25,Locations!$B$3:$B$308,0),4)="Europe",INDEX(Locations!$B$3:$E$308,MATCH('Dept H Planning'!D25,Locations!$B$3:$B$308,0),4)="UK"),(((((J25)-42.4)*Transport!$D$9)+(42.4*Transport!$D$14))*'Dept H Planning'!F25),IF(AND(E25="Car",INDEX(Locations!$B$3:$E$308,MATCH('Dept H Planning'!D25,Locations!$B$3:$B$308,0),4)="Europe",INDEX(Locations!$B$3:$E$308,MATCH('Dept H Planning'!C25,Locations!$B$3:$B$308,0),4)="UK"),(((((J25)-42.4)*Transport!$D$9)+(42.4*Transport!$D$14))*'Dept H Planning'!F25),IF(AND(E25="Hybrid car",INDEX(Locations!$B$3:$E$308,MATCH('Dept H Planning'!C25,Locations!$B$3:$B$308,0),4)="Europe",INDEX(Locations!$B$3:$E$308,MATCH('Dept H Planning'!D25,Locations!$B$3:$B$308,0),4)="UK"),(((((J25)-42.4)*Transport!$D$9)+(42.4*Transport!$D$14))*'Dept H Planning'!F25),IF(AND(E25="Hybrid car",INDEX(Locations!$B$3:$E$308,MATCH('Dept H Planning'!D25,Locations!$B$3:$B$308,0),4)="Europe",INDEX(Locations!$B$3:$E$308,MATCH('Dept H Planning'!C25,Locations!$B$3:$B$308,0),4)="UK"),(((((J25)-42.4)*Transport!$D$9)+(42.4*Transport!$D$14))*'Dept H Planning'!F25),IF(AND(E25="Electric car",INDEX(Locations!$B$3:$E$308,MATCH('Dept H Planning'!C25,Locations!$B$3:$B$308,0),4)="Europe",INDEX(Locations!$B$3:$E$308,MATCH('Dept H Planning'!D25,Locations!$B$3:$B$308,0),4)="UK"),(((((J25)-42.4)*Transport!$D$8)+(42.4*Transport!$D$14))*'Dept H Planning'!F25),IF(AND(E25="Electric car",INDEX(Locations!$B$3:$E$308,MATCH('Dept H Planning'!D25,Locations!$B$3:$B$308,0),4)="Europe",INDEX(Locations!$B$3:$E$308,MATCH('Dept H Planning'!C25,Locations!$B$3:$B$308,0),4)="UK"),(((((J25)-42.4)*Transport!$D$8)+(42.4*Transport!$D$14))*'Dept H Planning'!F25),IF(AND(OR(C25="Ireland",INDEX(Locations!$B$3:$F$308,MATCH('Dept H Planning'!C25,Locations!$B$3:$B$308,0),5)="Yes"),E25="Car",INDEX(Locations!$B$3:$E$308,MATCH('Dept H Planning'!D25,Locations!$B$3:$B$308,0),4)="UK"),(J25)*(0.15*Transport!$C$14+0.85*Transport!$C$9)*'Dept H Planning'!F25,IF(AND(OR(D25="Ireland",INDEX(Locations!$B$3:$F$308,MATCH('Dept H Planning'!D25,Locations!$B$3:$B$308,0),5)="Yes"),E25="Car",INDEX(Locations!$B$3:$E$308,MATCH('Dept H Planning'!C25,Locations!$B$3:$B$308,0),4)="UK"),(J25)*(0.15*Transport!$C$14+0.85*Transport!$C$9)*'Dept H Planning'!F25,IF(AND(OR(C25="Ireland",INDEX(Locations!$B$3:$F$308,MATCH('Dept H Planning'!C25,Locations!$B$3:$B$308,0),5)="Yes"),E25="Hybrid Car",INDEX(Locations!$B$3:$E$308,MATCH('Dept H Planning'!D25,Locations!$B$3:$B$308,0),4)="UK"),(J25)*(0.15*Transport!$C$14+0.85*Transport!$C$9)*'Dept H Planning'!F25,IF(AND(OR(D25="Ireland",INDEX(Locations!$B$3:$F$308,MATCH('Dept H Planning'!D25,Locations!$B$3:$B$308,0),5)="Yes"),E25="Hybrid Car",INDEX(Locations!$B$3:$E$308,MATCH('Dept H Planning'!C25,Locations!$B$3:$B$308,0),4)="UK"),(J25)*(0.15*Transport!$C$14+0.85*Transport!$C$9)*'Dept H Planning'!F25,IF(AND(OR(C25="Ireland",INDEX(Locations!$B$3:$F$308,MATCH('Dept H Planning'!C25,Locations!$B$3:$B$308,0),5)="Yes"),E25="Electric Car",INDEX(Locations!$B$3:$E$308,MATCH('Dept H Planning'!D25,Locations!$B$3:$B$308,0),4)="UK"),(J25)*(0.15*Transport!$C$14+0.85*Transport!$C$8)*'Dept H Planning'!F25,IF(AND(OR(D25="Ireland",INDEX(Locations!$B$3:$F$308,MATCH('Dept H Planning'!D25,Locations!$B$3:$B$308,0),5)="Yes"),E25="Electric Car",INDEX(Locations!$B$3:$E$308,MATCH('Dept H Planning'!C25,Locations!$B$3:$B$308,0),4)="UK"),(J25)*(0.15*Transport!$C$14+0.85*Transport!$C$8)*'Dept H Planning'!F25,IF(AND(OR(C25="Ireland",INDEX(Locations!$B$3:$F$308,MATCH('Dept H Planning'!C25,Locations!$B$3:$B$308,0),5)="Yes"),E25="Bus/Coach",INDEX(Locations!$B$3:$E$308,MATCH('Dept H Planning'!D25,Locations!$B$3:$B$308,0),4)="UK"),(J25)*(0.15*Transport!$C$13+0.85*Transport!$C$5)*'Dept H Planning'!F25,IF(AND(OR(D25="Ireland",INDEX(Locations!$B$3:$F$308,MATCH('Dept H Planning'!D25,Locations!$B$3:$B$308,0),5)="Yes"),E25="Bus/Coach",INDEX(Locations!$B$3:$E$308,MATCH('Dept H Planning'!C25,Locations!$B$3:$B$308,0),4)="UK"),(J25)*(0.15*Transport!$C$13+0.85*Transport!$C$5)*'Dept H Planning'!F25,IF(AND(OR(C25="Ireland",INDEX(Locations!$B$3:$F$308,MATCH('Dept H Planning'!C25,Locations!$B$3:$B$308,0),5)="Yes"),E25="Train",INDEX(Locations!$B$3:$E$308,MATCH('Dept H Planning'!D25,Locations!$B$3:$B$308,0),4)="UK"),(J25)*(0.15*Transport!$C$13+0.85*Transport!$C$3)*'Dept H Planning'!F25,IF(AND(OR(D25="Ireland",INDEX(Locations!$B$3:$F$308,MATCH('Dept H Planning'!D25,Locations!$B$3:$B$308,0),5)="Yes"),E25="Train",INDEX(Locations!$B$3:$E$308,MATCH('Dept H Planning'!C25,Locations!$B$3:$B$308,0),4)="UK"),(J25)*(0.15*Transport!$C$13+0.85*Transport!$C$3),J25*(INDEX(Transport!$B$3:$E$14,MATCH('Dept H Planning'!E25,Transport!$B$3:$B$14,0),IF(INDEX(Locations!$B$3:$G$308,MATCH('Dept H Planning'!C25,Locations!$B$3:$B$308,0),4)="UK",2,IF(INDEX(Locations!$B$3:$G$308,MATCH('Dept H Planning'!C25,Locations!$B$3:$B$308,0),4)="Europe",3,4)))))*F25*G25*H25))))))))))))))))))),1)),"")</f>
        <v/>
      </c>
      <c r="L25" s="90"/>
    </row>
    <row r="26" spans="1:14" ht="17.399999999999999" customHeight="1" x14ac:dyDescent="0.25">
      <c r="A26" s="90"/>
      <c r="B26" s="91"/>
      <c r="C26" s="91"/>
      <c r="D26" s="91"/>
      <c r="E26" s="91"/>
      <c r="F26" s="90"/>
      <c r="G26" s="90">
        <v>1</v>
      </c>
      <c r="H26" s="101">
        <v>1</v>
      </c>
      <c r="I26" s="91"/>
      <c r="J26" s="100" t="str">
        <f>(IFERROR(IF(I26="Yes",(ROUND(6371 * ACOS(SIN((VLOOKUP(C26,Locations!B:D,2,FALSE))*PI()/180)*SIN((VLOOKUP(D26,Locations!B:D,2,FALSE))*PI()/180) + COS((VLOOKUP(C26,Locations!B:D,2,FALSE))*PI()/180) * COS((VLOOKUP(D26,Locations!B:D,2,FALSE))*PI()/180)*COS((VLOOKUP(D26,Locations!B:D,3,FALSE))* PI()/180-(VLOOKUP(C26,Locations!B:D,3,FALSE))*PI()/180))/1.609,0))*2,(ROUND(6371 * ACOS(SIN((VLOOKUP(C26,Locations!B:D,2,FALSE))*PI()/180)*SIN((VLOOKUP(D26,Locations!B:D,2,FALSE))*PI()/180) + COS((VLOOKUP(C26,Locations!B:D,2,FALSE))*PI()/180) * COS((VLOOKUP(D26,Locations!B:D,2,FALSE))*PI()/180)*COS((VLOOKUP(D26,Locations!B:D,3,FALSE))* PI()/180-(VLOOKUP(C26,Locations!B:D,3,FALSE))*PI()/180))/1.609,0))),""))</f>
        <v/>
      </c>
      <c r="K26" s="100" t="str" cm="1">
        <f t="array" ref="K26">IFERROR((ROUND(IF(AND(E26="Train",INDEX(Locations!$B$3:$E$308,MATCH('Dept H Planning'!C26,Locations!$B$3:$B$308,0),4)="Europe",INDEX(Locations!$B$3:$E$308,MATCH('Dept H Planning'!D26,Locations!$B$3:$B$308,0),4)="UK"),(((INDEX(Dover!$B$3:$G$124,MATCH('Dept H Planning'!C26,Dover!$B$3:$B$124,0),6))*Transport!$D$3)+(INDEX(Dover!$B$3:$G$124,MATCH('Dept H Planning'!D26,Dover!$B$3:$B$124,0),6)*Transport!$C$3))*'Dept H Planning'!F26*IF(I26="Yes",2,1),IF(AND(E26="Train",INDEX(Locations!$B$3:$E$308,MATCH('Dept H Planning'!D26,Locations!$B$3:$B$308,0),4)="Europe",INDEX(Locations!$B$3:$E$308,MATCH('Dept H Planning'!C26,Locations!$B$3:$B$308,0),4)="UK"),(((INDEX(Dover!$B$3:$G$124,MATCH('Dept H Planning'!D26,Dover!$B$3:$B$124,0),6))*Transport!$D$3)+(INDEX(Dover!$B$3:$G$124,MATCH('Dept H Planning'!C26,Dover!$B$3:$B$124,0),6)*Transport!$C$3))*'Dept H Planning'!F26*IF(I26="Yes",2,1),IF(AND(E26="Bus/Coach",INDEX(Locations!$B$3:$E$308,MATCH('Dept H Planning'!C26,Locations!$B$3:$B$308,0),4)="Europe",INDEX(Locations!$B$3:$E$308,MATCH('Dept H Planning'!D26,Locations!$B$3:$B$308,0),4)="UK"),((((J26)-42.4)*Transport!$D$5)+(42.4*Transport!$D$13))*'Dept H Planning'!F26,IF(AND(E26="Bus/Coach",INDEX(Locations!$B$3:$E$308,MATCH('Dept H Planning'!D26,Locations!$B$3:$B$308,0),4)="Europe",INDEX(Locations!$B$3:$E$308,MATCH('Dept H Planning'!C26,Locations!$B$3:$B$308,0),4)="UK"),((((J26)-42.4)*Transport!$D$5)+(42.4*Transport!$D$13))*'Dept H Planning'!F26,IF(AND(E26="Car",INDEX(Locations!$B$3:$E$308,MATCH('Dept H Planning'!C26,Locations!$B$3:$B$308,0),4)="Europe",INDEX(Locations!$B$3:$E$308,MATCH('Dept H Planning'!D26,Locations!$B$3:$B$308,0),4)="UK"),(((((J26)-42.4)*Transport!$D$9)+(42.4*Transport!$D$14))*'Dept H Planning'!F26),IF(AND(E26="Car",INDEX(Locations!$B$3:$E$308,MATCH('Dept H Planning'!D26,Locations!$B$3:$B$308,0),4)="Europe",INDEX(Locations!$B$3:$E$308,MATCH('Dept H Planning'!C26,Locations!$B$3:$B$308,0),4)="UK"),(((((J26)-42.4)*Transport!$D$9)+(42.4*Transport!$D$14))*'Dept H Planning'!F26),IF(AND(E26="Hybrid car",INDEX(Locations!$B$3:$E$308,MATCH('Dept H Planning'!C26,Locations!$B$3:$B$308,0),4)="Europe",INDEX(Locations!$B$3:$E$308,MATCH('Dept H Planning'!D26,Locations!$B$3:$B$308,0),4)="UK"),(((((J26)-42.4)*Transport!$D$9)+(42.4*Transport!$D$14))*'Dept H Planning'!F26),IF(AND(E26="Hybrid car",INDEX(Locations!$B$3:$E$308,MATCH('Dept H Planning'!D26,Locations!$B$3:$B$308,0),4)="Europe",INDEX(Locations!$B$3:$E$308,MATCH('Dept H Planning'!C26,Locations!$B$3:$B$308,0),4)="UK"),(((((J26)-42.4)*Transport!$D$9)+(42.4*Transport!$D$14))*'Dept H Planning'!F26),IF(AND(E26="Electric car",INDEX(Locations!$B$3:$E$308,MATCH('Dept H Planning'!C26,Locations!$B$3:$B$308,0),4)="Europe",INDEX(Locations!$B$3:$E$308,MATCH('Dept H Planning'!D26,Locations!$B$3:$B$308,0),4)="UK"),(((((J26)-42.4)*Transport!$D$8)+(42.4*Transport!$D$14))*'Dept H Planning'!F26),IF(AND(E26="Electric car",INDEX(Locations!$B$3:$E$308,MATCH('Dept H Planning'!D26,Locations!$B$3:$B$308,0),4)="Europe",INDEX(Locations!$B$3:$E$308,MATCH('Dept H Planning'!C26,Locations!$B$3:$B$308,0),4)="UK"),(((((J26)-42.4)*Transport!$D$8)+(42.4*Transport!$D$14))*'Dept H Planning'!F26),IF(AND(OR(C26="Ireland",INDEX(Locations!$B$3:$F$308,MATCH('Dept H Planning'!C26,Locations!$B$3:$B$308,0),5)="Yes"),E26="Car",INDEX(Locations!$B$3:$E$308,MATCH('Dept H Planning'!D26,Locations!$B$3:$B$308,0),4)="UK"),(J26)*(0.15*Transport!$C$14+0.85*Transport!$C$9)*'Dept H Planning'!F26,IF(AND(OR(D26="Ireland",INDEX(Locations!$B$3:$F$308,MATCH('Dept H Planning'!D26,Locations!$B$3:$B$308,0),5)="Yes"),E26="Car",INDEX(Locations!$B$3:$E$308,MATCH('Dept H Planning'!C26,Locations!$B$3:$B$308,0),4)="UK"),(J26)*(0.15*Transport!$C$14+0.85*Transport!$C$9)*'Dept H Planning'!F26,IF(AND(OR(C26="Ireland",INDEX(Locations!$B$3:$F$308,MATCH('Dept H Planning'!C26,Locations!$B$3:$B$308,0),5)="Yes"),E26="Hybrid Car",INDEX(Locations!$B$3:$E$308,MATCH('Dept H Planning'!D26,Locations!$B$3:$B$308,0),4)="UK"),(J26)*(0.15*Transport!$C$14+0.85*Transport!$C$9)*'Dept H Planning'!F26,IF(AND(OR(D26="Ireland",INDEX(Locations!$B$3:$F$308,MATCH('Dept H Planning'!D26,Locations!$B$3:$B$308,0),5)="Yes"),E26="Hybrid Car",INDEX(Locations!$B$3:$E$308,MATCH('Dept H Planning'!C26,Locations!$B$3:$B$308,0),4)="UK"),(J26)*(0.15*Transport!$C$14+0.85*Transport!$C$9)*'Dept H Planning'!F26,IF(AND(OR(C26="Ireland",INDEX(Locations!$B$3:$F$308,MATCH('Dept H Planning'!C26,Locations!$B$3:$B$308,0),5)="Yes"),E26="Electric Car",INDEX(Locations!$B$3:$E$308,MATCH('Dept H Planning'!D26,Locations!$B$3:$B$308,0),4)="UK"),(J26)*(0.15*Transport!$C$14+0.85*Transport!$C$8)*'Dept H Planning'!F26,IF(AND(OR(D26="Ireland",INDEX(Locations!$B$3:$F$308,MATCH('Dept H Planning'!D26,Locations!$B$3:$B$308,0),5)="Yes"),E26="Electric Car",INDEX(Locations!$B$3:$E$308,MATCH('Dept H Planning'!C26,Locations!$B$3:$B$308,0),4)="UK"),(J26)*(0.15*Transport!$C$14+0.85*Transport!$C$8)*'Dept H Planning'!F26,IF(AND(OR(C26="Ireland",INDEX(Locations!$B$3:$F$308,MATCH('Dept H Planning'!C26,Locations!$B$3:$B$308,0),5)="Yes"),E26="Bus/Coach",INDEX(Locations!$B$3:$E$308,MATCH('Dept H Planning'!D26,Locations!$B$3:$B$308,0),4)="UK"),(J26)*(0.15*Transport!$C$13+0.85*Transport!$C$5)*'Dept H Planning'!F26,IF(AND(OR(D26="Ireland",INDEX(Locations!$B$3:$F$308,MATCH('Dept H Planning'!D26,Locations!$B$3:$B$308,0),5)="Yes"),E26="Bus/Coach",INDEX(Locations!$B$3:$E$308,MATCH('Dept H Planning'!C26,Locations!$B$3:$B$308,0),4)="UK"),(J26)*(0.15*Transport!$C$13+0.85*Transport!$C$5)*'Dept H Planning'!F26,IF(AND(OR(C26="Ireland",INDEX(Locations!$B$3:$F$308,MATCH('Dept H Planning'!C26,Locations!$B$3:$B$308,0),5)="Yes"),E26="Train",INDEX(Locations!$B$3:$E$308,MATCH('Dept H Planning'!D26,Locations!$B$3:$B$308,0),4)="UK"),(J26)*(0.15*Transport!$C$13+0.85*Transport!$C$3)*'Dept H Planning'!F26,IF(AND(OR(D26="Ireland",INDEX(Locations!$B$3:$F$308,MATCH('Dept H Planning'!D26,Locations!$B$3:$B$308,0),5)="Yes"),E26="Train",INDEX(Locations!$B$3:$E$308,MATCH('Dept H Planning'!C26,Locations!$B$3:$B$308,0),4)="UK"),(J26)*(0.15*Transport!$C$13+0.85*Transport!$C$3),J26*(INDEX(Transport!$B$3:$E$14,MATCH('Dept H Planning'!E26,Transport!$B$3:$B$14,0),IF(INDEX(Locations!$B$3:$G$308,MATCH('Dept H Planning'!C26,Locations!$B$3:$B$308,0),4)="UK",2,IF(INDEX(Locations!$B$3:$G$308,MATCH('Dept H Planning'!C26,Locations!$B$3:$B$308,0),4)="Europe",3,4)))))*F26*G26*H26))))))))))))))))))),1)),"")</f>
        <v/>
      </c>
      <c r="L26" s="90"/>
    </row>
    <row r="27" spans="1:14" ht="17.399999999999999" customHeight="1" x14ac:dyDescent="0.25">
      <c r="A27" s="90"/>
      <c r="B27" s="91"/>
      <c r="C27" s="91"/>
      <c r="D27" s="91"/>
      <c r="E27" s="91"/>
      <c r="F27" s="90"/>
      <c r="G27" s="90">
        <v>1</v>
      </c>
      <c r="H27" s="101">
        <v>1</v>
      </c>
      <c r="I27" s="91"/>
      <c r="J27" s="100" t="str">
        <f>(IFERROR(IF(I27="Yes",(ROUND(6371 * ACOS(SIN((VLOOKUP(C27,Locations!B:D,2,FALSE))*PI()/180)*SIN((VLOOKUP(D27,Locations!B:D,2,FALSE))*PI()/180) + COS((VLOOKUP(C27,Locations!B:D,2,FALSE))*PI()/180) * COS((VLOOKUP(D27,Locations!B:D,2,FALSE))*PI()/180)*COS((VLOOKUP(D27,Locations!B:D,3,FALSE))* PI()/180-(VLOOKUP(C27,Locations!B:D,3,FALSE))*PI()/180))/1.609,0))*2,(ROUND(6371 * ACOS(SIN((VLOOKUP(C27,Locations!B:D,2,FALSE))*PI()/180)*SIN((VLOOKUP(D27,Locations!B:D,2,FALSE))*PI()/180) + COS((VLOOKUP(C27,Locations!B:D,2,FALSE))*PI()/180) * COS((VLOOKUP(D27,Locations!B:D,2,FALSE))*PI()/180)*COS((VLOOKUP(D27,Locations!B:D,3,FALSE))* PI()/180-(VLOOKUP(C27,Locations!B:D,3,FALSE))*PI()/180))/1.609,0))),""))</f>
        <v/>
      </c>
      <c r="K27" s="100" t="str" cm="1">
        <f t="array" ref="K27">IFERROR((ROUND(IF(AND(E27="Train",INDEX(Locations!$B$3:$E$308,MATCH('Dept H Planning'!C27,Locations!$B$3:$B$308,0),4)="Europe",INDEX(Locations!$B$3:$E$308,MATCH('Dept H Planning'!D27,Locations!$B$3:$B$308,0),4)="UK"),(((INDEX(Dover!$B$3:$G$124,MATCH('Dept H Planning'!C27,Dover!$B$3:$B$124,0),6))*Transport!$D$3)+(INDEX(Dover!$B$3:$G$124,MATCH('Dept H Planning'!D27,Dover!$B$3:$B$124,0),6)*Transport!$C$3))*'Dept H Planning'!F27*IF(I27="Yes",2,1),IF(AND(E27="Train",INDEX(Locations!$B$3:$E$308,MATCH('Dept H Planning'!D27,Locations!$B$3:$B$308,0),4)="Europe",INDEX(Locations!$B$3:$E$308,MATCH('Dept H Planning'!C27,Locations!$B$3:$B$308,0),4)="UK"),(((INDEX(Dover!$B$3:$G$124,MATCH('Dept H Planning'!D27,Dover!$B$3:$B$124,0),6))*Transport!$D$3)+(INDEX(Dover!$B$3:$G$124,MATCH('Dept H Planning'!C27,Dover!$B$3:$B$124,0),6)*Transport!$C$3))*'Dept H Planning'!F27*IF(I27="Yes",2,1),IF(AND(E27="Bus/Coach",INDEX(Locations!$B$3:$E$308,MATCH('Dept H Planning'!C27,Locations!$B$3:$B$308,0),4)="Europe",INDEX(Locations!$B$3:$E$308,MATCH('Dept H Planning'!D27,Locations!$B$3:$B$308,0),4)="UK"),((((J27)-42.4)*Transport!$D$5)+(42.4*Transport!$D$13))*'Dept H Planning'!F27,IF(AND(E27="Bus/Coach",INDEX(Locations!$B$3:$E$308,MATCH('Dept H Planning'!D27,Locations!$B$3:$B$308,0),4)="Europe",INDEX(Locations!$B$3:$E$308,MATCH('Dept H Planning'!C27,Locations!$B$3:$B$308,0),4)="UK"),((((J27)-42.4)*Transport!$D$5)+(42.4*Transport!$D$13))*'Dept H Planning'!F27,IF(AND(E27="Car",INDEX(Locations!$B$3:$E$308,MATCH('Dept H Planning'!C27,Locations!$B$3:$B$308,0),4)="Europe",INDEX(Locations!$B$3:$E$308,MATCH('Dept H Planning'!D27,Locations!$B$3:$B$308,0),4)="UK"),(((((J27)-42.4)*Transport!$D$9)+(42.4*Transport!$D$14))*'Dept H Planning'!F27),IF(AND(E27="Car",INDEX(Locations!$B$3:$E$308,MATCH('Dept H Planning'!D27,Locations!$B$3:$B$308,0),4)="Europe",INDEX(Locations!$B$3:$E$308,MATCH('Dept H Planning'!C27,Locations!$B$3:$B$308,0),4)="UK"),(((((J27)-42.4)*Transport!$D$9)+(42.4*Transport!$D$14))*'Dept H Planning'!F27),IF(AND(E27="Hybrid car",INDEX(Locations!$B$3:$E$308,MATCH('Dept H Planning'!C27,Locations!$B$3:$B$308,0),4)="Europe",INDEX(Locations!$B$3:$E$308,MATCH('Dept H Planning'!D27,Locations!$B$3:$B$308,0),4)="UK"),(((((J27)-42.4)*Transport!$D$9)+(42.4*Transport!$D$14))*'Dept H Planning'!F27),IF(AND(E27="Hybrid car",INDEX(Locations!$B$3:$E$308,MATCH('Dept H Planning'!D27,Locations!$B$3:$B$308,0),4)="Europe",INDEX(Locations!$B$3:$E$308,MATCH('Dept H Planning'!C27,Locations!$B$3:$B$308,0),4)="UK"),(((((J27)-42.4)*Transport!$D$9)+(42.4*Transport!$D$14))*'Dept H Planning'!F27),IF(AND(E27="Electric car",INDEX(Locations!$B$3:$E$308,MATCH('Dept H Planning'!C27,Locations!$B$3:$B$308,0),4)="Europe",INDEX(Locations!$B$3:$E$308,MATCH('Dept H Planning'!D27,Locations!$B$3:$B$308,0),4)="UK"),(((((J27)-42.4)*Transport!$D$8)+(42.4*Transport!$D$14))*'Dept H Planning'!F27),IF(AND(E27="Electric car",INDEX(Locations!$B$3:$E$308,MATCH('Dept H Planning'!D27,Locations!$B$3:$B$308,0),4)="Europe",INDEX(Locations!$B$3:$E$308,MATCH('Dept H Planning'!C27,Locations!$B$3:$B$308,0),4)="UK"),(((((J27)-42.4)*Transport!$D$8)+(42.4*Transport!$D$14))*'Dept H Planning'!F27),IF(AND(OR(C27="Ireland",INDEX(Locations!$B$3:$F$308,MATCH('Dept H Planning'!C27,Locations!$B$3:$B$308,0),5)="Yes"),E27="Car",INDEX(Locations!$B$3:$E$308,MATCH('Dept H Planning'!D27,Locations!$B$3:$B$308,0),4)="UK"),(J27)*(0.15*Transport!$C$14+0.85*Transport!$C$9)*'Dept H Planning'!F27,IF(AND(OR(D27="Ireland",INDEX(Locations!$B$3:$F$308,MATCH('Dept H Planning'!D27,Locations!$B$3:$B$308,0),5)="Yes"),E27="Car",INDEX(Locations!$B$3:$E$308,MATCH('Dept H Planning'!C27,Locations!$B$3:$B$308,0),4)="UK"),(J27)*(0.15*Transport!$C$14+0.85*Transport!$C$9)*'Dept H Planning'!F27,IF(AND(OR(C27="Ireland",INDEX(Locations!$B$3:$F$308,MATCH('Dept H Planning'!C27,Locations!$B$3:$B$308,0),5)="Yes"),E27="Hybrid Car",INDEX(Locations!$B$3:$E$308,MATCH('Dept H Planning'!D27,Locations!$B$3:$B$308,0),4)="UK"),(J27)*(0.15*Transport!$C$14+0.85*Transport!$C$9)*'Dept H Planning'!F27,IF(AND(OR(D27="Ireland",INDEX(Locations!$B$3:$F$308,MATCH('Dept H Planning'!D27,Locations!$B$3:$B$308,0),5)="Yes"),E27="Hybrid Car",INDEX(Locations!$B$3:$E$308,MATCH('Dept H Planning'!C27,Locations!$B$3:$B$308,0),4)="UK"),(J27)*(0.15*Transport!$C$14+0.85*Transport!$C$9)*'Dept H Planning'!F27,IF(AND(OR(C27="Ireland",INDEX(Locations!$B$3:$F$308,MATCH('Dept H Planning'!C27,Locations!$B$3:$B$308,0),5)="Yes"),E27="Electric Car",INDEX(Locations!$B$3:$E$308,MATCH('Dept H Planning'!D27,Locations!$B$3:$B$308,0),4)="UK"),(J27)*(0.15*Transport!$C$14+0.85*Transport!$C$8)*'Dept H Planning'!F27,IF(AND(OR(D27="Ireland",INDEX(Locations!$B$3:$F$308,MATCH('Dept H Planning'!D27,Locations!$B$3:$B$308,0),5)="Yes"),E27="Electric Car",INDEX(Locations!$B$3:$E$308,MATCH('Dept H Planning'!C27,Locations!$B$3:$B$308,0),4)="UK"),(J27)*(0.15*Transport!$C$14+0.85*Transport!$C$8)*'Dept H Planning'!F27,IF(AND(OR(C27="Ireland",INDEX(Locations!$B$3:$F$308,MATCH('Dept H Planning'!C27,Locations!$B$3:$B$308,0),5)="Yes"),E27="Bus/Coach",INDEX(Locations!$B$3:$E$308,MATCH('Dept H Planning'!D27,Locations!$B$3:$B$308,0),4)="UK"),(J27)*(0.15*Transport!$C$13+0.85*Transport!$C$5)*'Dept H Planning'!F27,IF(AND(OR(D27="Ireland",INDEX(Locations!$B$3:$F$308,MATCH('Dept H Planning'!D27,Locations!$B$3:$B$308,0),5)="Yes"),E27="Bus/Coach",INDEX(Locations!$B$3:$E$308,MATCH('Dept H Planning'!C27,Locations!$B$3:$B$308,0),4)="UK"),(J27)*(0.15*Transport!$C$13+0.85*Transport!$C$5)*'Dept H Planning'!F27,IF(AND(OR(C27="Ireland",INDEX(Locations!$B$3:$F$308,MATCH('Dept H Planning'!C27,Locations!$B$3:$B$308,0),5)="Yes"),E27="Train",INDEX(Locations!$B$3:$E$308,MATCH('Dept H Planning'!D27,Locations!$B$3:$B$308,0),4)="UK"),(J27)*(0.15*Transport!$C$13+0.85*Transport!$C$3)*'Dept H Planning'!F27,IF(AND(OR(D27="Ireland",INDEX(Locations!$B$3:$F$308,MATCH('Dept H Planning'!D27,Locations!$B$3:$B$308,0),5)="Yes"),E27="Train",INDEX(Locations!$B$3:$E$308,MATCH('Dept H Planning'!C27,Locations!$B$3:$B$308,0),4)="UK"),(J27)*(0.15*Transport!$C$13+0.85*Transport!$C$3),J27*(INDEX(Transport!$B$3:$E$14,MATCH('Dept H Planning'!E27,Transport!$B$3:$B$14,0),IF(INDEX(Locations!$B$3:$G$308,MATCH('Dept H Planning'!C27,Locations!$B$3:$B$308,0),4)="UK",2,IF(INDEX(Locations!$B$3:$G$308,MATCH('Dept H Planning'!C27,Locations!$B$3:$B$308,0),4)="Europe",3,4)))))*F27*G27*H27))))))))))))))))))),1)),"")</f>
        <v/>
      </c>
      <c r="L27" s="90"/>
    </row>
    <row r="28" spans="1:14" ht="17.399999999999999" customHeight="1" x14ac:dyDescent="0.25">
      <c r="A28" s="90"/>
      <c r="B28" s="91"/>
      <c r="C28" s="91"/>
      <c r="D28" s="91"/>
      <c r="E28" s="91"/>
      <c r="F28" s="90"/>
      <c r="G28" s="90">
        <v>1</v>
      </c>
      <c r="H28" s="101">
        <v>1</v>
      </c>
      <c r="I28" s="91"/>
      <c r="J28" s="100" t="str">
        <f>(IFERROR(IF(I28="Yes",(ROUND(6371 * ACOS(SIN((VLOOKUP(C28,Locations!B:D,2,FALSE))*PI()/180)*SIN((VLOOKUP(D28,Locations!B:D,2,FALSE))*PI()/180) + COS((VLOOKUP(C28,Locations!B:D,2,FALSE))*PI()/180) * COS((VLOOKUP(D28,Locations!B:D,2,FALSE))*PI()/180)*COS((VLOOKUP(D28,Locations!B:D,3,FALSE))* PI()/180-(VLOOKUP(C28,Locations!B:D,3,FALSE))*PI()/180))/1.609,0))*2,(ROUND(6371 * ACOS(SIN((VLOOKUP(C28,Locations!B:D,2,FALSE))*PI()/180)*SIN((VLOOKUP(D28,Locations!B:D,2,FALSE))*PI()/180) + COS((VLOOKUP(C28,Locations!B:D,2,FALSE))*PI()/180) * COS((VLOOKUP(D28,Locations!B:D,2,FALSE))*PI()/180)*COS((VLOOKUP(D28,Locations!B:D,3,FALSE))* PI()/180-(VLOOKUP(C28,Locations!B:D,3,FALSE))*PI()/180))/1.609,0))),""))</f>
        <v/>
      </c>
      <c r="K28" s="100" t="str" cm="1">
        <f t="array" ref="K28">IFERROR((ROUND(IF(AND(E28="Train",INDEX(Locations!$B$3:$E$308,MATCH('Dept H Planning'!C28,Locations!$B$3:$B$308,0),4)="Europe",INDEX(Locations!$B$3:$E$308,MATCH('Dept H Planning'!D28,Locations!$B$3:$B$308,0),4)="UK"),(((INDEX(Dover!$B$3:$G$124,MATCH('Dept H Planning'!C28,Dover!$B$3:$B$124,0),6))*Transport!$D$3)+(INDEX(Dover!$B$3:$G$124,MATCH('Dept H Planning'!D28,Dover!$B$3:$B$124,0),6)*Transport!$C$3))*'Dept H Planning'!F28*IF(I28="Yes",2,1),IF(AND(E28="Train",INDEX(Locations!$B$3:$E$308,MATCH('Dept H Planning'!D28,Locations!$B$3:$B$308,0),4)="Europe",INDEX(Locations!$B$3:$E$308,MATCH('Dept H Planning'!C28,Locations!$B$3:$B$308,0),4)="UK"),(((INDEX(Dover!$B$3:$G$124,MATCH('Dept H Planning'!D28,Dover!$B$3:$B$124,0),6))*Transport!$D$3)+(INDEX(Dover!$B$3:$G$124,MATCH('Dept H Planning'!C28,Dover!$B$3:$B$124,0),6)*Transport!$C$3))*'Dept H Planning'!F28*IF(I28="Yes",2,1),IF(AND(E28="Bus/Coach",INDEX(Locations!$B$3:$E$308,MATCH('Dept H Planning'!C28,Locations!$B$3:$B$308,0),4)="Europe",INDEX(Locations!$B$3:$E$308,MATCH('Dept H Planning'!D28,Locations!$B$3:$B$308,0),4)="UK"),((((J28)-42.4)*Transport!$D$5)+(42.4*Transport!$D$13))*'Dept H Planning'!F28,IF(AND(E28="Bus/Coach",INDEX(Locations!$B$3:$E$308,MATCH('Dept H Planning'!D28,Locations!$B$3:$B$308,0),4)="Europe",INDEX(Locations!$B$3:$E$308,MATCH('Dept H Planning'!C28,Locations!$B$3:$B$308,0),4)="UK"),((((J28)-42.4)*Transport!$D$5)+(42.4*Transport!$D$13))*'Dept H Planning'!F28,IF(AND(E28="Car",INDEX(Locations!$B$3:$E$308,MATCH('Dept H Planning'!C28,Locations!$B$3:$B$308,0),4)="Europe",INDEX(Locations!$B$3:$E$308,MATCH('Dept H Planning'!D28,Locations!$B$3:$B$308,0),4)="UK"),(((((J28)-42.4)*Transport!$D$9)+(42.4*Transport!$D$14))*'Dept H Planning'!F28),IF(AND(E28="Car",INDEX(Locations!$B$3:$E$308,MATCH('Dept H Planning'!D28,Locations!$B$3:$B$308,0),4)="Europe",INDEX(Locations!$B$3:$E$308,MATCH('Dept H Planning'!C28,Locations!$B$3:$B$308,0),4)="UK"),(((((J28)-42.4)*Transport!$D$9)+(42.4*Transport!$D$14))*'Dept H Planning'!F28),IF(AND(E28="Hybrid car",INDEX(Locations!$B$3:$E$308,MATCH('Dept H Planning'!C28,Locations!$B$3:$B$308,0),4)="Europe",INDEX(Locations!$B$3:$E$308,MATCH('Dept H Planning'!D28,Locations!$B$3:$B$308,0),4)="UK"),(((((J28)-42.4)*Transport!$D$9)+(42.4*Transport!$D$14))*'Dept H Planning'!F28),IF(AND(E28="Hybrid car",INDEX(Locations!$B$3:$E$308,MATCH('Dept H Planning'!D28,Locations!$B$3:$B$308,0),4)="Europe",INDEX(Locations!$B$3:$E$308,MATCH('Dept H Planning'!C28,Locations!$B$3:$B$308,0),4)="UK"),(((((J28)-42.4)*Transport!$D$9)+(42.4*Transport!$D$14))*'Dept H Planning'!F28),IF(AND(E28="Electric car",INDEX(Locations!$B$3:$E$308,MATCH('Dept H Planning'!C28,Locations!$B$3:$B$308,0),4)="Europe",INDEX(Locations!$B$3:$E$308,MATCH('Dept H Planning'!D28,Locations!$B$3:$B$308,0),4)="UK"),(((((J28)-42.4)*Transport!$D$8)+(42.4*Transport!$D$14))*'Dept H Planning'!F28),IF(AND(E28="Electric car",INDEX(Locations!$B$3:$E$308,MATCH('Dept H Planning'!D28,Locations!$B$3:$B$308,0),4)="Europe",INDEX(Locations!$B$3:$E$308,MATCH('Dept H Planning'!C28,Locations!$B$3:$B$308,0),4)="UK"),(((((J28)-42.4)*Transport!$D$8)+(42.4*Transport!$D$14))*'Dept H Planning'!F28),IF(AND(OR(C28="Ireland",INDEX(Locations!$B$3:$F$308,MATCH('Dept H Planning'!C28,Locations!$B$3:$B$308,0),5)="Yes"),E28="Car",INDEX(Locations!$B$3:$E$308,MATCH('Dept H Planning'!D28,Locations!$B$3:$B$308,0),4)="UK"),(J28)*(0.15*Transport!$C$14+0.85*Transport!$C$9)*'Dept H Planning'!F28,IF(AND(OR(D28="Ireland",INDEX(Locations!$B$3:$F$308,MATCH('Dept H Planning'!D28,Locations!$B$3:$B$308,0),5)="Yes"),E28="Car",INDEX(Locations!$B$3:$E$308,MATCH('Dept H Planning'!C28,Locations!$B$3:$B$308,0),4)="UK"),(J28)*(0.15*Transport!$C$14+0.85*Transport!$C$9)*'Dept H Planning'!F28,IF(AND(OR(C28="Ireland",INDEX(Locations!$B$3:$F$308,MATCH('Dept H Planning'!C28,Locations!$B$3:$B$308,0),5)="Yes"),E28="Hybrid Car",INDEX(Locations!$B$3:$E$308,MATCH('Dept H Planning'!D28,Locations!$B$3:$B$308,0),4)="UK"),(J28)*(0.15*Transport!$C$14+0.85*Transport!$C$9)*'Dept H Planning'!F28,IF(AND(OR(D28="Ireland",INDEX(Locations!$B$3:$F$308,MATCH('Dept H Planning'!D28,Locations!$B$3:$B$308,0),5)="Yes"),E28="Hybrid Car",INDEX(Locations!$B$3:$E$308,MATCH('Dept H Planning'!C28,Locations!$B$3:$B$308,0),4)="UK"),(J28)*(0.15*Transport!$C$14+0.85*Transport!$C$9)*'Dept H Planning'!F28,IF(AND(OR(C28="Ireland",INDEX(Locations!$B$3:$F$308,MATCH('Dept H Planning'!C28,Locations!$B$3:$B$308,0),5)="Yes"),E28="Electric Car",INDEX(Locations!$B$3:$E$308,MATCH('Dept H Planning'!D28,Locations!$B$3:$B$308,0),4)="UK"),(J28)*(0.15*Transport!$C$14+0.85*Transport!$C$8)*'Dept H Planning'!F28,IF(AND(OR(D28="Ireland",INDEX(Locations!$B$3:$F$308,MATCH('Dept H Planning'!D28,Locations!$B$3:$B$308,0),5)="Yes"),E28="Electric Car",INDEX(Locations!$B$3:$E$308,MATCH('Dept H Planning'!C28,Locations!$B$3:$B$308,0),4)="UK"),(J28)*(0.15*Transport!$C$14+0.85*Transport!$C$8)*'Dept H Planning'!F28,IF(AND(OR(C28="Ireland",INDEX(Locations!$B$3:$F$308,MATCH('Dept H Planning'!C28,Locations!$B$3:$B$308,0),5)="Yes"),E28="Bus/Coach",INDEX(Locations!$B$3:$E$308,MATCH('Dept H Planning'!D28,Locations!$B$3:$B$308,0),4)="UK"),(J28)*(0.15*Transport!$C$13+0.85*Transport!$C$5)*'Dept H Planning'!F28,IF(AND(OR(D28="Ireland",INDEX(Locations!$B$3:$F$308,MATCH('Dept H Planning'!D28,Locations!$B$3:$B$308,0),5)="Yes"),E28="Bus/Coach",INDEX(Locations!$B$3:$E$308,MATCH('Dept H Planning'!C28,Locations!$B$3:$B$308,0),4)="UK"),(J28)*(0.15*Transport!$C$13+0.85*Transport!$C$5)*'Dept H Planning'!F28,IF(AND(OR(C28="Ireland",INDEX(Locations!$B$3:$F$308,MATCH('Dept H Planning'!C28,Locations!$B$3:$B$308,0),5)="Yes"),E28="Train",INDEX(Locations!$B$3:$E$308,MATCH('Dept H Planning'!D28,Locations!$B$3:$B$308,0),4)="UK"),(J28)*(0.15*Transport!$C$13+0.85*Transport!$C$3)*'Dept H Planning'!F28,IF(AND(OR(D28="Ireland",INDEX(Locations!$B$3:$F$308,MATCH('Dept H Planning'!D28,Locations!$B$3:$B$308,0),5)="Yes"),E28="Train",INDEX(Locations!$B$3:$E$308,MATCH('Dept H Planning'!C28,Locations!$B$3:$B$308,0),4)="UK"),(J28)*(0.15*Transport!$C$13+0.85*Transport!$C$3),J28*(INDEX(Transport!$B$3:$E$14,MATCH('Dept H Planning'!E28,Transport!$B$3:$B$14,0),IF(INDEX(Locations!$B$3:$G$308,MATCH('Dept H Planning'!C28,Locations!$B$3:$B$308,0),4)="UK",2,IF(INDEX(Locations!$B$3:$G$308,MATCH('Dept H Planning'!C28,Locations!$B$3:$B$308,0),4)="Europe",3,4)))))*F28*G28*H28))))))))))))))))))),1)),"")</f>
        <v/>
      </c>
      <c r="L28" s="90"/>
    </row>
    <row r="29" spans="1:14" ht="17.399999999999999" customHeight="1" x14ac:dyDescent="0.25">
      <c r="A29" s="90"/>
      <c r="B29" s="91"/>
      <c r="C29" s="91"/>
      <c r="D29" s="91"/>
      <c r="E29" s="91"/>
      <c r="F29" s="90"/>
      <c r="G29" s="90">
        <v>1</v>
      </c>
      <c r="H29" s="101">
        <v>1</v>
      </c>
      <c r="I29" s="91"/>
      <c r="J29" s="100" t="str">
        <f>(IFERROR(IF(I29="Yes",(ROUND(6371 * ACOS(SIN((VLOOKUP(C29,Locations!B:D,2,FALSE))*PI()/180)*SIN((VLOOKUP(D29,Locations!B:D,2,FALSE))*PI()/180) + COS((VLOOKUP(C29,Locations!B:D,2,FALSE))*PI()/180) * COS((VLOOKUP(D29,Locations!B:D,2,FALSE))*PI()/180)*COS((VLOOKUP(D29,Locations!B:D,3,FALSE))* PI()/180-(VLOOKUP(C29,Locations!B:D,3,FALSE))*PI()/180))/1.609,0))*2,(ROUND(6371 * ACOS(SIN((VLOOKUP(C29,Locations!B:D,2,FALSE))*PI()/180)*SIN((VLOOKUP(D29,Locations!B:D,2,FALSE))*PI()/180) + COS((VLOOKUP(C29,Locations!B:D,2,FALSE))*PI()/180) * COS((VLOOKUP(D29,Locations!B:D,2,FALSE))*PI()/180)*COS((VLOOKUP(D29,Locations!B:D,3,FALSE))* PI()/180-(VLOOKUP(C29,Locations!B:D,3,FALSE))*PI()/180))/1.609,0))),""))</f>
        <v/>
      </c>
      <c r="K29" s="100" t="str" cm="1">
        <f t="array" ref="K29">IFERROR((ROUND(IF(AND(E29="Train",INDEX(Locations!$B$3:$E$308,MATCH('Dept H Planning'!C29,Locations!$B$3:$B$308,0),4)="Europe",INDEX(Locations!$B$3:$E$308,MATCH('Dept H Planning'!D29,Locations!$B$3:$B$308,0),4)="UK"),(((INDEX(Dover!$B$3:$G$124,MATCH('Dept H Planning'!C29,Dover!$B$3:$B$124,0),6))*Transport!$D$3)+(INDEX(Dover!$B$3:$G$124,MATCH('Dept H Planning'!D29,Dover!$B$3:$B$124,0),6)*Transport!$C$3))*'Dept H Planning'!F29*IF(I29="Yes",2,1),IF(AND(E29="Train",INDEX(Locations!$B$3:$E$308,MATCH('Dept H Planning'!D29,Locations!$B$3:$B$308,0),4)="Europe",INDEX(Locations!$B$3:$E$308,MATCH('Dept H Planning'!C29,Locations!$B$3:$B$308,0),4)="UK"),(((INDEX(Dover!$B$3:$G$124,MATCH('Dept H Planning'!D29,Dover!$B$3:$B$124,0),6))*Transport!$D$3)+(INDEX(Dover!$B$3:$G$124,MATCH('Dept H Planning'!C29,Dover!$B$3:$B$124,0),6)*Transport!$C$3))*'Dept H Planning'!F29*IF(I29="Yes",2,1),IF(AND(E29="Bus/Coach",INDEX(Locations!$B$3:$E$308,MATCH('Dept H Planning'!C29,Locations!$B$3:$B$308,0),4)="Europe",INDEX(Locations!$B$3:$E$308,MATCH('Dept H Planning'!D29,Locations!$B$3:$B$308,0),4)="UK"),((((J29)-42.4)*Transport!$D$5)+(42.4*Transport!$D$13))*'Dept H Planning'!F29,IF(AND(E29="Bus/Coach",INDEX(Locations!$B$3:$E$308,MATCH('Dept H Planning'!D29,Locations!$B$3:$B$308,0),4)="Europe",INDEX(Locations!$B$3:$E$308,MATCH('Dept H Planning'!C29,Locations!$B$3:$B$308,0),4)="UK"),((((J29)-42.4)*Transport!$D$5)+(42.4*Transport!$D$13))*'Dept H Planning'!F29,IF(AND(E29="Car",INDEX(Locations!$B$3:$E$308,MATCH('Dept H Planning'!C29,Locations!$B$3:$B$308,0),4)="Europe",INDEX(Locations!$B$3:$E$308,MATCH('Dept H Planning'!D29,Locations!$B$3:$B$308,0),4)="UK"),(((((J29)-42.4)*Transport!$D$9)+(42.4*Transport!$D$14))*'Dept H Planning'!F29),IF(AND(E29="Car",INDEX(Locations!$B$3:$E$308,MATCH('Dept H Planning'!D29,Locations!$B$3:$B$308,0),4)="Europe",INDEX(Locations!$B$3:$E$308,MATCH('Dept H Planning'!C29,Locations!$B$3:$B$308,0),4)="UK"),(((((J29)-42.4)*Transport!$D$9)+(42.4*Transport!$D$14))*'Dept H Planning'!F29),IF(AND(E29="Hybrid car",INDEX(Locations!$B$3:$E$308,MATCH('Dept H Planning'!C29,Locations!$B$3:$B$308,0),4)="Europe",INDEX(Locations!$B$3:$E$308,MATCH('Dept H Planning'!D29,Locations!$B$3:$B$308,0),4)="UK"),(((((J29)-42.4)*Transport!$D$9)+(42.4*Transport!$D$14))*'Dept H Planning'!F29),IF(AND(E29="Hybrid car",INDEX(Locations!$B$3:$E$308,MATCH('Dept H Planning'!D29,Locations!$B$3:$B$308,0),4)="Europe",INDEX(Locations!$B$3:$E$308,MATCH('Dept H Planning'!C29,Locations!$B$3:$B$308,0),4)="UK"),(((((J29)-42.4)*Transport!$D$9)+(42.4*Transport!$D$14))*'Dept H Planning'!F29),IF(AND(E29="Electric car",INDEX(Locations!$B$3:$E$308,MATCH('Dept H Planning'!C29,Locations!$B$3:$B$308,0),4)="Europe",INDEX(Locations!$B$3:$E$308,MATCH('Dept H Planning'!D29,Locations!$B$3:$B$308,0),4)="UK"),(((((J29)-42.4)*Transport!$D$8)+(42.4*Transport!$D$14))*'Dept H Planning'!F29),IF(AND(E29="Electric car",INDEX(Locations!$B$3:$E$308,MATCH('Dept H Planning'!D29,Locations!$B$3:$B$308,0),4)="Europe",INDEX(Locations!$B$3:$E$308,MATCH('Dept H Planning'!C29,Locations!$B$3:$B$308,0),4)="UK"),(((((J29)-42.4)*Transport!$D$8)+(42.4*Transport!$D$14))*'Dept H Planning'!F29),IF(AND(OR(C29="Ireland",INDEX(Locations!$B$3:$F$308,MATCH('Dept H Planning'!C29,Locations!$B$3:$B$308,0),5)="Yes"),E29="Car",INDEX(Locations!$B$3:$E$308,MATCH('Dept H Planning'!D29,Locations!$B$3:$B$308,0),4)="UK"),(J29)*(0.15*Transport!$C$14+0.85*Transport!$C$9)*'Dept H Planning'!F29,IF(AND(OR(D29="Ireland",INDEX(Locations!$B$3:$F$308,MATCH('Dept H Planning'!D29,Locations!$B$3:$B$308,0),5)="Yes"),E29="Car",INDEX(Locations!$B$3:$E$308,MATCH('Dept H Planning'!C29,Locations!$B$3:$B$308,0),4)="UK"),(J29)*(0.15*Transport!$C$14+0.85*Transport!$C$9)*'Dept H Planning'!F29,IF(AND(OR(C29="Ireland",INDEX(Locations!$B$3:$F$308,MATCH('Dept H Planning'!C29,Locations!$B$3:$B$308,0),5)="Yes"),E29="Hybrid Car",INDEX(Locations!$B$3:$E$308,MATCH('Dept H Planning'!D29,Locations!$B$3:$B$308,0),4)="UK"),(J29)*(0.15*Transport!$C$14+0.85*Transport!$C$9)*'Dept H Planning'!F29,IF(AND(OR(D29="Ireland",INDEX(Locations!$B$3:$F$308,MATCH('Dept H Planning'!D29,Locations!$B$3:$B$308,0),5)="Yes"),E29="Hybrid Car",INDEX(Locations!$B$3:$E$308,MATCH('Dept H Planning'!C29,Locations!$B$3:$B$308,0),4)="UK"),(J29)*(0.15*Transport!$C$14+0.85*Transport!$C$9)*'Dept H Planning'!F29,IF(AND(OR(C29="Ireland",INDEX(Locations!$B$3:$F$308,MATCH('Dept H Planning'!C29,Locations!$B$3:$B$308,0),5)="Yes"),E29="Electric Car",INDEX(Locations!$B$3:$E$308,MATCH('Dept H Planning'!D29,Locations!$B$3:$B$308,0),4)="UK"),(J29)*(0.15*Transport!$C$14+0.85*Transport!$C$8)*'Dept H Planning'!F29,IF(AND(OR(D29="Ireland",INDEX(Locations!$B$3:$F$308,MATCH('Dept H Planning'!D29,Locations!$B$3:$B$308,0),5)="Yes"),E29="Electric Car",INDEX(Locations!$B$3:$E$308,MATCH('Dept H Planning'!C29,Locations!$B$3:$B$308,0),4)="UK"),(J29)*(0.15*Transport!$C$14+0.85*Transport!$C$8)*'Dept H Planning'!F29,IF(AND(OR(C29="Ireland",INDEX(Locations!$B$3:$F$308,MATCH('Dept H Planning'!C29,Locations!$B$3:$B$308,0),5)="Yes"),E29="Bus/Coach",INDEX(Locations!$B$3:$E$308,MATCH('Dept H Planning'!D29,Locations!$B$3:$B$308,0),4)="UK"),(J29)*(0.15*Transport!$C$13+0.85*Transport!$C$5)*'Dept H Planning'!F29,IF(AND(OR(D29="Ireland",INDEX(Locations!$B$3:$F$308,MATCH('Dept H Planning'!D29,Locations!$B$3:$B$308,0),5)="Yes"),E29="Bus/Coach",INDEX(Locations!$B$3:$E$308,MATCH('Dept H Planning'!C29,Locations!$B$3:$B$308,0),4)="UK"),(J29)*(0.15*Transport!$C$13+0.85*Transport!$C$5)*'Dept H Planning'!F29,IF(AND(OR(C29="Ireland",INDEX(Locations!$B$3:$F$308,MATCH('Dept H Planning'!C29,Locations!$B$3:$B$308,0),5)="Yes"),E29="Train",INDEX(Locations!$B$3:$E$308,MATCH('Dept H Planning'!D29,Locations!$B$3:$B$308,0),4)="UK"),(J29)*(0.15*Transport!$C$13+0.85*Transport!$C$3)*'Dept H Planning'!F29,IF(AND(OR(D29="Ireland",INDEX(Locations!$B$3:$F$308,MATCH('Dept H Planning'!D29,Locations!$B$3:$B$308,0),5)="Yes"),E29="Train",INDEX(Locations!$B$3:$E$308,MATCH('Dept H Planning'!C29,Locations!$B$3:$B$308,0),4)="UK"),(J29)*(0.15*Transport!$C$13+0.85*Transport!$C$3),J29*(INDEX(Transport!$B$3:$E$14,MATCH('Dept H Planning'!E29,Transport!$B$3:$B$14,0),IF(INDEX(Locations!$B$3:$G$308,MATCH('Dept H Planning'!C29,Locations!$B$3:$B$308,0),4)="UK",2,IF(INDEX(Locations!$B$3:$G$308,MATCH('Dept H Planning'!C29,Locations!$B$3:$B$308,0),4)="Europe",3,4)))))*F29*G29*H29))))))))))))))))))),1)),"")</f>
        <v/>
      </c>
      <c r="L29" s="90"/>
    </row>
    <row r="30" spans="1:14" ht="17.399999999999999" customHeight="1" x14ac:dyDescent="0.25">
      <c r="A30" s="90"/>
      <c r="B30" s="91"/>
      <c r="C30" s="91"/>
      <c r="D30" s="91"/>
      <c r="E30" s="91"/>
      <c r="F30" s="90"/>
      <c r="G30" s="90">
        <v>1</v>
      </c>
      <c r="H30" s="101">
        <v>1</v>
      </c>
      <c r="I30" s="91"/>
      <c r="J30" s="100" t="str">
        <f>(IFERROR(IF(I30="Yes",(ROUND(6371 * ACOS(SIN((VLOOKUP(C30,Locations!B:D,2,FALSE))*PI()/180)*SIN((VLOOKUP(D30,Locations!B:D,2,FALSE))*PI()/180) + COS((VLOOKUP(C30,Locations!B:D,2,FALSE))*PI()/180) * COS((VLOOKUP(D30,Locations!B:D,2,FALSE))*PI()/180)*COS((VLOOKUP(D30,Locations!B:D,3,FALSE))* PI()/180-(VLOOKUP(C30,Locations!B:D,3,FALSE))*PI()/180))/1.609,0))*2,(ROUND(6371 * ACOS(SIN((VLOOKUP(C30,Locations!B:D,2,FALSE))*PI()/180)*SIN((VLOOKUP(D30,Locations!B:D,2,FALSE))*PI()/180) + COS((VLOOKUP(C30,Locations!B:D,2,FALSE))*PI()/180) * COS((VLOOKUP(D30,Locations!B:D,2,FALSE))*PI()/180)*COS((VLOOKUP(D30,Locations!B:D,3,FALSE))* PI()/180-(VLOOKUP(C30,Locations!B:D,3,FALSE))*PI()/180))/1.609,0))),""))</f>
        <v/>
      </c>
      <c r="K30" s="100" t="str" cm="1">
        <f t="array" ref="K30">IFERROR((ROUND(IF(AND(E30="Train",INDEX(Locations!$B$3:$E$308,MATCH('Dept H Planning'!C30,Locations!$B$3:$B$308,0),4)="Europe",INDEX(Locations!$B$3:$E$308,MATCH('Dept H Planning'!D30,Locations!$B$3:$B$308,0),4)="UK"),(((INDEX(Dover!$B$3:$G$124,MATCH('Dept H Planning'!C30,Dover!$B$3:$B$124,0),6))*Transport!$D$3)+(INDEX(Dover!$B$3:$G$124,MATCH('Dept H Planning'!D30,Dover!$B$3:$B$124,0),6)*Transport!$C$3))*'Dept H Planning'!F30*IF(I30="Yes",2,1),IF(AND(E30="Train",INDEX(Locations!$B$3:$E$308,MATCH('Dept H Planning'!D30,Locations!$B$3:$B$308,0),4)="Europe",INDEX(Locations!$B$3:$E$308,MATCH('Dept H Planning'!C30,Locations!$B$3:$B$308,0),4)="UK"),(((INDEX(Dover!$B$3:$G$124,MATCH('Dept H Planning'!D30,Dover!$B$3:$B$124,0),6))*Transport!$D$3)+(INDEX(Dover!$B$3:$G$124,MATCH('Dept H Planning'!C30,Dover!$B$3:$B$124,0),6)*Transport!$C$3))*'Dept H Planning'!F30*IF(I30="Yes",2,1),IF(AND(E30="Bus/Coach",INDEX(Locations!$B$3:$E$308,MATCH('Dept H Planning'!C30,Locations!$B$3:$B$308,0),4)="Europe",INDEX(Locations!$B$3:$E$308,MATCH('Dept H Planning'!D30,Locations!$B$3:$B$308,0),4)="UK"),((((J30)-42.4)*Transport!$D$5)+(42.4*Transport!$D$13))*'Dept H Planning'!F30,IF(AND(E30="Bus/Coach",INDEX(Locations!$B$3:$E$308,MATCH('Dept H Planning'!D30,Locations!$B$3:$B$308,0),4)="Europe",INDEX(Locations!$B$3:$E$308,MATCH('Dept H Planning'!C30,Locations!$B$3:$B$308,0),4)="UK"),((((J30)-42.4)*Transport!$D$5)+(42.4*Transport!$D$13))*'Dept H Planning'!F30,IF(AND(E30="Car",INDEX(Locations!$B$3:$E$308,MATCH('Dept H Planning'!C30,Locations!$B$3:$B$308,0),4)="Europe",INDEX(Locations!$B$3:$E$308,MATCH('Dept H Planning'!D30,Locations!$B$3:$B$308,0),4)="UK"),(((((J30)-42.4)*Transport!$D$9)+(42.4*Transport!$D$14))*'Dept H Planning'!F30),IF(AND(E30="Car",INDEX(Locations!$B$3:$E$308,MATCH('Dept H Planning'!D30,Locations!$B$3:$B$308,0),4)="Europe",INDEX(Locations!$B$3:$E$308,MATCH('Dept H Planning'!C30,Locations!$B$3:$B$308,0),4)="UK"),(((((J30)-42.4)*Transport!$D$9)+(42.4*Transport!$D$14))*'Dept H Planning'!F30),IF(AND(E30="Hybrid car",INDEX(Locations!$B$3:$E$308,MATCH('Dept H Planning'!C30,Locations!$B$3:$B$308,0),4)="Europe",INDEX(Locations!$B$3:$E$308,MATCH('Dept H Planning'!D30,Locations!$B$3:$B$308,0),4)="UK"),(((((J30)-42.4)*Transport!$D$9)+(42.4*Transport!$D$14))*'Dept H Planning'!F30),IF(AND(E30="Hybrid car",INDEX(Locations!$B$3:$E$308,MATCH('Dept H Planning'!D30,Locations!$B$3:$B$308,0),4)="Europe",INDEX(Locations!$B$3:$E$308,MATCH('Dept H Planning'!C30,Locations!$B$3:$B$308,0),4)="UK"),(((((J30)-42.4)*Transport!$D$9)+(42.4*Transport!$D$14))*'Dept H Planning'!F30),IF(AND(E30="Electric car",INDEX(Locations!$B$3:$E$308,MATCH('Dept H Planning'!C30,Locations!$B$3:$B$308,0),4)="Europe",INDEX(Locations!$B$3:$E$308,MATCH('Dept H Planning'!D30,Locations!$B$3:$B$308,0),4)="UK"),(((((J30)-42.4)*Transport!$D$8)+(42.4*Transport!$D$14))*'Dept H Planning'!F30),IF(AND(E30="Electric car",INDEX(Locations!$B$3:$E$308,MATCH('Dept H Planning'!D30,Locations!$B$3:$B$308,0),4)="Europe",INDEX(Locations!$B$3:$E$308,MATCH('Dept H Planning'!C30,Locations!$B$3:$B$308,0),4)="UK"),(((((J30)-42.4)*Transport!$D$8)+(42.4*Transport!$D$14))*'Dept H Planning'!F30),IF(AND(OR(C30="Ireland",INDEX(Locations!$B$3:$F$308,MATCH('Dept H Planning'!C30,Locations!$B$3:$B$308,0),5)="Yes"),E30="Car",INDEX(Locations!$B$3:$E$308,MATCH('Dept H Planning'!D30,Locations!$B$3:$B$308,0),4)="UK"),(J30)*(0.15*Transport!$C$14+0.85*Transport!$C$9)*'Dept H Planning'!F30,IF(AND(OR(D30="Ireland",INDEX(Locations!$B$3:$F$308,MATCH('Dept H Planning'!D30,Locations!$B$3:$B$308,0),5)="Yes"),E30="Car",INDEX(Locations!$B$3:$E$308,MATCH('Dept H Planning'!C30,Locations!$B$3:$B$308,0),4)="UK"),(J30)*(0.15*Transport!$C$14+0.85*Transport!$C$9)*'Dept H Planning'!F30,IF(AND(OR(C30="Ireland",INDEX(Locations!$B$3:$F$308,MATCH('Dept H Planning'!C30,Locations!$B$3:$B$308,0),5)="Yes"),E30="Hybrid Car",INDEX(Locations!$B$3:$E$308,MATCH('Dept H Planning'!D30,Locations!$B$3:$B$308,0),4)="UK"),(J30)*(0.15*Transport!$C$14+0.85*Transport!$C$9)*'Dept H Planning'!F30,IF(AND(OR(D30="Ireland",INDEX(Locations!$B$3:$F$308,MATCH('Dept H Planning'!D30,Locations!$B$3:$B$308,0),5)="Yes"),E30="Hybrid Car",INDEX(Locations!$B$3:$E$308,MATCH('Dept H Planning'!C30,Locations!$B$3:$B$308,0),4)="UK"),(J30)*(0.15*Transport!$C$14+0.85*Transport!$C$9)*'Dept H Planning'!F30,IF(AND(OR(C30="Ireland",INDEX(Locations!$B$3:$F$308,MATCH('Dept H Planning'!C30,Locations!$B$3:$B$308,0),5)="Yes"),E30="Electric Car",INDEX(Locations!$B$3:$E$308,MATCH('Dept H Planning'!D30,Locations!$B$3:$B$308,0),4)="UK"),(J30)*(0.15*Transport!$C$14+0.85*Transport!$C$8)*'Dept H Planning'!F30,IF(AND(OR(D30="Ireland",INDEX(Locations!$B$3:$F$308,MATCH('Dept H Planning'!D30,Locations!$B$3:$B$308,0),5)="Yes"),E30="Electric Car",INDEX(Locations!$B$3:$E$308,MATCH('Dept H Planning'!C30,Locations!$B$3:$B$308,0),4)="UK"),(J30)*(0.15*Transport!$C$14+0.85*Transport!$C$8)*'Dept H Planning'!F30,IF(AND(OR(C30="Ireland",INDEX(Locations!$B$3:$F$308,MATCH('Dept H Planning'!C30,Locations!$B$3:$B$308,0),5)="Yes"),E30="Bus/Coach",INDEX(Locations!$B$3:$E$308,MATCH('Dept H Planning'!D30,Locations!$B$3:$B$308,0),4)="UK"),(J30)*(0.15*Transport!$C$13+0.85*Transport!$C$5)*'Dept H Planning'!F30,IF(AND(OR(D30="Ireland",INDEX(Locations!$B$3:$F$308,MATCH('Dept H Planning'!D30,Locations!$B$3:$B$308,0),5)="Yes"),E30="Bus/Coach",INDEX(Locations!$B$3:$E$308,MATCH('Dept H Planning'!C30,Locations!$B$3:$B$308,0),4)="UK"),(J30)*(0.15*Transport!$C$13+0.85*Transport!$C$5)*'Dept H Planning'!F30,IF(AND(OR(C30="Ireland",INDEX(Locations!$B$3:$F$308,MATCH('Dept H Planning'!C30,Locations!$B$3:$B$308,0),5)="Yes"),E30="Train",INDEX(Locations!$B$3:$E$308,MATCH('Dept H Planning'!D30,Locations!$B$3:$B$308,0),4)="UK"),(J30)*(0.15*Transport!$C$13+0.85*Transport!$C$3)*'Dept H Planning'!F30,IF(AND(OR(D30="Ireland",INDEX(Locations!$B$3:$F$308,MATCH('Dept H Planning'!D30,Locations!$B$3:$B$308,0),5)="Yes"),E30="Train",INDEX(Locations!$B$3:$E$308,MATCH('Dept H Planning'!C30,Locations!$B$3:$B$308,0),4)="UK"),(J30)*(0.15*Transport!$C$13+0.85*Transport!$C$3),J30*(INDEX(Transport!$B$3:$E$14,MATCH('Dept H Planning'!E30,Transport!$B$3:$B$14,0),IF(INDEX(Locations!$B$3:$G$308,MATCH('Dept H Planning'!C30,Locations!$B$3:$B$308,0),4)="UK",2,IF(INDEX(Locations!$B$3:$G$308,MATCH('Dept H Planning'!C30,Locations!$B$3:$B$308,0),4)="Europe",3,4)))))*F30*G30*H30))))))))))))))))))),1)),"")</f>
        <v/>
      </c>
      <c r="L30" s="90"/>
      <c r="N30" s="96"/>
    </row>
    <row r="31" spans="1:14" ht="17.399999999999999" customHeight="1" x14ac:dyDescent="0.25">
      <c r="A31" s="90"/>
      <c r="B31" s="91"/>
      <c r="C31" s="91"/>
      <c r="D31" s="91"/>
      <c r="E31" s="91"/>
      <c r="F31" s="90"/>
      <c r="G31" s="90">
        <v>1</v>
      </c>
      <c r="H31" s="101">
        <v>1</v>
      </c>
      <c r="I31" s="91"/>
      <c r="J31" s="100" t="str">
        <f>(IFERROR(IF(I31="Yes",(ROUND(6371 * ACOS(SIN((VLOOKUP(C31,Locations!B:D,2,FALSE))*PI()/180)*SIN((VLOOKUP(D31,Locations!B:D,2,FALSE))*PI()/180) + COS((VLOOKUP(C31,Locations!B:D,2,FALSE))*PI()/180) * COS((VLOOKUP(D31,Locations!B:D,2,FALSE))*PI()/180)*COS((VLOOKUP(D31,Locations!B:D,3,FALSE))* PI()/180-(VLOOKUP(C31,Locations!B:D,3,FALSE))*PI()/180))/1.609,0))*2,(ROUND(6371 * ACOS(SIN((VLOOKUP(C31,Locations!B:D,2,FALSE))*PI()/180)*SIN((VLOOKUP(D31,Locations!B:D,2,FALSE))*PI()/180) + COS((VLOOKUP(C31,Locations!B:D,2,FALSE))*PI()/180) * COS((VLOOKUP(D31,Locations!B:D,2,FALSE))*PI()/180)*COS((VLOOKUP(D31,Locations!B:D,3,FALSE))* PI()/180-(VLOOKUP(C31,Locations!B:D,3,FALSE))*PI()/180))/1.609,0))),""))</f>
        <v/>
      </c>
      <c r="K31" s="100" t="str" cm="1">
        <f t="array" ref="K31">IFERROR((ROUND(IF(AND(E31="Train",INDEX(Locations!$B$3:$E$308,MATCH('Dept H Planning'!C31,Locations!$B$3:$B$308,0),4)="Europe",INDEX(Locations!$B$3:$E$308,MATCH('Dept H Planning'!D31,Locations!$B$3:$B$308,0),4)="UK"),(((INDEX(Dover!$B$3:$G$124,MATCH('Dept H Planning'!C31,Dover!$B$3:$B$124,0),6))*Transport!$D$3)+(INDEX(Dover!$B$3:$G$124,MATCH('Dept H Planning'!D31,Dover!$B$3:$B$124,0),6)*Transport!$C$3))*'Dept H Planning'!F31*IF(I31="Yes",2,1),IF(AND(E31="Train",INDEX(Locations!$B$3:$E$308,MATCH('Dept H Planning'!D31,Locations!$B$3:$B$308,0),4)="Europe",INDEX(Locations!$B$3:$E$308,MATCH('Dept H Planning'!C31,Locations!$B$3:$B$308,0),4)="UK"),(((INDEX(Dover!$B$3:$G$124,MATCH('Dept H Planning'!D31,Dover!$B$3:$B$124,0),6))*Transport!$D$3)+(INDEX(Dover!$B$3:$G$124,MATCH('Dept H Planning'!C31,Dover!$B$3:$B$124,0),6)*Transport!$C$3))*'Dept H Planning'!F31*IF(I31="Yes",2,1),IF(AND(E31="Bus/Coach",INDEX(Locations!$B$3:$E$308,MATCH('Dept H Planning'!C31,Locations!$B$3:$B$308,0),4)="Europe",INDEX(Locations!$B$3:$E$308,MATCH('Dept H Planning'!D31,Locations!$B$3:$B$308,0),4)="UK"),((((J31)-42.4)*Transport!$D$5)+(42.4*Transport!$D$13))*'Dept H Planning'!F31,IF(AND(E31="Bus/Coach",INDEX(Locations!$B$3:$E$308,MATCH('Dept H Planning'!D31,Locations!$B$3:$B$308,0),4)="Europe",INDEX(Locations!$B$3:$E$308,MATCH('Dept H Planning'!C31,Locations!$B$3:$B$308,0),4)="UK"),((((J31)-42.4)*Transport!$D$5)+(42.4*Transport!$D$13))*'Dept H Planning'!F31,IF(AND(E31="Car",INDEX(Locations!$B$3:$E$308,MATCH('Dept H Planning'!C31,Locations!$B$3:$B$308,0),4)="Europe",INDEX(Locations!$B$3:$E$308,MATCH('Dept H Planning'!D31,Locations!$B$3:$B$308,0),4)="UK"),(((((J31)-42.4)*Transport!$D$9)+(42.4*Transport!$D$14))*'Dept H Planning'!F31),IF(AND(E31="Car",INDEX(Locations!$B$3:$E$308,MATCH('Dept H Planning'!D31,Locations!$B$3:$B$308,0),4)="Europe",INDEX(Locations!$B$3:$E$308,MATCH('Dept H Planning'!C31,Locations!$B$3:$B$308,0),4)="UK"),(((((J31)-42.4)*Transport!$D$9)+(42.4*Transport!$D$14))*'Dept H Planning'!F31),IF(AND(E31="Hybrid car",INDEX(Locations!$B$3:$E$308,MATCH('Dept H Planning'!C31,Locations!$B$3:$B$308,0),4)="Europe",INDEX(Locations!$B$3:$E$308,MATCH('Dept H Planning'!D31,Locations!$B$3:$B$308,0),4)="UK"),(((((J31)-42.4)*Transport!$D$9)+(42.4*Transport!$D$14))*'Dept H Planning'!F31),IF(AND(E31="Hybrid car",INDEX(Locations!$B$3:$E$308,MATCH('Dept H Planning'!D31,Locations!$B$3:$B$308,0),4)="Europe",INDEX(Locations!$B$3:$E$308,MATCH('Dept H Planning'!C31,Locations!$B$3:$B$308,0),4)="UK"),(((((J31)-42.4)*Transport!$D$9)+(42.4*Transport!$D$14))*'Dept H Planning'!F31),IF(AND(E31="Electric car",INDEX(Locations!$B$3:$E$308,MATCH('Dept H Planning'!C31,Locations!$B$3:$B$308,0),4)="Europe",INDEX(Locations!$B$3:$E$308,MATCH('Dept H Planning'!D31,Locations!$B$3:$B$308,0),4)="UK"),(((((J31)-42.4)*Transport!$D$8)+(42.4*Transport!$D$14))*'Dept H Planning'!F31),IF(AND(E31="Electric car",INDEX(Locations!$B$3:$E$308,MATCH('Dept H Planning'!D31,Locations!$B$3:$B$308,0),4)="Europe",INDEX(Locations!$B$3:$E$308,MATCH('Dept H Planning'!C31,Locations!$B$3:$B$308,0),4)="UK"),(((((J31)-42.4)*Transport!$D$8)+(42.4*Transport!$D$14))*'Dept H Planning'!F31),IF(AND(OR(C31="Ireland",INDEX(Locations!$B$3:$F$308,MATCH('Dept H Planning'!C31,Locations!$B$3:$B$308,0),5)="Yes"),E31="Car",INDEX(Locations!$B$3:$E$308,MATCH('Dept H Planning'!D31,Locations!$B$3:$B$308,0),4)="UK"),(J31)*(0.15*Transport!$C$14+0.85*Transport!$C$9)*'Dept H Planning'!F31,IF(AND(OR(D31="Ireland",INDEX(Locations!$B$3:$F$308,MATCH('Dept H Planning'!D31,Locations!$B$3:$B$308,0),5)="Yes"),E31="Car",INDEX(Locations!$B$3:$E$308,MATCH('Dept H Planning'!C31,Locations!$B$3:$B$308,0),4)="UK"),(J31)*(0.15*Transport!$C$14+0.85*Transport!$C$9)*'Dept H Planning'!F31,IF(AND(OR(C31="Ireland",INDEX(Locations!$B$3:$F$308,MATCH('Dept H Planning'!C31,Locations!$B$3:$B$308,0),5)="Yes"),E31="Hybrid Car",INDEX(Locations!$B$3:$E$308,MATCH('Dept H Planning'!D31,Locations!$B$3:$B$308,0),4)="UK"),(J31)*(0.15*Transport!$C$14+0.85*Transport!$C$9)*'Dept H Planning'!F31,IF(AND(OR(D31="Ireland",INDEX(Locations!$B$3:$F$308,MATCH('Dept H Planning'!D31,Locations!$B$3:$B$308,0),5)="Yes"),E31="Hybrid Car",INDEX(Locations!$B$3:$E$308,MATCH('Dept H Planning'!C31,Locations!$B$3:$B$308,0),4)="UK"),(J31)*(0.15*Transport!$C$14+0.85*Transport!$C$9)*'Dept H Planning'!F31,IF(AND(OR(C31="Ireland",INDEX(Locations!$B$3:$F$308,MATCH('Dept H Planning'!C31,Locations!$B$3:$B$308,0),5)="Yes"),E31="Electric Car",INDEX(Locations!$B$3:$E$308,MATCH('Dept H Planning'!D31,Locations!$B$3:$B$308,0),4)="UK"),(J31)*(0.15*Transport!$C$14+0.85*Transport!$C$8)*'Dept H Planning'!F31,IF(AND(OR(D31="Ireland",INDEX(Locations!$B$3:$F$308,MATCH('Dept H Planning'!D31,Locations!$B$3:$B$308,0),5)="Yes"),E31="Electric Car",INDEX(Locations!$B$3:$E$308,MATCH('Dept H Planning'!C31,Locations!$B$3:$B$308,0),4)="UK"),(J31)*(0.15*Transport!$C$14+0.85*Transport!$C$8)*'Dept H Planning'!F31,IF(AND(OR(C31="Ireland",INDEX(Locations!$B$3:$F$308,MATCH('Dept H Planning'!C31,Locations!$B$3:$B$308,0),5)="Yes"),E31="Bus/Coach",INDEX(Locations!$B$3:$E$308,MATCH('Dept H Planning'!D31,Locations!$B$3:$B$308,0),4)="UK"),(J31)*(0.15*Transport!$C$13+0.85*Transport!$C$5)*'Dept H Planning'!F31,IF(AND(OR(D31="Ireland",INDEX(Locations!$B$3:$F$308,MATCH('Dept H Planning'!D31,Locations!$B$3:$B$308,0),5)="Yes"),E31="Bus/Coach",INDEX(Locations!$B$3:$E$308,MATCH('Dept H Planning'!C31,Locations!$B$3:$B$308,0),4)="UK"),(J31)*(0.15*Transport!$C$13+0.85*Transport!$C$5)*'Dept H Planning'!F31,IF(AND(OR(C31="Ireland",INDEX(Locations!$B$3:$F$308,MATCH('Dept H Planning'!C31,Locations!$B$3:$B$308,0),5)="Yes"),E31="Train",INDEX(Locations!$B$3:$E$308,MATCH('Dept H Planning'!D31,Locations!$B$3:$B$308,0),4)="UK"),(J31)*(0.15*Transport!$C$13+0.85*Transport!$C$3)*'Dept H Planning'!F31,IF(AND(OR(D31="Ireland",INDEX(Locations!$B$3:$F$308,MATCH('Dept H Planning'!D31,Locations!$B$3:$B$308,0),5)="Yes"),E31="Train",INDEX(Locations!$B$3:$E$308,MATCH('Dept H Planning'!C31,Locations!$B$3:$B$308,0),4)="UK"),(J31)*(0.15*Transport!$C$13+0.85*Transport!$C$3),J31*(INDEX(Transport!$B$3:$E$14,MATCH('Dept H Planning'!E31,Transport!$B$3:$B$14,0),IF(INDEX(Locations!$B$3:$G$308,MATCH('Dept H Planning'!C31,Locations!$B$3:$B$308,0),4)="UK",2,IF(INDEX(Locations!$B$3:$G$308,MATCH('Dept H Planning'!C31,Locations!$B$3:$B$308,0),4)="Europe",3,4)))))*F31*G31*H31))))))))))))))))))),1)),"")</f>
        <v/>
      </c>
      <c r="L31" s="90"/>
      <c r="N31" s="96"/>
    </row>
    <row r="32" spans="1:14" ht="17.399999999999999" customHeight="1" x14ac:dyDescent="0.25">
      <c r="A32" s="90"/>
      <c r="B32" s="91"/>
      <c r="C32" s="91"/>
      <c r="D32" s="91"/>
      <c r="E32" s="91"/>
      <c r="F32" s="90"/>
      <c r="G32" s="90">
        <v>1</v>
      </c>
      <c r="H32" s="101">
        <v>1</v>
      </c>
      <c r="I32" s="91"/>
      <c r="J32" s="100" t="str">
        <f>(IFERROR(IF(I32="Yes",(ROUND(6371 * ACOS(SIN((VLOOKUP(C32,Locations!B:D,2,FALSE))*PI()/180)*SIN((VLOOKUP(D32,Locations!B:D,2,FALSE))*PI()/180) + COS((VLOOKUP(C32,Locations!B:D,2,FALSE))*PI()/180) * COS((VLOOKUP(D32,Locations!B:D,2,FALSE))*PI()/180)*COS((VLOOKUP(D32,Locations!B:D,3,FALSE))* PI()/180-(VLOOKUP(C32,Locations!B:D,3,FALSE))*PI()/180))/1.609,0))*2,(ROUND(6371 * ACOS(SIN((VLOOKUP(C32,Locations!B:D,2,FALSE))*PI()/180)*SIN((VLOOKUP(D32,Locations!B:D,2,FALSE))*PI()/180) + COS((VLOOKUP(C32,Locations!B:D,2,FALSE))*PI()/180) * COS((VLOOKUP(D32,Locations!B:D,2,FALSE))*PI()/180)*COS((VLOOKUP(D32,Locations!B:D,3,FALSE))* PI()/180-(VLOOKUP(C32,Locations!B:D,3,FALSE))*PI()/180))/1.609,0))),""))</f>
        <v/>
      </c>
      <c r="K32" s="100" t="str" cm="1">
        <f t="array" ref="K32">IFERROR((ROUND(IF(AND(E32="Train",INDEX(Locations!$B$3:$E$308,MATCH('Dept H Planning'!C32,Locations!$B$3:$B$308,0),4)="Europe",INDEX(Locations!$B$3:$E$308,MATCH('Dept H Planning'!D32,Locations!$B$3:$B$308,0),4)="UK"),(((INDEX(Dover!$B$3:$G$124,MATCH('Dept H Planning'!C32,Dover!$B$3:$B$124,0),6))*Transport!$D$3)+(INDEX(Dover!$B$3:$G$124,MATCH('Dept H Planning'!D32,Dover!$B$3:$B$124,0),6)*Transport!$C$3))*'Dept H Planning'!F32*IF(I32="Yes",2,1),IF(AND(E32="Train",INDEX(Locations!$B$3:$E$308,MATCH('Dept H Planning'!D32,Locations!$B$3:$B$308,0),4)="Europe",INDEX(Locations!$B$3:$E$308,MATCH('Dept H Planning'!C32,Locations!$B$3:$B$308,0),4)="UK"),(((INDEX(Dover!$B$3:$G$124,MATCH('Dept H Planning'!D32,Dover!$B$3:$B$124,0),6))*Transport!$D$3)+(INDEX(Dover!$B$3:$G$124,MATCH('Dept H Planning'!C32,Dover!$B$3:$B$124,0),6)*Transport!$C$3))*'Dept H Planning'!F32*IF(I32="Yes",2,1),IF(AND(E32="Bus/Coach",INDEX(Locations!$B$3:$E$308,MATCH('Dept H Planning'!C32,Locations!$B$3:$B$308,0),4)="Europe",INDEX(Locations!$B$3:$E$308,MATCH('Dept H Planning'!D32,Locations!$B$3:$B$308,0),4)="UK"),((((J32)-42.4)*Transport!$D$5)+(42.4*Transport!$D$13))*'Dept H Planning'!F32,IF(AND(E32="Bus/Coach",INDEX(Locations!$B$3:$E$308,MATCH('Dept H Planning'!D32,Locations!$B$3:$B$308,0),4)="Europe",INDEX(Locations!$B$3:$E$308,MATCH('Dept H Planning'!C32,Locations!$B$3:$B$308,0),4)="UK"),((((J32)-42.4)*Transport!$D$5)+(42.4*Transport!$D$13))*'Dept H Planning'!F32,IF(AND(E32="Car",INDEX(Locations!$B$3:$E$308,MATCH('Dept H Planning'!C32,Locations!$B$3:$B$308,0),4)="Europe",INDEX(Locations!$B$3:$E$308,MATCH('Dept H Planning'!D32,Locations!$B$3:$B$308,0),4)="UK"),(((((J32)-42.4)*Transport!$D$9)+(42.4*Transport!$D$14))*'Dept H Planning'!F32),IF(AND(E32="Car",INDEX(Locations!$B$3:$E$308,MATCH('Dept H Planning'!D32,Locations!$B$3:$B$308,0),4)="Europe",INDEX(Locations!$B$3:$E$308,MATCH('Dept H Planning'!C32,Locations!$B$3:$B$308,0),4)="UK"),(((((J32)-42.4)*Transport!$D$9)+(42.4*Transport!$D$14))*'Dept H Planning'!F32),IF(AND(E32="Hybrid car",INDEX(Locations!$B$3:$E$308,MATCH('Dept H Planning'!C32,Locations!$B$3:$B$308,0),4)="Europe",INDEX(Locations!$B$3:$E$308,MATCH('Dept H Planning'!D32,Locations!$B$3:$B$308,0),4)="UK"),(((((J32)-42.4)*Transport!$D$9)+(42.4*Transport!$D$14))*'Dept H Planning'!F32),IF(AND(E32="Hybrid car",INDEX(Locations!$B$3:$E$308,MATCH('Dept H Planning'!D32,Locations!$B$3:$B$308,0),4)="Europe",INDEX(Locations!$B$3:$E$308,MATCH('Dept H Planning'!C32,Locations!$B$3:$B$308,0),4)="UK"),(((((J32)-42.4)*Transport!$D$9)+(42.4*Transport!$D$14))*'Dept H Planning'!F32),IF(AND(E32="Electric car",INDEX(Locations!$B$3:$E$308,MATCH('Dept H Planning'!C32,Locations!$B$3:$B$308,0),4)="Europe",INDEX(Locations!$B$3:$E$308,MATCH('Dept H Planning'!D32,Locations!$B$3:$B$308,0),4)="UK"),(((((J32)-42.4)*Transport!$D$8)+(42.4*Transport!$D$14))*'Dept H Planning'!F32),IF(AND(E32="Electric car",INDEX(Locations!$B$3:$E$308,MATCH('Dept H Planning'!D32,Locations!$B$3:$B$308,0),4)="Europe",INDEX(Locations!$B$3:$E$308,MATCH('Dept H Planning'!C32,Locations!$B$3:$B$308,0),4)="UK"),(((((J32)-42.4)*Transport!$D$8)+(42.4*Transport!$D$14))*'Dept H Planning'!F32),IF(AND(OR(C32="Ireland",INDEX(Locations!$B$3:$F$308,MATCH('Dept H Planning'!C32,Locations!$B$3:$B$308,0),5)="Yes"),E32="Car",INDEX(Locations!$B$3:$E$308,MATCH('Dept H Planning'!D32,Locations!$B$3:$B$308,0),4)="UK"),(J32)*(0.15*Transport!$C$14+0.85*Transport!$C$9)*'Dept H Planning'!F32,IF(AND(OR(D32="Ireland",INDEX(Locations!$B$3:$F$308,MATCH('Dept H Planning'!D32,Locations!$B$3:$B$308,0),5)="Yes"),E32="Car",INDEX(Locations!$B$3:$E$308,MATCH('Dept H Planning'!C32,Locations!$B$3:$B$308,0),4)="UK"),(J32)*(0.15*Transport!$C$14+0.85*Transport!$C$9)*'Dept H Planning'!F32,IF(AND(OR(C32="Ireland",INDEX(Locations!$B$3:$F$308,MATCH('Dept H Planning'!C32,Locations!$B$3:$B$308,0),5)="Yes"),E32="Hybrid Car",INDEX(Locations!$B$3:$E$308,MATCH('Dept H Planning'!D32,Locations!$B$3:$B$308,0),4)="UK"),(J32)*(0.15*Transport!$C$14+0.85*Transport!$C$9)*'Dept H Planning'!F32,IF(AND(OR(D32="Ireland",INDEX(Locations!$B$3:$F$308,MATCH('Dept H Planning'!D32,Locations!$B$3:$B$308,0),5)="Yes"),E32="Hybrid Car",INDEX(Locations!$B$3:$E$308,MATCH('Dept H Planning'!C32,Locations!$B$3:$B$308,0),4)="UK"),(J32)*(0.15*Transport!$C$14+0.85*Transport!$C$9)*'Dept H Planning'!F32,IF(AND(OR(C32="Ireland",INDEX(Locations!$B$3:$F$308,MATCH('Dept H Planning'!C32,Locations!$B$3:$B$308,0),5)="Yes"),E32="Electric Car",INDEX(Locations!$B$3:$E$308,MATCH('Dept H Planning'!D32,Locations!$B$3:$B$308,0),4)="UK"),(J32)*(0.15*Transport!$C$14+0.85*Transport!$C$8)*'Dept H Planning'!F32,IF(AND(OR(D32="Ireland",INDEX(Locations!$B$3:$F$308,MATCH('Dept H Planning'!D32,Locations!$B$3:$B$308,0),5)="Yes"),E32="Electric Car",INDEX(Locations!$B$3:$E$308,MATCH('Dept H Planning'!C32,Locations!$B$3:$B$308,0),4)="UK"),(J32)*(0.15*Transport!$C$14+0.85*Transport!$C$8)*'Dept H Planning'!F32,IF(AND(OR(C32="Ireland",INDEX(Locations!$B$3:$F$308,MATCH('Dept H Planning'!C32,Locations!$B$3:$B$308,0),5)="Yes"),E32="Bus/Coach",INDEX(Locations!$B$3:$E$308,MATCH('Dept H Planning'!D32,Locations!$B$3:$B$308,0),4)="UK"),(J32)*(0.15*Transport!$C$13+0.85*Transport!$C$5)*'Dept H Planning'!F32,IF(AND(OR(D32="Ireland",INDEX(Locations!$B$3:$F$308,MATCH('Dept H Planning'!D32,Locations!$B$3:$B$308,0),5)="Yes"),E32="Bus/Coach",INDEX(Locations!$B$3:$E$308,MATCH('Dept H Planning'!C32,Locations!$B$3:$B$308,0),4)="UK"),(J32)*(0.15*Transport!$C$13+0.85*Transport!$C$5)*'Dept H Planning'!F32,IF(AND(OR(C32="Ireland",INDEX(Locations!$B$3:$F$308,MATCH('Dept H Planning'!C32,Locations!$B$3:$B$308,0),5)="Yes"),E32="Train",INDEX(Locations!$B$3:$E$308,MATCH('Dept H Planning'!D32,Locations!$B$3:$B$308,0),4)="UK"),(J32)*(0.15*Transport!$C$13+0.85*Transport!$C$3)*'Dept H Planning'!F32,IF(AND(OR(D32="Ireland",INDEX(Locations!$B$3:$F$308,MATCH('Dept H Planning'!D32,Locations!$B$3:$B$308,0),5)="Yes"),E32="Train",INDEX(Locations!$B$3:$E$308,MATCH('Dept H Planning'!C32,Locations!$B$3:$B$308,0),4)="UK"),(J32)*(0.15*Transport!$C$13+0.85*Transport!$C$3),J32*(INDEX(Transport!$B$3:$E$14,MATCH('Dept H Planning'!E32,Transport!$B$3:$B$14,0),IF(INDEX(Locations!$B$3:$G$308,MATCH('Dept H Planning'!C32,Locations!$B$3:$B$308,0),4)="UK",2,IF(INDEX(Locations!$B$3:$G$308,MATCH('Dept H Planning'!C32,Locations!$B$3:$B$308,0),4)="Europe",3,4)))))*F32*G32*H32))))))))))))))))))),1)),"")</f>
        <v/>
      </c>
      <c r="L32" s="90"/>
      <c r="N32" s="96"/>
    </row>
    <row r="33" spans="1:14" ht="17.399999999999999" customHeight="1" x14ac:dyDescent="0.25">
      <c r="A33" s="90"/>
      <c r="B33" s="91"/>
      <c r="C33" s="91"/>
      <c r="D33" s="91"/>
      <c r="E33" s="91"/>
      <c r="F33" s="90"/>
      <c r="G33" s="90">
        <v>1</v>
      </c>
      <c r="H33" s="101">
        <v>1</v>
      </c>
      <c r="I33" s="91"/>
      <c r="J33" s="100" t="str">
        <f>(IFERROR(IF(I33="Yes",(ROUND(6371 * ACOS(SIN((VLOOKUP(C33,Locations!B:D,2,FALSE))*PI()/180)*SIN((VLOOKUP(D33,Locations!B:D,2,FALSE))*PI()/180) + COS((VLOOKUP(C33,Locations!B:D,2,FALSE))*PI()/180) * COS((VLOOKUP(D33,Locations!B:D,2,FALSE))*PI()/180)*COS((VLOOKUP(D33,Locations!B:D,3,FALSE))* PI()/180-(VLOOKUP(C33,Locations!B:D,3,FALSE))*PI()/180))/1.609,0))*2,(ROUND(6371 * ACOS(SIN((VLOOKUP(C33,Locations!B:D,2,FALSE))*PI()/180)*SIN((VLOOKUP(D33,Locations!B:D,2,FALSE))*PI()/180) + COS((VLOOKUP(C33,Locations!B:D,2,FALSE))*PI()/180) * COS((VLOOKUP(D33,Locations!B:D,2,FALSE))*PI()/180)*COS((VLOOKUP(D33,Locations!B:D,3,FALSE))* PI()/180-(VLOOKUP(C33,Locations!B:D,3,FALSE))*PI()/180))/1.609,0))),""))</f>
        <v/>
      </c>
      <c r="K33" s="100" t="str" cm="1">
        <f t="array" ref="K33">IFERROR((ROUND(IF(AND(E33="Train",INDEX(Locations!$B$3:$E$308,MATCH('Dept H Planning'!C33,Locations!$B$3:$B$308,0),4)="Europe",INDEX(Locations!$B$3:$E$308,MATCH('Dept H Planning'!D33,Locations!$B$3:$B$308,0),4)="UK"),(((INDEX(Dover!$B$3:$G$124,MATCH('Dept H Planning'!C33,Dover!$B$3:$B$124,0),6))*Transport!$D$3)+(INDEX(Dover!$B$3:$G$124,MATCH('Dept H Planning'!D33,Dover!$B$3:$B$124,0),6)*Transport!$C$3))*'Dept H Planning'!F33*IF(I33="Yes",2,1),IF(AND(E33="Train",INDEX(Locations!$B$3:$E$308,MATCH('Dept H Planning'!D33,Locations!$B$3:$B$308,0),4)="Europe",INDEX(Locations!$B$3:$E$308,MATCH('Dept H Planning'!C33,Locations!$B$3:$B$308,0),4)="UK"),(((INDEX(Dover!$B$3:$G$124,MATCH('Dept H Planning'!D33,Dover!$B$3:$B$124,0),6))*Transport!$D$3)+(INDEX(Dover!$B$3:$G$124,MATCH('Dept H Planning'!C33,Dover!$B$3:$B$124,0),6)*Transport!$C$3))*'Dept H Planning'!F33*IF(I33="Yes",2,1),IF(AND(E33="Bus/Coach",INDEX(Locations!$B$3:$E$308,MATCH('Dept H Planning'!C33,Locations!$B$3:$B$308,0),4)="Europe",INDEX(Locations!$B$3:$E$308,MATCH('Dept H Planning'!D33,Locations!$B$3:$B$308,0),4)="UK"),((((J33)-42.4)*Transport!$D$5)+(42.4*Transport!$D$13))*'Dept H Planning'!F33,IF(AND(E33="Bus/Coach",INDEX(Locations!$B$3:$E$308,MATCH('Dept H Planning'!D33,Locations!$B$3:$B$308,0),4)="Europe",INDEX(Locations!$B$3:$E$308,MATCH('Dept H Planning'!C33,Locations!$B$3:$B$308,0),4)="UK"),((((J33)-42.4)*Transport!$D$5)+(42.4*Transport!$D$13))*'Dept H Planning'!F33,IF(AND(E33="Car",INDEX(Locations!$B$3:$E$308,MATCH('Dept H Planning'!C33,Locations!$B$3:$B$308,0),4)="Europe",INDEX(Locations!$B$3:$E$308,MATCH('Dept H Planning'!D33,Locations!$B$3:$B$308,0),4)="UK"),(((((J33)-42.4)*Transport!$D$9)+(42.4*Transport!$D$14))*'Dept H Planning'!F33),IF(AND(E33="Car",INDEX(Locations!$B$3:$E$308,MATCH('Dept H Planning'!D33,Locations!$B$3:$B$308,0),4)="Europe",INDEX(Locations!$B$3:$E$308,MATCH('Dept H Planning'!C33,Locations!$B$3:$B$308,0),4)="UK"),(((((J33)-42.4)*Transport!$D$9)+(42.4*Transport!$D$14))*'Dept H Planning'!F33),IF(AND(E33="Hybrid car",INDEX(Locations!$B$3:$E$308,MATCH('Dept H Planning'!C33,Locations!$B$3:$B$308,0),4)="Europe",INDEX(Locations!$B$3:$E$308,MATCH('Dept H Planning'!D33,Locations!$B$3:$B$308,0),4)="UK"),(((((J33)-42.4)*Transport!$D$9)+(42.4*Transport!$D$14))*'Dept H Planning'!F33),IF(AND(E33="Hybrid car",INDEX(Locations!$B$3:$E$308,MATCH('Dept H Planning'!D33,Locations!$B$3:$B$308,0),4)="Europe",INDEX(Locations!$B$3:$E$308,MATCH('Dept H Planning'!C33,Locations!$B$3:$B$308,0),4)="UK"),(((((J33)-42.4)*Transport!$D$9)+(42.4*Transport!$D$14))*'Dept H Planning'!F33),IF(AND(E33="Electric car",INDEX(Locations!$B$3:$E$308,MATCH('Dept H Planning'!C33,Locations!$B$3:$B$308,0),4)="Europe",INDEX(Locations!$B$3:$E$308,MATCH('Dept H Planning'!D33,Locations!$B$3:$B$308,0),4)="UK"),(((((J33)-42.4)*Transport!$D$8)+(42.4*Transport!$D$14))*'Dept H Planning'!F33),IF(AND(E33="Electric car",INDEX(Locations!$B$3:$E$308,MATCH('Dept H Planning'!D33,Locations!$B$3:$B$308,0),4)="Europe",INDEX(Locations!$B$3:$E$308,MATCH('Dept H Planning'!C33,Locations!$B$3:$B$308,0),4)="UK"),(((((J33)-42.4)*Transport!$D$8)+(42.4*Transport!$D$14))*'Dept H Planning'!F33),IF(AND(OR(C33="Ireland",INDEX(Locations!$B$3:$F$308,MATCH('Dept H Planning'!C33,Locations!$B$3:$B$308,0),5)="Yes"),E33="Car",INDEX(Locations!$B$3:$E$308,MATCH('Dept H Planning'!D33,Locations!$B$3:$B$308,0),4)="UK"),(J33)*(0.15*Transport!$C$14+0.85*Transport!$C$9)*'Dept H Planning'!F33,IF(AND(OR(D33="Ireland",INDEX(Locations!$B$3:$F$308,MATCH('Dept H Planning'!D33,Locations!$B$3:$B$308,0),5)="Yes"),E33="Car",INDEX(Locations!$B$3:$E$308,MATCH('Dept H Planning'!C33,Locations!$B$3:$B$308,0),4)="UK"),(J33)*(0.15*Transport!$C$14+0.85*Transport!$C$9)*'Dept H Planning'!F33,IF(AND(OR(C33="Ireland",INDEX(Locations!$B$3:$F$308,MATCH('Dept H Planning'!C33,Locations!$B$3:$B$308,0),5)="Yes"),E33="Hybrid Car",INDEX(Locations!$B$3:$E$308,MATCH('Dept H Planning'!D33,Locations!$B$3:$B$308,0),4)="UK"),(J33)*(0.15*Transport!$C$14+0.85*Transport!$C$9)*'Dept H Planning'!F33,IF(AND(OR(D33="Ireland",INDEX(Locations!$B$3:$F$308,MATCH('Dept H Planning'!D33,Locations!$B$3:$B$308,0),5)="Yes"),E33="Hybrid Car",INDEX(Locations!$B$3:$E$308,MATCH('Dept H Planning'!C33,Locations!$B$3:$B$308,0),4)="UK"),(J33)*(0.15*Transport!$C$14+0.85*Transport!$C$9)*'Dept H Planning'!F33,IF(AND(OR(C33="Ireland",INDEX(Locations!$B$3:$F$308,MATCH('Dept H Planning'!C33,Locations!$B$3:$B$308,0),5)="Yes"),E33="Electric Car",INDEX(Locations!$B$3:$E$308,MATCH('Dept H Planning'!D33,Locations!$B$3:$B$308,0),4)="UK"),(J33)*(0.15*Transport!$C$14+0.85*Transport!$C$8)*'Dept H Planning'!F33,IF(AND(OR(D33="Ireland",INDEX(Locations!$B$3:$F$308,MATCH('Dept H Planning'!D33,Locations!$B$3:$B$308,0),5)="Yes"),E33="Electric Car",INDEX(Locations!$B$3:$E$308,MATCH('Dept H Planning'!C33,Locations!$B$3:$B$308,0),4)="UK"),(J33)*(0.15*Transport!$C$14+0.85*Transport!$C$8)*'Dept H Planning'!F33,IF(AND(OR(C33="Ireland",INDEX(Locations!$B$3:$F$308,MATCH('Dept H Planning'!C33,Locations!$B$3:$B$308,0),5)="Yes"),E33="Bus/Coach",INDEX(Locations!$B$3:$E$308,MATCH('Dept H Planning'!D33,Locations!$B$3:$B$308,0),4)="UK"),(J33)*(0.15*Transport!$C$13+0.85*Transport!$C$5)*'Dept H Planning'!F33,IF(AND(OR(D33="Ireland",INDEX(Locations!$B$3:$F$308,MATCH('Dept H Planning'!D33,Locations!$B$3:$B$308,0),5)="Yes"),E33="Bus/Coach",INDEX(Locations!$B$3:$E$308,MATCH('Dept H Planning'!C33,Locations!$B$3:$B$308,0),4)="UK"),(J33)*(0.15*Transport!$C$13+0.85*Transport!$C$5)*'Dept H Planning'!F33,IF(AND(OR(C33="Ireland",INDEX(Locations!$B$3:$F$308,MATCH('Dept H Planning'!C33,Locations!$B$3:$B$308,0),5)="Yes"),E33="Train",INDEX(Locations!$B$3:$E$308,MATCH('Dept H Planning'!D33,Locations!$B$3:$B$308,0),4)="UK"),(J33)*(0.15*Transport!$C$13+0.85*Transport!$C$3)*'Dept H Planning'!F33,IF(AND(OR(D33="Ireland",INDEX(Locations!$B$3:$F$308,MATCH('Dept H Planning'!D33,Locations!$B$3:$B$308,0),5)="Yes"),E33="Train",INDEX(Locations!$B$3:$E$308,MATCH('Dept H Planning'!C33,Locations!$B$3:$B$308,0),4)="UK"),(J33)*(0.15*Transport!$C$13+0.85*Transport!$C$3),J33*(INDEX(Transport!$B$3:$E$14,MATCH('Dept H Planning'!E33,Transport!$B$3:$B$14,0),IF(INDEX(Locations!$B$3:$G$308,MATCH('Dept H Planning'!C33,Locations!$B$3:$B$308,0),4)="UK",2,IF(INDEX(Locations!$B$3:$G$308,MATCH('Dept H Planning'!C33,Locations!$B$3:$B$308,0),4)="Europe",3,4)))))*F33*G33*H33))))))))))))))))))),1)),"")</f>
        <v/>
      </c>
      <c r="L33" s="90"/>
      <c r="N33" s="96"/>
    </row>
    <row r="34" spans="1:14" ht="17.399999999999999" customHeight="1" x14ac:dyDescent="0.25">
      <c r="A34" s="90"/>
      <c r="B34" s="91"/>
      <c r="C34" s="91"/>
      <c r="D34" s="91"/>
      <c r="E34" s="91"/>
      <c r="F34" s="90"/>
      <c r="G34" s="90">
        <v>1</v>
      </c>
      <c r="H34" s="101">
        <v>1</v>
      </c>
      <c r="I34" s="91"/>
      <c r="J34" s="100" t="str">
        <f>(IFERROR(IF(I34="Yes",(ROUND(6371 * ACOS(SIN((VLOOKUP(C34,Locations!B:D,2,FALSE))*PI()/180)*SIN((VLOOKUP(D34,Locations!B:D,2,FALSE))*PI()/180) + COS((VLOOKUP(C34,Locations!B:D,2,FALSE))*PI()/180) * COS((VLOOKUP(D34,Locations!B:D,2,FALSE))*PI()/180)*COS((VLOOKUP(D34,Locations!B:D,3,FALSE))* PI()/180-(VLOOKUP(C34,Locations!B:D,3,FALSE))*PI()/180))/1.609,0))*2,(ROUND(6371 * ACOS(SIN((VLOOKUP(C34,Locations!B:D,2,FALSE))*PI()/180)*SIN((VLOOKUP(D34,Locations!B:D,2,FALSE))*PI()/180) + COS((VLOOKUP(C34,Locations!B:D,2,FALSE))*PI()/180) * COS((VLOOKUP(D34,Locations!B:D,2,FALSE))*PI()/180)*COS((VLOOKUP(D34,Locations!B:D,3,FALSE))* PI()/180-(VLOOKUP(C34,Locations!B:D,3,FALSE))*PI()/180))/1.609,0))),""))</f>
        <v/>
      </c>
      <c r="K34" s="100" t="str" cm="1">
        <f t="array" ref="K34">IFERROR((ROUND(IF(AND(E34="Train",INDEX(Locations!$B$3:$E$308,MATCH('Dept H Planning'!C34,Locations!$B$3:$B$308,0),4)="Europe",INDEX(Locations!$B$3:$E$308,MATCH('Dept H Planning'!D34,Locations!$B$3:$B$308,0),4)="UK"),(((INDEX(Dover!$B$3:$G$124,MATCH('Dept H Planning'!C34,Dover!$B$3:$B$124,0),6))*Transport!$D$3)+(INDEX(Dover!$B$3:$G$124,MATCH('Dept H Planning'!D34,Dover!$B$3:$B$124,0),6)*Transport!$C$3))*'Dept H Planning'!F34*IF(I34="Yes",2,1),IF(AND(E34="Train",INDEX(Locations!$B$3:$E$308,MATCH('Dept H Planning'!D34,Locations!$B$3:$B$308,0),4)="Europe",INDEX(Locations!$B$3:$E$308,MATCH('Dept H Planning'!C34,Locations!$B$3:$B$308,0),4)="UK"),(((INDEX(Dover!$B$3:$G$124,MATCH('Dept H Planning'!D34,Dover!$B$3:$B$124,0),6))*Transport!$D$3)+(INDEX(Dover!$B$3:$G$124,MATCH('Dept H Planning'!C34,Dover!$B$3:$B$124,0),6)*Transport!$C$3))*'Dept H Planning'!F34*IF(I34="Yes",2,1),IF(AND(E34="Bus/Coach",INDEX(Locations!$B$3:$E$308,MATCH('Dept H Planning'!C34,Locations!$B$3:$B$308,0),4)="Europe",INDEX(Locations!$B$3:$E$308,MATCH('Dept H Planning'!D34,Locations!$B$3:$B$308,0),4)="UK"),((((J34)-42.4)*Transport!$D$5)+(42.4*Transport!$D$13))*'Dept H Planning'!F34,IF(AND(E34="Bus/Coach",INDEX(Locations!$B$3:$E$308,MATCH('Dept H Planning'!D34,Locations!$B$3:$B$308,0),4)="Europe",INDEX(Locations!$B$3:$E$308,MATCH('Dept H Planning'!C34,Locations!$B$3:$B$308,0),4)="UK"),((((J34)-42.4)*Transport!$D$5)+(42.4*Transport!$D$13))*'Dept H Planning'!F34,IF(AND(E34="Car",INDEX(Locations!$B$3:$E$308,MATCH('Dept H Planning'!C34,Locations!$B$3:$B$308,0),4)="Europe",INDEX(Locations!$B$3:$E$308,MATCH('Dept H Planning'!D34,Locations!$B$3:$B$308,0),4)="UK"),(((((J34)-42.4)*Transport!$D$9)+(42.4*Transport!$D$14))*'Dept H Planning'!F34),IF(AND(E34="Car",INDEX(Locations!$B$3:$E$308,MATCH('Dept H Planning'!D34,Locations!$B$3:$B$308,0),4)="Europe",INDEX(Locations!$B$3:$E$308,MATCH('Dept H Planning'!C34,Locations!$B$3:$B$308,0),4)="UK"),(((((J34)-42.4)*Transport!$D$9)+(42.4*Transport!$D$14))*'Dept H Planning'!F34),IF(AND(E34="Hybrid car",INDEX(Locations!$B$3:$E$308,MATCH('Dept H Planning'!C34,Locations!$B$3:$B$308,0),4)="Europe",INDEX(Locations!$B$3:$E$308,MATCH('Dept H Planning'!D34,Locations!$B$3:$B$308,0),4)="UK"),(((((J34)-42.4)*Transport!$D$9)+(42.4*Transport!$D$14))*'Dept H Planning'!F34),IF(AND(E34="Hybrid car",INDEX(Locations!$B$3:$E$308,MATCH('Dept H Planning'!D34,Locations!$B$3:$B$308,0),4)="Europe",INDEX(Locations!$B$3:$E$308,MATCH('Dept H Planning'!C34,Locations!$B$3:$B$308,0),4)="UK"),(((((J34)-42.4)*Transport!$D$9)+(42.4*Transport!$D$14))*'Dept H Planning'!F34),IF(AND(E34="Electric car",INDEX(Locations!$B$3:$E$308,MATCH('Dept H Planning'!C34,Locations!$B$3:$B$308,0),4)="Europe",INDEX(Locations!$B$3:$E$308,MATCH('Dept H Planning'!D34,Locations!$B$3:$B$308,0),4)="UK"),(((((J34)-42.4)*Transport!$D$8)+(42.4*Transport!$D$14))*'Dept H Planning'!F34),IF(AND(E34="Electric car",INDEX(Locations!$B$3:$E$308,MATCH('Dept H Planning'!D34,Locations!$B$3:$B$308,0),4)="Europe",INDEX(Locations!$B$3:$E$308,MATCH('Dept H Planning'!C34,Locations!$B$3:$B$308,0),4)="UK"),(((((J34)-42.4)*Transport!$D$8)+(42.4*Transport!$D$14))*'Dept H Planning'!F34),IF(AND(OR(C34="Ireland",INDEX(Locations!$B$3:$F$308,MATCH('Dept H Planning'!C34,Locations!$B$3:$B$308,0),5)="Yes"),E34="Car",INDEX(Locations!$B$3:$E$308,MATCH('Dept H Planning'!D34,Locations!$B$3:$B$308,0),4)="UK"),(J34)*(0.15*Transport!$C$14+0.85*Transport!$C$9)*'Dept H Planning'!F34,IF(AND(OR(D34="Ireland",INDEX(Locations!$B$3:$F$308,MATCH('Dept H Planning'!D34,Locations!$B$3:$B$308,0),5)="Yes"),E34="Car",INDEX(Locations!$B$3:$E$308,MATCH('Dept H Planning'!C34,Locations!$B$3:$B$308,0),4)="UK"),(J34)*(0.15*Transport!$C$14+0.85*Transport!$C$9)*'Dept H Planning'!F34,IF(AND(OR(C34="Ireland",INDEX(Locations!$B$3:$F$308,MATCH('Dept H Planning'!C34,Locations!$B$3:$B$308,0),5)="Yes"),E34="Hybrid Car",INDEX(Locations!$B$3:$E$308,MATCH('Dept H Planning'!D34,Locations!$B$3:$B$308,0),4)="UK"),(J34)*(0.15*Transport!$C$14+0.85*Transport!$C$9)*'Dept H Planning'!F34,IF(AND(OR(D34="Ireland",INDEX(Locations!$B$3:$F$308,MATCH('Dept H Planning'!D34,Locations!$B$3:$B$308,0),5)="Yes"),E34="Hybrid Car",INDEX(Locations!$B$3:$E$308,MATCH('Dept H Planning'!C34,Locations!$B$3:$B$308,0),4)="UK"),(J34)*(0.15*Transport!$C$14+0.85*Transport!$C$9)*'Dept H Planning'!F34,IF(AND(OR(C34="Ireland",INDEX(Locations!$B$3:$F$308,MATCH('Dept H Planning'!C34,Locations!$B$3:$B$308,0),5)="Yes"),E34="Electric Car",INDEX(Locations!$B$3:$E$308,MATCH('Dept H Planning'!D34,Locations!$B$3:$B$308,0),4)="UK"),(J34)*(0.15*Transport!$C$14+0.85*Transport!$C$8)*'Dept H Planning'!F34,IF(AND(OR(D34="Ireland",INDEX(Locations!$B$3:$F$308,MATCH('Dept H Planning'!D34,Locations!$B$3:$B$308,0),5)="Yes"),E34="Electric Car",INDEX(Locations!$B$3:$E$308,MATCH('Dept H Planning'!C34,Locations!$B$3:$B$308,0),4)="UK"),(J34)*(0.15*Transport!$C$14+0.85*Transport!$C$8)*'Dept H Planning'!F34,IF(AND(OR(C34="Ireland",INDEX(Locations!$B$3:$F$308,MATCH('Dept H Planning'!C34,Locations!$B$3:$B$308,0),5)="Yes"),E34="Bus/Coach",INDEX(Locations!$B$3:$E$308,MATCH('Dept H Planning'!D34,Locations!$B$3:$B$308,0),4)="UK"),(J34)*(0.15*Transport!$C$13+0.85*Transport!$C$5)*'Dept H Planning'!F34,IF(AND(OR(D34="Ireland",INDEX(Locations!$B$3:$F$308,MATCH('Dept H Planning'!D34,Locations!$B$3:$B$308,0),5)="Yes"),E34="Bus/Coach",INDEX(Locations!$B$3:$E$308,MATCH('Dept H Planning'!C34,Locations!$B$3:$B$308,0),4)="UK"),(J34)*(0.15*Transport!$C$13+0.85*Transport!$C$5)*'Dept H Planning'!F34,IF(AND(OR(C34="Ireland",INDEX(Locations!$B$3:$F$308,MATCH('Dept H Planning'!C34,Locations!$B$3:$B$308,0),5)="Yes"),E34="Train",INDEX(Locations!$B$3:$E$308,MATCH('Dept H Planning'!D34,Locations!$B$3:$B$308,0),4)="UK"),(J34)*(0.15*Transport!$C$13+0.85*Transport!$C$3)*'Dept H Planning'!F34,IF(AND(OR(D34="Ireland",INDEX(Locations!$B$3:$F$308,MATCH('Dept H Planning'!D34,Locations!$B$3:$B$308,0),5)="Yes"),E34="Train",INDEX(Locations!$B$3:$E$308,MATCH('Dept H Planning'!C34,Locations!$B$3:$B$308,0),4)="UK"),(J34)*(0.15*Transport!$C$13+0.85*Transport!$C$3),J34*(INDEX(Transport!$B$3:$E$14,MATCH('Dept H Planning'!E34,Transport!$B$3:$B$14,0),IF(INDEX(Locations!$B$3:$G$308,MATCH('Dept H Planning'!C34,Locations!$B$3:$B$308,0),4)="UK",2,IF(INDEX(Locations!$B$3:$G$308,MATCH('Dept H Planning'!C34,Locations!$B$3:$B$308,0),4)="Europe",3,4)))))*F34*G34*H34))))))))))))))))))),1)),"")</f>
        <v/>
      </c>
      <c r="L34" s="90"/>
      <c r="M34" s="96"/>
      <c r="N34" s="96"/>
    </row>
    <row r="35" spans="1:14" ht="17.399999999999999" customHeight="1" x14ac:dyDescent="0.25">
      <c r="A35" s="90"/>
      <c r="B35" s="91"/>
      <c r="C35" s="91"/>
      <c r="D35" s="91"/>
      <c r="E35" s="91"/>
      <c r="F35" s="90"/>
      <c r="G35" s="90">
        <v>1</v>
      </c>
      <c r="H35" s="101">
        <v>1</v>
      </c>
      <c r="I35" s="91"/>
      <c r="J35" s="100" t="str">
        <f>(IFERROR(IF(I35="Yes",(ROUND(6371 * ACOS(SIN((VLOOKUP(C35,Locations!B:D,2,FALSE))*PI()/180)*SIN((VLOOKUP(D35,Locations!B:D,2,FALSE))*PI()/180) + COS((VLOOKUP(C35,Locations!B:D,2,FALSE))*PI()/180) * COS((VLOOKUP(D35,Locations!B:D,2,FALSE))*PI()/180)*COS((VLOOKUP(D35,Locations!B:D,3,FALSE))* PI()/180-(VLOOKUP(C35,Locations!B:D,3,FALSE))*PI()/180))/1.609,0))*2,(ROUND(6371 * ACOS(SIN((VLOOKUP(C35,Locations!B:D,2,FALSE))*PI()/180)*SIN((VLOOKUP(D35,Locations!B:D,2,FALSE))*PI()/180) + COS((VLOOKUP(C35,Locations!B:D,2,FALSE))*PI()/180) * COS((VLOOKUP(D35,Locations!B:D,2,FALSE))*PI()/180)*COS((VLOOKUP(D35,Locations!B:D,3,FALSE))* PI()/180-(VLOOKUP(C35,Locations!B:D,3,FALSE))*PI()/180))/1.609,0))),""))</f>
        <v/>
      </c>
      <c r="K35" s="100" t="str" cm="1">
        <f t="array" ref="K35">IFERROR((ROUND(IF(AND(E35="Train",INDEX(Locations!$B$3:$E$308,MATCH('Dept H Planning'!C35,Locations!$B$3:$B$308,0),4)="Europe",INDEX(Locations!$B$3:$E$308,MATCH('Dept H Planning'!D35,Locations!$B$3:$B$308,0),4)="UK"),(((INDEX(Dover!$B$3:$G$124,MATCH('Dept H Planning'!C35,Dover!$B$3:$B$124,0),6))*Transport!$D$3)+(INDEX(Dover!$B$3:$G$124,MATCH('Dept H Planning'!D35,Dover!$B$3:$B$124,0),6)*Transport!$C$3))*'Dept H Planning'!F35*IF(I35="Yes",2,1),IF(AND(E35="Train",INDEX(Locations!$B$3:$E$308,MATCH('Dept H Planning'!D35,Locations!$B$3:$B$308,0),4)="Europe",INDEX(Locations!$B$3:$E$308,MATCH('Dept H Planning'!C35,Locations!$B$3:$B$308,0),4)="UK"),(((INDEX(Dover!$B$3:$G$124,MATCH('Dept H Planning'!D35,Dover!$B$3:$B$124,0),6))*Transport!$D$3)+(INDEX(Dover!$B$3:$G$124,MATCH('Dept H Planning'!C35,Dover!$B$3:$B$124,0),6)*Transport!$C$3))*'Dept H Planning'!F35*IF(I35="Yes",2,1),IF(AND(E35="Bus/Coach",INDEX(Locations!$B$3:$E$308,MATCH('Dept H Planning'!C35,Locations!$B$3:$B$308,0),4)="Europe",INDEX(Locations!$B$3:$E$308,MATCH('Dept H Planning'!D35,Locations!$B$3:$B$308,0),4)="UK"),((((J35)-42.4)*Transport!$D$5)+(42.4*Transport!$D$13))*'Dept H Planning'!F35,IF(AND(E35="Bus/Coach",INDEX(Locations!$B$3:$E$308,MATCH('Dept H Planning'!D35,Locations!$B$3:$B$308,0),4)="Europe",INDEX(Locations!$B$3:$E$308,MATCH('Dept H Planning'!C35,Locations!$B$3:$B$308,0),4)="UK"),((((J35)-42.4)*Transport!$D$5)+(42.4*Transport!$D$13))*'Dept H Planning'!F35,IF(AND(E35="Car",INDEX(Locations!$B$3:$E$308,MATCH('Dept H Planning'!C35,Locations!$B$3:$B$308,0),4)="Europe",INDEX(Locations!$B$3:$E$308,MATCH('Dept H Planning'!D35,Locations!$B$3:$B$308,0),4)="UK"),(((((J35)-42.4)*Transport!$D$9)+(42.4*Transport!$D$14))*'Dept H Planning'!F35),IF(AND(E35="Car",INDEX(Locations!$B$3:$E$308,MATCH('Dept H Planning'!D35,Locations!$B$3:$B$308,0),4)="Europe",INDEX(Locations!$B$3:$E$308,MATCH('Dept H Planning'!C35,Locations!$B$3:$B$308,0),4)="UK"),(((((J35)-42.4)*Transport!$D$9)+(42.4*Transport!$D$14))*'Dept H Planning'!F35),IF(AND(E35="Hybrid car",INDEX(Locations!$B$3:$E$308,MATCH('Dept H Planning'!C35,Locations!$B$3:$B$308,0),4)="Europe",INDEX(Locations!$B$3:$E$308,MATCH('Dept H Planning'!D35,Locations!$B$3:$B$308,0),4)="UK"),(((((J35)-42.4)*Transport!$D$9)+(42.4*Transport!$D$14))*'Dept H Planning'!F35),IF(AND(E35="Hybrid car",INDEX(Locations!$B$3:$E$308,MATCH('Dept H Planning'!D35,Locations!$B$3:$B$308,0),4)="Europe",INDEX(Locations!$B$3:$E$308,MATCH('Dept H Planning'!C35,Locations!$B$3:$B$308,0),4)="UK"),(((((J35)-42.4)*Transport!$D$9)+(42.4*Transport!$D$14))*'Dept H Planning'!F35),IF(AND(E35="Electric car",INDEX(Locations!$B$3:$E$308,MATCH('Dept H Planning'!C35,Locations!$B$3:$B$308,0),4)="Europe",INDEX(Locations!$B$3:$E$308,MATCH('Dept H Planning'!D35,Locations!$B$3:$B$308,0),4)="UK"),(((((J35)-42.4)*Transport!$D$8)+(42.4*Transport!$D$14))*'Dept H Planning'!F35),IF(AND(E35="Electric car",INDEX(Locations!$B$3:$E$308,MATCH('Dept H Planning'!D35,Locations!$B$3:$B$308,0),4)="Europe",INDEX(Locations!$B$3:$E$308,MATCH('Dept H Planning'!C35,Locations!$B$3:$B$308,0),4)="UK"),(((((J35)-42.4)*Transport!$D$8)+(42.4*Transport!$D$14))*'Dept H Planning'!F35),IF(AND(OR(C35="Ireland",INDEX(Locations!$B$3:$F$308,MATCH('Dept H Planning'!C35,Locations!$B$3:$B$308,0),5)="Yes"),E35="Car",INDEX(Locations!$B$3:$E$308,MATCH('Dept H Planning'!D35,Locations!$B$3:$B$308,0),4)="UK"),(J35)*(0.15*Transport!$C$14+0.85*Transport!$C$9)*'Dept H Planning'!F35,IF(AND(OR(D35="Ireland",INDEX(Locations!$B$3:$F$308,MATCH('Dept H Planning'!D35,Locations!$B$3:$B$308,0),5)="Yes"),E35="Car",INDEX(Locations!$B$3:$E$308,MATCH('Dept H Planning'!C35,Locations!$B$3:$B$308,0),4)="UK"),(J35)*(0.15*Transport!$C$14+0.85*Transport!$C$9)*'Dept H Planning'!F35,IF(AND(OR(C35="Ireland",INDEX(Locations!$B$3:$F$308,MATCH('Dept H Planning'!C35,Locations!$B$3:$B$308,0),5)="Yes"),E35="Hybrid Car",INDEX(Locations!$B$3:$E$308,MATCH('Dept H Planning'!D35,Locations!$B$3:$B$308,0),4)="UK"),(J35)*(0.15*Transport!$C$14+0.85*Transport!$C$9)*'Dept H Planning'!F35,IF(AND(OR(D35="Ireland",INDEX(Locations!$B$3:$F$308,MATCH('Dept H Planning'!D35,Locations!$B$3:$B$308,0),5)="Yes"),E35="Hybrid Car",INDEX(Locations!$B$3:$E$308,MATCH('Dept H Planning'!C35,Locations!$B$3:$B$308,0),4)="UK"),(J35)*(0.15*Transport!$C$14+0.85*Transport!$C$9)*'Dept H Planning'!F35,IF(AND(OR(C35="Ireland",INDEX(Locations!$B$3:$F$308,MATCH('Dept H Planning'!C35,Locations!$B$3:$B$308,0),5)="Yes"),E35="Electric Car",INDEX(Locations!$B$3:$E$308,MATCH('Dept H Planning'!D35,Locations!$B$3:$B$308,0),4)="UK"),(J35)*(0.15*Transport!$C$14+0.85*Transport!$C$8)*'Dept H Planning'!F35,IF(AND(OR(D35="Ireland",INDEX(Locations!$B$3:$F$308,MATCH('Dept H Planning'!D35,Locations!$B$3:$B$308,0),5)="Yes"),E35="Electric Car",INDEX(Locations!$B$3:$E$308,MATCH('Dept H Planning'!C35,Locations!$B$3:$B$308,0),4)="UK"),(J35)*(0.15*Transport!$C$14+0.85*Transport!$C$8)*'Dept H Planning'!F35,IF(AND(OR(C35="Ireland",INDEX(Locations!$B$3:$F$308,MATCH('Dept H Planning'!C35,Locations!$B$3:$B$308,0),5)="Yes"),E35="Bus/Coach",INDEX(Locations!$B$3:$E$308,MATCH('Dept H Planning'!D35,Locations!$B$3:$B$308,0),4)="UK"),(J35)*(0.15*Transport!$C$13+0.85*Transport!$C$5)*'Dept H Planning'!F35,IF(AND(OR(D35="Ireland",INDEX(Locations!$B$3:$F$308,MATCH('Dept H Planning'!D35,Locations!$B$3:$B$308,0),5)="Yes"),E35="Bus/Coach",INDEX(Locations!$B$3:$E$308,MATCH('Dept H Planning'!C35,Locations!$B$3:$B$308,0),4)="UK"),(J35)*(0.15*Transport!$C$13+0.85*Transport!$C$5)*'Dept H Planning'!F35,IF(AND(OR(C35="Ireland",INDEX(Locations!$B$3:$F$308,MATCH('Dept H Planning'!C35,Locations!$B$3:$B$308,0),5)="Yes"),E35="Train",INDEX(Locations!$B$3:$E$308,MATCH('Dept H Planning'!D35,Locations!$B$3:$B$308,0),4)="UK"),(J35)*(0.15*Transport!$C$13+0.85*Transport!$C$3)*'Dept H Planning'!F35,IF(AND(OR(D35="Ireland",INDEX(Locations!$B$3:$F$308,MATCH('Dept H Planning'!D35,Locations!$B$3:$B$308,0),5)="Yes"),E35="Train",INDEX(Locations!$B$3:$E$308,MATCH('Dept H Planning'!C35,Locations!$B$3:$B$308,0),4)="UK"),(J35)*(0.15*Transport!$C$13+0.85*Transport!$C$3),J35*(INDEX(Transport!$B$3:$E$14,MATCH('Dept H Planning'!E35,Transport!$B$3:$B$14,0),IF(INDEX(Locations!$B$3:$G$308,MATCH('Dept H Planning'!C35,Locations!$B$3:$B$308,0),4)="UK",2,IF(INDEX(Locations!$B$3:$G$308,MATCH('Dept H Planning'!C35,Locations!$B$3:$B$308,0),4)="Europe",3,4)))))*F35*G35*H35))))))))))))))))))),1)),"")</f>
        <v/>
      </c>
      <c r="L35" s="90"/>
      <c r="M35" s="96"/>
      <c r="N35" s="96"/>
    </row>
    <row r="36" spans="1:14" ht="17.399999999999999" customHeight="1" x14ac:dyDescent="0.25">
      <c r="A36" s="90"/>
      <c r="B36" s="91"/>
      <c r="C36" s="91"/>
      <c r="D36" s="91"/>
      <c r="E36" s="91"/>
      <c r="F36" s="90"/>
      <c r="G36" s="90">
        <v>1</v>
      </c>
      <c r="H36" s="101">
        <v>1</v>
      </c>
      <c r="I36" s="91"/>
      <c r="J36" s="100" t="str">
        <f>(IFERROR(IF(I36="Yes",(ROUND(6371 * ACOS(SIN((VLOOKUP(C36,Locations!B:D,2,FALSE))*PI()/180)*SIN((VLOOKUP(D36,Locations!B:D,2,FALSE))*PI()/180) + COS((VLOOKUP(C36,Locations!B:D,2,FALSE))*PI()/180) * COS((VLOOKUP(D36,Locations!B:D,2,FALSE))*PI()/180)*COS((VLOOKUP(D36,Locations!B:D,3,FALSE))* PI()/180-(VLOOKUP(C36,Locations!B:D,3,FALSE))*PI()/180))/1.609,0))*2,(ROUND(6371 * ACOS(SIN((VLOOKUP(C36,Locations!B:D,2,FALSE))*PI()/180)*SIN((VLOOKUP(D36,Locations!B:D,2,FALSE))*PI()/180) + COS((VLOOKUP(C36,Locations!B:D,2,FALSE))*PI()/180) * COS((VLOOKUP(D36,Locations!B:D,2,FALSE))*PI()/180)*COS((VLOOKUP(D36,Locations!B:D,3,FALSE))* PI()/180-(VLOOKUP(C36,Locations!B:D,3,FALSE))*PI()/180))/1.609,0))),""))</f>
        <v/>
      </c>
      <c r="K36" s="100" t="str" cm="1">
        <f t="array" ref="K36">IFERROR((ROUND(IF(AND(E36="Train",INDEX(Locations!$B$3:$E$308,MATCH('Dept H Planning'!C36,Locations!$B$3:$B$308,0),4)="Europe",INDEX(Locations!$B$3:$E$308,MATCH('Dept H Planning'!D36,Locations!$B$3:$B$308,0),4)="UK"),(((INDEX(Dover!$B$3:$G$124,MATCH('Dept H Planning'!C36,Dover!$B$3:$B$124,0),6))*Transport!$D$3)+(INDEX(Dover!$B$3:$G$124,MATCH('Dept H Planning'!D36,Dover!$B$3:$B$124,0),6)*Transport!$C$3))*'Dept H Planning'!F36*IF(I36="Yes",2,1),IF(AND(E36="Train",INDEX(Locations!$B$3:$E$308,MATCH('Dept H Planning'!D36,Locations!$B$3:$B$308,0),4)="Europe",INDEX(Locations!$B$3:$E$308,MATCH('Dept H Planning'!C36,Locations!$B$3:$B$308,0),4)="UK"),(((INDEX(Dover!$B$3:$G$124,MATCH('Dept H Planning'!D36,Dover!$B$3:$B$124,0),6))*Transport!$D$3)+(INDEX(Dover!$B$3:$G$124,MATCH('Dept H Planning'!C36,Dover!$B$3:$B$124,0),6)*Transport!$C$3))*'Dept H Planning'!F36*IF(I36="Yes",2,1),IF(AND(E36="Bus/Coach",INDEX(Locations!$B$3:$E$308,MATCH('Dept H Planning'!C36,Locations!$B$3:$B$308,0),4)="Europe",INDEX(Locations!$B$3:$E$308,MATCH('Dept H Planning'!D36,Locations!$B$3:$B$308,0),4)="UK"),((((J36)-42.4)*Transport!$D$5)+(42.4*Transport!$D$13))*'Dept H Planning'!F36,IF(AND(E36="Bus/Coach",INDEX(Locations!$B$3:$E$308,MATCH('Dept H Planning'!D36,Locations!$B$3:$B$308,0),4)="Europe",INDEX(Locations!$B$3:$E$308,MATCH('Dept H Planning'!C36,Locations!$B$3:$B$308,0),4)="UK"),((((J36)-42.4)*Transport!$D$5)+(42.4*Transport!$D$13))*'Dept H Planning'!F36,IF(AND(E36="Car",INDEX(Locations!$B$3:$E$308,MATCH('Dept H Planning'!C36,Locations!$B$3:$B$308,0),4)="Europe",INDEX(Locations!$B$3:$E$308,MATCH('Dept H Planning'!D36,Locations!$B$3:$B$308,0),4)="UK"),(((((J36)-42.4)*Transport!$D$9)+(42.4*Transport!$D$14))*'Dept H Planning'!F36),IF(AND(E36="Car",INDEX(Locations!$B$3:$E$308,MATCH('Dept H Planning'!D36,Locations!$B$3:$B$308,0),4)="Europe",INDEX(Locations!$B$3:$E$308,MATCH('Dept H Planning'!C36,Locations!$B$3:$B$308,0),4)="UK"),(((((J36)-42.4)*Transport!$D$9)+(42.4*Transport!$D$14))*'Dept H Planning'!F36),IF(AND(E36="Hybrid car",INDEX(Locations!$B$3:$E$308,MATCH('Dept H Planning'!C36,Locations!$B$3:$B$308,0),4)="Europe",INDEX(Locations!$B$3:$E$308,MATCH('Dept H Planning'!D36,Locations!$B$3:$B$308,0),4)="UK"),(((((J36)-42.4)*Transport!$D$9)+(42.4*Transport!$D$14))*'Dept H Planning'!F36),IF(AND(E36="Hybrid car",INDEX(Locations!$B$3:$E$308,MATCH('Dept H Planning'!D36,Locations!$B$3:$B$308,0),4)="Europe",INDEX(Locations!$B$3:$E$308,MATCH('Dept H Planning'!C36,Locations!$B$3:$B$308,0),4)="UK"),(((((J36)-42.4)*Transport!$D$9)+(42.4*Transport!$D$14))*'Dept H Planning'!F36),IF(AND(E36="Electric car",INDEX(Locations!$B$3:$E$308,MATCH('Dept H Planning'!C36,Locations!$B$3:$B$308,0),4)="Europe",INDEX(Locations!$B$3:$E$308,MATCH('Dept H Planning'!D36,Locations!$B$3:$B$308,0),4)="UK"),(((((J36)-42.4)*Transport!$D$8)+(42.4*Transport!$D$14))*'Dept H Planning'!F36),IF(AND(E36="Electric car",INDEX(Locations!$B$3:$E$308,MATCH('Dept H Planning'!D36,Locations!$B$3:$B$308,0),4)="Europe",INDEX(Locations!$B$3:$E$308,MATCH('Dept H Planning'!C36,Locations!$B$3:$B$308,0),4)="UK"),(((((J36)-42.4)*Transport!$D$8)+(42.4*Transport!$D$14))*'Dept H Planning'!F36),IF(AND(OR(C36="Ireland",INDEX(Locations!$B$3:$F$308,MATCH('Dept H Planning'!C36,Locations!$B$3:$B$308,0),5)="Yes"),E36="Car",INDEX(Locations!$B$3:$E$308,MATCH('Dept H Planning'!D36,Locations!$B$3:$B$308,0),4)="UK"),(J36)*(0.15*Transport!$C$14+0.85*Transport!$C$9)*'Dept H Planning'!F36,IF(AND(OR(D36="Ireland",INDEX(Locations!$B$3:$F$308,MATCH('Dept H Planning'!D36,Locations!$B$3:$B$308,0),5)="Yes"),E36="Car",INDEX(Locations!$B$3:$E$308,MATCH('Dept H Planning'!C36,Locations!$B$3:$B$308,0),4)="UK"),(J36)*(0.15*Transport!$C$14+0.85*Transport!$C$9)*'Dept H Planning'!F36,IF(AND(OR(C36="Ireland",INDEX(Locations!$B$3:$F$308,MATCH('Dept H Planning'!C36,Locations!$B$3:$B$308,0),5)="Yes"),E36="Hybrid Car",INDEX(Locations!$B$3:$E$308,MATCH('Dept H Planning'!D36,Locations!$B$3:$B$308,0),4)="UK"),(J36)*(0.15*Transport!$C$14+0.85*Transport!$C$9)*'Dept H Planning'!F36,IF(AND(OR(D36="Ireland",INDEX(Locations!$B$3:$F$308,MATCH('Dept H Planning'!D36,Locations!$B$3:$B$308,0),5)="Yes"),E36="Hybrid Car",INDEX(Locations!$B$3:$E$308,MATCH('Dept H Planning'!C36,Locations!$B$3:$B$308,0),4)="UK"),(J36)*(0.15*Transport!$C$14+0.85*Transport!$C$9)*'Dept H Planning'!F36,IF(AND(OR(C36="Ireland",INDEX(Locations!$B$3:$F$308,MATCH('Dept H Planning'!C36,Locations!$B$3:$B$308,0),5)="Yes"),E36="Electric Car",INDEX(Locations!$B$3:$E$308,MATCH('Dept H Planning'!D36,Locations!$B$3:$B$308,0),4)="UK"),(J36)*(0.15*Transport!$C$14+0.85*Transport!$C$8)*'Dept H Planning'!F36,IF(AND(OR(D36="Ireland",INDEX(Locations!$B$3:$F$308,MATCH('Dept H Planning'!D36,Locations!$B$3:$B$308,0),5)="Yes"),E36="Electric Car",INDEX(Locations!$B$3:$E$308,MATCH('Dept H Planning'!C36,Locations!$B$3:$B$308,0),4)="UK"),(J36)*(0.15*Transport!$C$14+0.85*Transport!$C$8)*'Dept H Planning'!F36,IF(AND(OR(C36="Ireland",INDEX(Locations!$B$3:$F$308,MATCH('Dept H Planning'!C36,Locations!$B$3:$B$308,0),5)="Yes"),E36="Bus/Coach",INDEX(Locations!$B$3:$E$308,MATCH('Dept H Planning'!D36,Locations!$B$3:$B$308,0),4)="UK"),(J36)*(0.15*Transport!$C$13+0.85*Transport!$C$5)*'Dept H Planning'!F36,IF(AND(OR(D36="Ireland",INDEX(Locations!$B$3:$F$308,MATCH('Dept H Planning'!D36,Locations!$B$3:$B$308,0),5)="Yes"),E36="Bus/Coach",INDEX(Locations!$B$3:$E$308,MATCH('Dept H Planning'!C36,Locations!$B$3:$B$308,0),4)="UK"),(J36)*(0.15*Transport!$C$13+0.85*Transport!$C$5)*'Dept H Planning'!F36,IF(AND(OR(C36="Ireland",INDEX(Locations!$B$3:$F$308,MATCH('Dept H Planning'!C36,Locations!$B$3:$B$308,0),5)="Yes"),E36="Train",INDEX(Locations!$B$3:$E$308,MATCH('Dept H Planning'!D36,Locations!$B$3:$B$308,0),4)="UK"),(J36)*(0.15*Transport!$C$13+0.85*Transport!$C$3)*'Dept H Planning'!F36,IF(AND(OR(D36="Ireland",INDEX(Locations!$B$3:$F$308,MATCH('Dept H Planning'!D36,Locations!$B$3:$B$308,0),5)="Yes"),E36="Train",INDEX(Locations!$B$3:$E$308,MATCH('Dept H Planning'!C36,Locations!$B$3:$B$308,0),4)="UK"),(J36)*(0.15*Transport!$C$13+0.85*Transport!$C$3),J36*(INDEX(Transport!$B$3:$E$14,MATCH('Dept H Planning'!E36,Transport!$B$3:$B$14,0),IF(INDEX(Locations!$B$3:$G$308,MATCH('Dept H Planning'!C36,Locations!$B$3:$B$308,0),4)="UK",2,IF(INDEX(Locations!$B$3:$G$308,MATCH('Dept H Planning'!C36,Locations!$B$3:$B$308,0),4)="Europe",3,4)))))*F36*G36*H36))))))))))))))))))),1)),"")</f>
        <v/>
      </c>
      <c r="L36" s="90"/>
      <c r="M36" s="96"/>
      <c r="N36" s="96"/>
    </row>
    <row r="37" spans="1:14" ht="17.399999999999999" customHeight="1" x14ac:dyDescent="0.25">
      <c r="A37" s="90"/>
      <c r="B37" s="91"/>
      <c r="C37" s="91"/>
      <c r="D37" s="91"/>
      <c r="E37" s="91"/>
      <c r="F37" s="90"/>
      <c r="G37" s="90">
        <v>1</v>
      </c>
      <c r="H37" s="101">
        <v>1</v>
      </c>
      <c r="I37" s="91"/>
      <c r="J37" s="100" t="str">
        <f>(IFERROR(IF(I37="Yes",(ROUND(6371 * ACOS(SIN((VLOOKUP(C37,Locations!B:D,2,FALSE))*PI()/180)*SIN((VLOOKUP(D37,Locations!B:D,2,FALSE))*PI()/180) + COS((VLOOKUP(C37,Locations!B:D,2,FALSE))*PI()/180) * COS((VLOOKUP(D37,Locations!B:D,2,FALSE))*PI()/180)*COS((VLOOKUP(D37,Locations!B:D,3,FALSE))* PI()/180-(VLOOKUP(C37,Locations!B:D,3,FALSE))*PI()/180))/1.609,0))*2,(ROUND(6371 * ACOS(SIN((VLOOKUP(C37,Locations!B:D,2,FALSE))*PI()/180)*SIN((VLOOKUP(D37,Locations!B:D,2,FALSE))*PI()/180) + COS((VLOOKUP(C37,Locations!B:D,2,FALSE))*PI()/180) * COS((VLOOKUP(D37,Locations!B:D,2,FALSE))*PI()/180)*COS((VLOOKUP(D37,Locations!B:D,3,FALSE))* PI()/180-(VLOOKUP(C37,Locations!B:D,3,FALSE))*PI()/180))/1.609,0))),""))</f>
        <v/>
      </c>
      <c r="K37" s="100" t="str" cm="1">
        <f t="array" ref="K37">IFERROR((ROUND(IF(AND(E37="Train",INDEX(Locations!$B$3:$E$308,MATCH('Dept H Planning'!C37,Locations!$B$3:$B$308,0),4)="Europe",INDEX(Locations!$B$3:$E$308,MATCH('Dept H Planning'!D37,Locations!$B$3:$B$308,0),4)="UK"),(((INDEX(Dover!$B$3:$G$124,MATCH('Dept H Planning'!C37,Dover!$B$3:$B$124,0),6))*Transport!$D$3)+(INDEX(Dover!$B$3:$G$124,MATCH('Dept H Planning'!D37,Dover!$B$3:$B$124,0),6)*Transport!$C$3))*'Dept H Planning'!F37*IF(I37="Yes",2,1),IF(AND(E37="Train",INDEX(Locations!$B$3:$E$308,MATCH('Dept H Planning'!D37,Locations!$B$3:$B$308,0),4)="Europe",INDEX(Locations!$B$3:$E$308,MATCH('Dept H Planning'!C37,Locations!$B$3:$B$308,0),4)="UK"),(((INDEX(Dover!$B$3:$G$124,MATCH('Dept H Planning'!D37,Dover!$B$3:$B$124,0),6))*Transport!$D$3)+(INDEX(Dover!$B$3:$G$124,MATCH('Dept H Planning'!C37,Dover!$B$3:$B$124,0),6)*Transport!$C$3))*'Dept H Planning'!F37*IF(I37="Yes",2,1),IF(AND(E37="Bus/Coach",INDEX(Locations!$B$3:$E$308,MATCH('Dept H Planning'!C37,Locations!$B$3:$B$308,0),4)="Europe",INDEX(Locations!$B$3:$E$308,MATCH('Dept H Planning'!D37,Locations!$B$3:$B$308,0),4)="UK"),((((J37)-42.4)*Transport!$D$5)+(42.4*Transport!$D$13))*'Dept H Planning'!F37,IF(AND(E37="Bus/Coach",INDEX(Locations!$B$3:$E$308,MATCH('Dept H Planning'!D37,Locations!$B$3:$B$308,0),4)="Europe",INDEX(Locations!$B$3:$E$308,MATCH('Dept H Planning'!C37,Locations!$B$3:$B$308,0),4)="UK"),((((J37)-42.4)*Transport!$D$5)+(42.4*Transport!$D$13))*'Dept H Planning'!F37,IF(AND(E37="Car",INDEX(Locations!$B$3:$E$308,MATCH('Dept H Planning'!C37,Locations!$B$3:$B$308,0),4)="Europe",INDEX(Locations!$B$3:$E$308,MATCH('Dept H Planning'!D37,Locations!$B$3:$B$308,0),4)="UK"),(((((J37)-42.4)*Transport!$D$9)+(42.4*Transport!$D$14))*'Dept H Planning'!F37),IF(AND(E37="Car",INDEX(Locations!$B$3:$E$308,MATCH('Dept H Planning'!D37,Locations!$B$3:$B$308,0),4)="Europe",INDEX(Locations!$B$3:$E$308,MATCH('Dept H Planning'!C37,Locations!$B$3:$B$308,0),4)="UK"),(((((J37)-42.4)*Transport!$D$9)+(42.4*Transport!$D$14))*'Dept H Planning'!F37),IF(AND(E37="Hybrid car",INDEX(Locations!$B$3:$E$308,MATCH('Dept H Planning'!C37,Locations!$B$3:$B$308,0),4)="Europe",INDEX(Locations!$B$3:$E$308,MATCH('Dept H Planning'!D37,Locations!$B$3:$B$308,0),4)="UK"),(((((J37)-42.4)*Transport!$D$9)+(42.4*Transport!$D$14))*'Dept H Planning'!F37),IF(AND(E37="Hybrid car",INDEX(Locations!$B$3:$E$308,MATCH('Dept H Planning'!D37,Locations!$B$3:$B$308,0),4)="Europe",INDEX(Locations!$B$3:$E$308,MATCH('Dept H Planning'!C37,Locations!$B$3:$B$308,0),4)="UK"),(((((J37)-42.4)*Transport!$D$9)+(42.4*Transport!$D$14))*'Dept H Planning'!F37),IF(AND(E37="Electric car",INDEX(Locations!$B$3:$E$308,MATCH('Dept H Planning'!C37,Locations!$B$3:$B$308,0),4)="Europe",INDEX(Locations!$B$3:$E$308,MATCH('Dept H Planning'!D37,Locations!$B$3:$B$308,0),4)="UK"),(((((J37)-42.4)*Transport!$D$8)+(42.4*Transport!$D$14))*'Dept H Planning'!F37),IF(AND(E37="Electric car",INDEX(Locations!$B$3:$E$308,MATCH('Dept H Planning'!D37,Locations!$B$3:$B$308,0),4)="Europe",INDEX(Locations!$B$3:$E$308,MATCH('Dept H Planning'!C37,Locations!$B$3:$B$308,0),4)="UK"),(((((J37)-42.4)*Transport!$D$8)+(42.4*Transport!$D$14))*'Dept H Planning'!F37),IF(AND(OR(C37="Ireland",INDEX(Locations!$B$3:$F$308,MATCH('Dept H Planning'!C37,Locations!$B$3:$B$308,0),5)="Yes"),E37="Car",INDEX(Locations!$B$3:$E$308,MATCH('Dept H Planning'!D37,Locations!$B$3:$B$308,0),4)="UK"),(J37)*(0.15*Transport!$C$14+0.85*Transport!$C$9)*'Dept H Planning'!F37,IF(AND(OR(D37="Ireland",INDEX(Locations!$B$3:$F$308,MATCH('Dept H Planning'!D37,Locations!$B$3:$B$308,0),5)="Yes"),E37="Car",INDEX(Locations!$B$3:$E$308,MATCH('Dept H Planning'!C37,Locations!$B$3:$B$308,0),4)="UK"),(J37)*(0.15*Transport!$C$14+0.85*Transport!$C$9)*'Dept H Planning'!F37,IF(AND(OR(C37="Ireland",INDEX(Locations!$B$3:$F$308,MATCH('Dept H Planning'!C37,Locations!$B$3:$B$308,0),5)="Yes"),E37="Hybrid Car",INDEX(Locations!$B$3:$E$308,MATCH('Dept H Planning'!D37,Locations!$B$3:$B$308,0),4)="UK"),(J37)*(0.15*Transport!$C$14+0.85*Transport!$C$9)*'Dept H Planning'!F37,IF(AND(OR(D37="Ireland",INDEX(Locations!$B$3:$F$308,MATCH('Dept H Planning'!D37,Locations!$B$3:$B$308,0),5)="Yes"),E37="Hybrid Car",INDEX(Locations!$B$3:$E$308,MATCH('Dept H Planning'!C37,Locations!$B$3:$B$308,0),4)="UK"),(J37)*(0.15*Transport!$C$14+0.85*Transport!$C$9)*'Dept H Planning'!F37,IF(AND(OR(C37="Ireland",INDEX(Locations!$B$3:$F$308,MATCH('Dept H Planning'!C37,Locations!$B$3:$B$308,0),5)="Yes"),E37="Electric Car",INDEX(Locations!$B$3:$E$308,MATCH('Dept H Planning'!D37,Locations!$B$3:$B$308,0),4)="UK"),(J37)*(0.15*Transport!$C$14+0.85*Transport!$C$8)*'Dept H Planning'!F37,IF(AND(OR(D37="Ireland",INDEX(Locations!$B$3:$F$308,MATCH('Dept H Planning'!D37,Locations!$B$3:$B$308,0),5)="Yes"),E37="Electric Car",INDEX(Locations!$B$3:$E$308,MATCH('Dept H Planning'!C37,Locations!$B$3:$B$308,0),4)="UK"),(J37)*(0.15*Transport!$C$14+0.85*Transport!$C$8)*'Dept H Planning'!F37,IF(AND(OR(C37="Ireland",INDEX(Locations!$B$3:$F$308,MATCH('Dept H Planning'!C37,Locations!$B$3:$B$308,0),5)="Yes"),E37="Bus/Coach",INDEX(Locations!$B$3:$E$308,MATCH('Dept H Planning'!D37,Locations!$B$3:$B$308,0),4)="UK"),(J37)*(0.15*Transport!$C$13+0.85*Transport!$C$5)*'Dept H Planning'!F37,IF(AND(OR(D37="Ireland",INDEX(Locations!$B$3:$F$308,MATCH('Dept H Planning'!D37,Locations!$B$3:$B$308,0),5)="Yes"),E37="Bus/Coach",INDEX(Locations!$B$3:$E$308,MATCH('Dept H Planning'!C37,Locations!$B$3:$B$308,0),4)="UK"),(J37)*(0.15*Transport!$C$13+0.85*Transport!$C$5)*'Dept H Planning'!F37,IF(AND(OR(C37="Ireland",INDEX(Locations!$B$3:$F$308,MATCH('Dept H Planning'!C37,Locations!$B$3:$B$308,0),5)="Yes"),E37="Train",INDEX(Locations!$B$3:$E$308,MATCH('Dept H Planning'!D37,Locations!$B$3:$B$308,0),4)="UK"),(J37)*(0.15*Transport!$C$13+0.85*Transport!$C$3)*'Dept H Planning'!F37,IF(AND(OR(D37="Ireland",INDEX(Locations!$B$3:$F$308,MATCH('Dept H Planning'!D37,Locations!$B$3:$B$308,0),5)="Yes"),E37="Train",INDEX(Locations!$B$3:$E$308,MATCH('Dept H Planning'!C37,Locations!$B$3:$B$308,0),4)="UK"),(J37)*(0.15*Transport!$C$13+0.85*Transport!$C$3),J37*(INDEX(Transport!$B$3:$E$14,MATCH('Dept H Planning'!E37,Transport!$B$3:$B$14,0),IF(INDEX(Locations!$B$3:$G$308,MATCH('Dept H Planning'!C37,Locations!$B$3:$B$308,0),4)="UK",2,IF(INDEX(Locations!$B$3:$G$308,MATCH('Dept H Planning'!C37,Locations!$B$3:$B$308,0),4)="Europe",3,4)))))*F37*G37*H37))))))))))))))))))),1)),"")</f>
        <v/>
      </c>
      <c r="L37" s="90"/>
    </row>
    <row r="38" spans="1:14" ht="17.399999999999999" customHeight="1" x14ac:dyDescent="0.25">
      <c r="A38" s="90"/>
      <c r="B38" s="91"/>
      <c r="C38" s="91"/>
      <c r="D38" s="91"/>
      <c r="E38" s="91"/>
      <c r="F38" s="90"/>
      <c r="G38" s="90">
        <v>1</v>
      </c>
      <c r="H38" s="101">
        <v>1</v>
      </c>
      <c r="I38" s="91"/>
      <c r="J38" s="100" t="str">
        <f>(IFERROR(IF(I38="Yes",(ROUND(6371 * ACOS(SIN((VLOOKUP(C38,Locations!B:D,2,FALSE))*PI()/180)*SIN((VLOOKUP(D38,Locations!B:D,2,FALSE))*PI()/180) + COS((VLOOKUP(C38,Locations!B:D,2,FALSE))*PI()/180) * COS((VLOOKUP(D38,Locations!B:D,2,FALSE))*PI()/180)*COS((VLOOKUP(D38,Locations!B:D,3,FALSE))* PI()/180-(VLOOKUP(C38,Locations!B:D,3,FALSE))*PI()/180))/1.609,0))*2,(ROUND(6371 * ACOS(SIN((VLOOKUP(C38,Locations!B:D,2,FALSE))*PI()/180)*SIN((VLOOKUP(D38,Locations!B:D,2,FALSE))*PI()/180) + COS((VLOOKUP(C38,Locations!B:D,2,FALSE))*PI()/180) * COS((VLOOKUP(D38,Locations!B:D,2,FALSE))*PI()/180)*COS((VLOOKUP(D38,Locations!B:D,3,FALSE))* PI()/180-(VLOOKUP(C38,Locations!B:D,3,FALSE))*PI()/180))/1.609,0))),""))</f>
        <v/>
      </c>
      <c r="K38" s="100" t="str" cm="1">
        <f t="array" ref="K38">IFERROR((ROUND(IF(AND(E38="Train",INDEX(Locations!$B$3:$E$308,MATCH('Dept H Planning'!C38,Locations!$B$3:$B$308,0),4)="Europe",INDEX(Locations!$B$3:$E$308,MATCH('Dept H Planning'!D38,Locations!$B$3:$B$308,0),4)="UK"),(((INDEX(Dover!$B$3:$G$124,MATCH('Dept H Planning'!C38,Dover!$B$3:$B$124,0),6))*Transport!$D$3)+(INDEX(Dover!$B$3:$G$124,MATCH('Dept H Planning'!D38,Dover!$B$3:$B$124,0),6)*Transport!$C$3))*'Dept H Planning'!F38*IF(I38="Yes",2,1),IF(AND(E38="Train",INDEX(Locations!$B$3:$E$308,MATCH('Dept H Planning'!D38,Locations!$B$3:$B$308,0),4)="Europe",INDEX(Locations!$B$3:$E$308,MATCH('Dept H Planning'!C38,Locations!$B$3:$B$308,0),4)="UK"),(((INDEX(Dover!$B$3:$G$124,MATCH('Dept H Planning'!D38,Dover!$B$3:$B$124,0),6))*Transport!$D$3)+(INDEX(Dover!$B$3:$G$124,MATCH('Dept H Planning'!C38,Dover!$B$3:$B$124,0),6)*Transport!$C$3))*'Dept H Planning'!F38*IF(I38="Yes",2,1),IF(AND(E38="Bus/Coach",INDEX(Locations!$B$3:$E$308,MATCH('Dept H Planning'!C38,Locations!$B$3:$B$308,0),4)="Europe",INDEX(Locations!$B$3:$E$308,MATCH('Dept H Planning'!D38,Locations!$B$3:$B$308,0),4)="UK"),((((J38)-42.4)*Transport!$D$5)+(42.4*Transport!$D$13))*'Dept H Planning'!F38,IF(AND(E38="Bus/Coach",INDEX(Locations!$B$3:$E$308,MATCH('Dept H Planning'!D38,Locations!$B$3:$B$308,0),4)="Europe",INDEX(Locations!$B$3:$E$308,MATCH('Dept H Planning'!C38,Locations!$B$3:$B$308,0),4)="UK"),((((J38)-42.4)*Transport!$D$5)+(42.4*Transport!$D$13))*'Dept H Planning'!F38,IF(AND(E38="Car",INDEX(Locations!$B$3:$E$308,MATCH('Dept H Planning'!C38,Locations!$B$3:$B$308,0),4)="Europe",INDEX(Locations!$B$3:$E$308,MATCH('Dept H Planning'!D38,Locations!$B$3:$B$308,0),4)="UK"),(((((J38)-42.4)*Transport!$D$9)+(42.4*Transport!$D$14))*'Dept H Planning'!F38),IF(AND(E38="Car",INDEX(Locations!$B$3:$E$308,MATCH('Dept H Planning'!D38,Locations!$B$3:$B$308,0),4)="Europe",INDEX(Locations!$B$3:$E$308,MATCH('Dept H Planning'!C38,Locations!$B$3:$B$308,0),4)="UK"),(((((J38)-42.4)*Transport!$D$9)+(42.4*Transport!$D$14))*'Dept H Planning'!F38),IF(AND(E38="Hybrid car",INDEX(Locations!$B$3:$E$308,MATCH('Dept H Planning'!C38,Locations!$B$3:$B$308,0),4)="Europe",INDEX(Locations!$B$3:$E$308,MATCH('Dept H Planning'!D38,Locations!$B$3:$B$308,0),4)="UK"),(((((J38)-42.4)*Transport!$D$9)+(42.4*Transport!$D$14))*'Dept H Planning'!F38),IF(AND(E38="Hybrid car",INDEX(Locations!$B$3:$E$308,MATCH('Dept H Planning'!D38,Locations!$B$3:$B$308,0),4)="Europe",INDEX(Locations!$B$3:$E$308,MATCH('Dept H Planning'!C38,Locations!$B$3:$B$308,0),4)="UK"),(((((J38)-42.4)*Transport!$D$9)+(42.4*Transport!$D$14))*'Dept H Planning'!F38),IF(AND(E38="Electric car",INDEX(Locations!$B$3:$E$308,MATCH('Dept H Planning'!C38,Locations!$B$3:$B$308,0),4)="Europe",INDEX(Locations!$B$3:$E$308,MATCH('Dept H Planning'!D38,Locations!$B$3:$B$308,0),4)="UK"),(((((J38)-42.4)*Transport!$D$8)+(42.4*Transport!$D$14))*'Dept H Planning'!F38),IF(AND(E38="Electric car",INDEX(Locations!$B$3:$E$308,MATCH('Dept H Planning'!D38,Locations!$B$3:$B$308,0),4)="Europe",INDEX(Locations!$B$3:$E$308,MATCH('Dept H Planning'!C38,Locations!$B$3:$B$308,0),4)="UK"),(((((J38)-42.4)*Transport!$D$8)+(42.4*Transport!$D$14))*'Dept H Planning'!F38),IF(AND(OR(C38="Ireland",INDEX(Locations!$B$3:$F$308,MATCH('Dept H Planning'!C38,Locations!$B$3:$B$308,0),5)="Yes"),E38="Car",INDEX(Locations!$B$3:$E$308,MATCH('Dept H Planning'!D38,Locations!$B$3:$B$308,0),4)="UK"),(J38)*(0.15*Transport!$C$14+0.85*Transport!$C$9)*'Dept H Planning'!F38,IF(AND(OR(D38="Ireland",INDEX(Locations!$B$3:$F$308,MATCH('Dept H Planning'!D38,Locations!$B$3:$B$308,0),5)="Yes"),E38="Car",INDEX(Locations!$B$3:$E$308,MATCH('Dept H Planning'!C38,Locations!$B$3:$B$308,0),4)="UK"),(J38)*(0.15*Transport!$C$14+0.85*Transport!$C$9)*'Dept H Planning'!F38,IF(AND(OR(C38="Ireland",INDEX(Locations!$B$3:$F$308,MATCH('Dept H Planning'!C38,Locations!$B$3:$B$308,0),5)="Yes"),E38="Hybrid Car",INDEX(Locations!$B$3:$E$308,MATCH('Dept H Planning'!D38,Locations!$B$3:$B$308,0),4)="UK"),(J38)*(0.15*Transport!$C$14+0.85*Transport!$C$9)*'Dept H Planning'!F38,IF(AND(OR(D38="Ireland",INDEX(Locations!$B$3:$F$308,MATCH('Dept H Planning'!D38,Locations!$B$3:$B$308,0),5)="Yes"),E38="Hybrid Car",INDEX(Locations!$B$3:$E$308,MATCH('Dept H Planning'!C38,Locations!$B$3:$B$308,0),4)="UK"),(J38)*(0.15*Transport!$C$14+0.85*Transport!$C$9)*'Dept H Planning'!F38,IF(AND(OR(C38="Ireland",INDEX(Locations!$B$3:$F$308,MATCH('Dept H Planning'!C38,Locations!$B$3:$B$308,0),5)="Yes"),E38="Electric Car",INDEX(Locations!$B$3:$E$308,MATCH('Dept H Planning'!D38,Locations!$B$3:$B$308,0),4)="UK"),(J38)*(0.15*Transport!$C$14+0.85*Transport!$C$8)*'Dept H Planning'!F38,IF(AND(OR(D38="Ireland",INDEX(Locations!$B$3:$F$308,MATCH('Dept H Planning'!D38,Locations!$B$3:$B$308,0),5)="Yes"),E38="Electric Car",INDEX(Locations!$B$3:$E$308,MATCH('Dept H Planning'!C38,Locations!$B$3:$B$308,0),4)="UK"),(J38)*(0.15*Transport!$C$14+0.85*Transport!$C$8)*'Dept H Planning'!F38,IF(AND(OR(C38="Ireland",INDEX(Locations!$B$3:$F$308,MATCH('Dept H Planning'!C38,Locations!$B$3:$B$308,0),5)="Yes"),E38="Bus/Coach",INDEX(Locations!$B$3:$E$308,MATCH('Dept H Planning'!D38,Locations!$B$3:$B$308,0),4)="UK"),(J38)*(0.15*Transport!$C$13+0.85*Transport!$C$5)*'Dept H Planning'!F38,IF(AND(OR(D38="Ireland",INDEX(Locations!$B$3:$F$308,MATCH('Dept H Planning'!D38,Locations!$B$3:$B$308,0),5)="Yes"),E38="Bus/Coach",INDEX(Locations!$B$3:$E$308,MATCH('Dept H Planning'!C38,Locations!$B$3:$B$308,0),4)="UK"),(J38)*(0.15*Transport!$C$13+0.85*Transport!$C$5)*'Dept H Planning'!F38,IF(AND(OR(C38="Ireland",INDEX(Locations!$B$3:$F$308,MATCH('Dept H Planning'!C38,Locations!$B$3:$B$308,0),5)="Yes"),E38="Train",INDEX(Locations!$B$3:$E$308,MATCH('Dept H Planning'!D38,Locations!$B$3:$B$308,0),4)="UK"),(J38)*(0.15*Transport!$C$13+0.85*Transport!$C$3)*'Dept H Planning'!F38,IF(AND(OR(D38="Ireland",INDEX(Locations!$B$3:$F$308,MATCH('Dept H Planning'!D38,Locations!$B$3:$B$308,0),5)="Yes"),E38="Train",INDEX(Locations!$B$3:$E$308,MATCH('Dept H Planning'!C38,Locations!$B$3:$B$308,0),4)="UK"),(J38)*(0.15*Transport!$C$13+0.85*Transport!$C$3),J38*(INDEX(Transport!$B$3:$E$14,MATCH('Dept H Planning'!E38,Transport!$B$3:$B$14,0),IF(INDEX(Locations!$B$3:$G$308,MATCH('Dept H Planning'!C38,Locations!$B$3:$B$308,0),4)="UK",2,IF(INDEX(Locations!$B$3:$G$308,MATCH('Dept H Planning'!C38,Locations!$B$3:$B$308,0),4)="Europe",3,4)))))*F38*G38*H38))))))))))))))))))),1)),"")</f>
        <v/>
      </c>
      <c r="L38" s="90"/>
    </row>
    <row r="39" spans="1:14" ht="17.399999999999999" customHeight="1" x14ac:dyDescent="0.25">
      <c r="A39" s="90"/>
      <c r="B39" s="91"/>
      <c r="C39" s="91"/>
      <c r="D39" s="91"/>
      <c r="E39" s="91"/>
      <c r="F39" s="90"/>
      <c r="G39" s="90">
        <v>1</v>
      </c>
      <c r="H39" s="101">
        <v>1</v>
      </c>
      <c r="I39" s="91"/>
      <c r="J39" s="100" t="str">
        <f>(IFERROR(IF(I39="Yes",(ROUND(6371 * ACOS(SIN((VLOOKUP(C39,Locations!B:D,2,FALSE))*PI()/180)*SIN((VLOOKUP(D39,Locations!B:D,2,FALSE))*PI()/180) + COS((VLOOKUP(C39,Locations!B:D,2,FALSE))*PI()/180) * COS((VLOOKUP(D39,Locations!B:D,2,FALSE))*PI()/180)*COS((VLOOKUP(D39,Locations!B:D,3,FALSE))* PI()/180-(VLOOKUP(C39,Locations!B:D,3,FALSE))*PI()/180))/1.609,0))*2,(ROUND(6371 * ACOS(SIN((VLOOKUP(C39,Locations!B:D,2,FALSE))*PI()/180)*SIN((VLOOKUP(D39,Locations!B:D,2,FALSE))*PI()/180) + COS((VLOOKUP(C39,Locations!B:D,2,FALSE))*PI()/180) * COS((VLOOKUP(D39,Locations!B:D,2,FALSE))*PI()/180)*COS((VLOOKUP(D39,Locations!B:D,3,FALSE))* PI()/180-(VLOOKUP(C39,Locations!B:D,3,FALSE))*PI()/180))/1.609,0))),""))</f>
        <v/>
      </c>
      <c r="K39" s="100" t="str" cm="1">
        <f t="array" ref="K39">IFERROR((ROUND(IF(AND(E39="Train",INDEX(Locations!$B$3:$E$308,MATCH('Dept H Planning'!C39,Locations!$B$3:$B$308,0),4)="Europe",INDEX(Locations!$B$3:$E$308,MATCH('Dept H Planning'!D39,Locations!$B$3:$B$308,0),4)="UK"),(((INDEX(Dover!$B$3:$G$124,MATCH('Dept H Planning'!C39,Dover!$B$3:$B$124,0),6))*Transport!$D$3)+(INDEX(Dover!$B$3:$G$124,MATCH('Dept H Planning'!D39,Dover!$B$3:$B$124,0),6)*Transport!$C$3))*'Dept H Planning'!F39*IF(I39="Yes",2,1),IF(AND(E39="Train",INDEX(Locations!$B$3:$E$308,MATCH('Dept H Planning'!D39,Locations!$B$3:$B$308,0),4)="Europe",INDEX(Locations!$B$3:$E$308,MATCH('Dept H Planning'!C39,Locations!$B$3:$B$308,0),4)="UK"),(((INDEX(Dover!$B$3:$G$124,MATCH('Dept H Planning'!D39,Dover!$B$3:$B$124,0),6))*Transport!$D$3)+(INDEX(Dover!$B$3:$G$124,MATCH('Dept H Planning'!C39,Dover!$B$3:$B$124,0),6)*Transport!$C$3))*'Dept H Planning'!F39*IF(I39="Yes",2,1),IF(AND(E39="Bus/Coach",INDEX(Locations!$B$3:$E$308,MATCH('Dept H Planning'!C39,Locations!$B$3:$B$308,0),4)="Europe",INDEX(Locations!$B$3:$E$308,MATCH('Dept H Planning'!D39,Locations!$B$3:$B$308,0),4)="UK"),((((J39)-42.4)*Transport!$D$5)+(42.4*Transport!$D$13))*'Dept H Planning'!F39,IF(AND(E39="Bus/Coach",INDEX(Locations!$B$3:$E$308,MATCH('Dept H Planning'!D39,Locations!$B$3:$B$308,0),4)="Europe",INDEX(Locations!$B$3:$E$308,MATCH('Dept H Planning'!C39,Locations!$B$3:$B$308,0),4)="UK"),((((J39)-42.4)*Transport!$D$5)+(42.4*Transport!$D$13))*'Dept H Planning'!F39,IF(AND(E39="Car",INDEX(Locations!$B$3:$E$308,MATCH('Dept H Planning'!C39,Locations!$B$3:$B$308,0),4)="Europe",INDEX(Locations!$B$3:$E$308,MATCH('Dept H Planning'!D39,Locations!$B$3:$B$308,0),4)="UK"),(((((J39)-42.4)*Transport!$D$9)+(42.4*Transport!$D$14))*'Dept H Planning'!F39),IF(AND(E39="Car",INDEX(Locations!$B$3:$E$308,MATCH('Dept H Planning'!D39,Locations!$B$3:$B$308,0),4)="Europe",INDEX(Locations!$B$3:$E$308,MATCH('Dept H Planning'!C39,Locations!$B$3:$B$308,0),4)="UK"),(((((J39)-42.4)*Transport!$D$9)+(42.4*Transport!$D$14))*'Dept H Planning'!F39),IF(AND(E39="Hybrid car",INDEX(Locations!$B$3:$E$308,MATCH('Dept H Planning'!C39,Locations!$B$3:$B$308,0),4)="Europe",INDEX(Locations!$B$3:$E$308,MATCH('Dept H Planning'!D39,Locations!$B$3:$B$308,0),4)="UK"),(((((J39)-42.4)*Transport!$D$9)+(42.4*Transport!$D$14))*'Dept H Planning'!F39),IF(AND(E39="Hybrid car",INDEX(Locations!$B$3:$E$308,MATCH('Dept H Planning'!D39,Locations!$B$3:$B$308,0),4)="Europe",INDEX(Locations!$B$3:$E$308,MATCH('Dept H Planning'!C39,Locations!$B$3:$B$308,0),4)="UK"),(((((J39)-42.4)*Transport!$D$9)+(42.4*Transport!$D$14))*'Dept H Planning'!F39),IF(AND(E39="Electric car",INDEX(Locations!$B$3:$E$308,MATCH('Dept H Planning'!C39,Locations!$B$3:$B$308,0),4)="Europe",INDEX(Locations!$B$3:$E$308,MATCH('Dept H Planning'!D39,Locations!$B$3:$B$308,0),4)="UK"),(((((J39)-42.4)*Transport!$D$8)+(42.4*Transport!$D$14))*'Dept H Planning'!F39),IF(AND(E39="Electric car",INDEX(Locations!$B$3:$E$308,MATCH('Dept H Planning'!D39,Locations!$B$3:$B$308,0),4)="Europe",INDEX(Locations!$B$3:$E$308,MATCH('Dept H Planning'!C39,Locations!$B$3:$B$308,0),4)="UK"),(((((J39)-42.4)*Transport!$D$8)+(42.4*Transport!$D$14))*'Dept H Planning'!F39),IF(AND(OR(C39="Ireland",INDEX(Locations!$B$3:$F$308,MATCH('Dept H Planning'!C39,Locations!$B$3:$B$308,0),5)="Yes"),E39="Car",INDEX(Locations!$B$3:$E$308,MATCH('Dept H Planning'!D39,Locations!$B$3:$B$308,0),4)="UK"),(J39)*(0.15*Transport!$C$14+0.85*Transport!$C$9)*'Dept H Planning'!F39,IF(AND(OR(D39="Ireland",INDEX(Locations!$B$3:$F$308,MATCH('Dept H Planning'!D39,Locations!$B$3:$B$308,0),5)="Yes"),E39="Car",INDEX(Locations!$B$3:$E$308,MATCH('Dept H Planning'!C39,Locations!$B$3:$B$308,0),4)="UK"),(J39)*(0.15*Transport!$C$14+0.85*Transport!$C$9)*'Dept H Planning'!F39,IF(AND(OR(C39="Ireland",INDEX(Locations!$B$3:$F$308,MATCH('Dept H Planning'!C39,Locations!$B$3:$B$308,0),5)="Yes"),E39="Hybrid Car",INDEX(Locations!$B$3:$E$308,MATCH('Dept H Planning'!D39,Locations!$B$3:$B$308,0),4)="UK"),(J39)*(0.15*Transport!$C$14+0.85*Transport!$C$9)*'Dept H Planning'!F39,IF(AND(OR(D39="Ireland",INDEX(Locations!$B$3:$F$308,MATCH('Dept H Planning'!D39,Locations!$B$3:$B$308,0),5)="Yes"),E39="Hybrid Car",INDEX(Locations!$B$3:$E$308,MATCH('Dept H Planning'!C39,Locations!$B$3:$B$308,0),4)="UK"),(J39)*(0.15*Transport!$C$14+0.85*Transport!$C$9)*'Dept H Planning'!F39,IF(AND(OR(C39="Ireland",INDEX(Locations!$B$3:$F$308,MATCH('Dept H Planning'!C39,Locations!$B$3:$B$308,0),5)="Yes"),E39="Electric Car",INDEX(Locations!$B$3:$E$308,MATCH('Dept H Planning'!D39,Locations!$B$3:$B$308,0),4)="UK"),(J39)*(0.15*Transport!$C$14+0.85*Transport!$C$8)*'Dept H Planning'!F39,IF(AND(OR(D39="Ireland",INDEX(Locations!$B$3:$F$308,MATCH('Dept H Planning'!D39,Locations!$B$3:$B$308,0),5)="Yes"),E39="Electric Car",INDEX(Locations!$B$3:$E$308,MATCH('Dept H Planning'!C39,Locations!$B$3:$B$308,0),4)="UK"),(J39)*(0.15*Transport!$C$14+0.85*Transport!$C$8)*'Dept H Planning'!F39,IF(AND(OR(C39="Ireland",INDEX(Locations!$B$3:$F$308,MATCH('Dept H Planning'!C39,Locations!$B$3:$B$308,0),5)="Yes"),E39="Bus/Coach",INDEX(Locations!$B$3:$E$308,MATCH('Dept H Planning'!D39,Locations!$B$3:$B$308,0),4)="UK"),(J39)*(0.15*Transport!$C$13+0.85*Transport!$C$5)*'Dept H Planning'!F39,IF(AND(OR(D39="Ireland",INDEX(Locations!$B$3:$F$308,MATCH('Dept H Planning'!D39,Locations!$B$3:$B$308,0),5)="Yes"),E39="Bus/Coach",INDEX(Locations!$B$3:$E$308,MATCH('Dept H Planning'!C39,Locations!$B$3:$B$308,0),4)="UK"),(J39)*(0.15*Transport!$C$13+0.85*Transport!$C$5)*'Dept H Planning'!F39,IF(AND(OR(C39="Ireland",INDEX(Locations!$B$3:$F$308,MATCH('Dept H Planning'!C39,Locations!$B$3:$B$308,0),5)="Yes"),E39="Train",INDEX(Locations!$B$3:$E$308,MATCH('Dept H Planning'!D39,Locations!$B$3:$B$308,0),4)="UK"),(J39)*(0.15*Transport!$C$13+0.85*Transport!$C$3)*'Dept H Planning'!F39,IF(AND(OR(D39="Ireland",INDEX(Locations!$B$3:$F$308,MATCH('Dept H Planning'!D39,Locations!$B$3:$B$308,0),5)="Yes"),E39="Train",INDEX(Locations!$B$3:$E$308,MATCH('Dept H Planning'!C39,Locations!$B$3:$B$308,0),4)="UK"),(J39)*(0.15*Transport!$C$13+0.85*Transport!$C$3),J39*(INDEX(Transport!$B$3:$E$14,MATCH('Dept H Planning'!E39,Transport!$B$3:$B$14,0),IF(INDEX(Locations!$B$3:$G$308,MATCH('Dept H Planning'!C39,Locations!$B$3:$B$308,0),4)="UK",2,IF(INDEX(Locations!$B$3:$G$308,MATCH('Dept H Planning'!C39,Locations!$B$3:$B$308,0),4)="Europe",3,4)))))*F39*G39*H39))))))))))))))))))),1)),"")</f>
        <v/>
      </c>
      <c r="L39" s="90"/>
    </row>
    <row r="40" spans="1:14" ht="17.399999999999999" customHeight="1" x14ac:dyDescent="0.25">
      <c r="A40" s="90"/>
      <c r="B40" s="91"/>
      <c r="C40" s="91"/>
      <c r="D40" s="91"/>
      <c r="E40" s="91"/>
      <c r="F40" s="90"/>
      <c r="G40" s="90">
        <v>1</v>
      </c>
      <c r="H40" s="101">
        <v>1</v>
      </c>
      <c r="I40" s="91"/>
      <c r="J40" s="100" t="str">
        <f>(IFERROR(IF(I40="Yes",(ROUND(6371 * ACOS(SIN((VLOOKUP(C40,Locations!B:D,2,FALSE))*PI()/180)*SIN((VLOOKUP(D40,Locations!B:D,2,FALSE))*PI()/180) + COS((VLOOKUP(C40,Locations!B:D,2,FALSE))*PI()/180) * COS((VLOOKUP(D40,Locations!B:D,2,FALSE))*PI()/180)*COS((VLOOKUP(D40,Locations!B:D,3,FALSE))* PI()/180-(VLOOKUP(C40,Locations!B:D,3,FALSE))*PI()/180))/1.609,0))*2,(ROUND(6371 * ACOS(SIN((VLOOKUP(C40,Locations!B:D,2,FALSE))*PI()/180)*SIN((VLOOKUP(D40,Locations!B:D,2,FALSE))*PI()/180) + COS((VLOOKUP(C40,Locations!B:D,2,FALSE))*PI()/180) * COS((VLOOKUP(D40,Locations!B:D,2,FALSE))*PI()/180)*COS((VLOOKUP(D40,Locations!B:D,3,FALSE))* PI()/180-(VLOOKUP(C40,Locations!B:D,3,FALSE))*PI()/180))/1.609,0))),""))</f>
        <v/>
      </c>
      <c r="K40" s="100" t="str" cm="1">
        <f t="array" ref="K40">IFERROR((ROUND(IF(AND(E40="Train",INDEX(Locations!$B$3:$E$308,MATCH('Dept H Planning'!C40,Locations!$B$3:$B$308,0),4)="Europe",INDEX(Locations!$B$3:$E$308,MATCH('Dept H Planning'!D40,Locations!$B$3:$B$308,0),4)="UK"),(((INDEX(Dover!$B$3:$G$124,MATCH('Dept H Planning'!C40,Dover!$B$3:$B$124,0),6))*Transport!$D$3)+(INDEX(Dover!$B$3:$G$124,MATCH('Dept H Planning'!D40,Dover!$B$3:$B$124,0),6)*Transport!$C$3))*'Dept H Planning'!F40*IF(I40="Yes",2,1),IF(AND(E40="Train",INDEX(Locations!$B$3:$E$308,MATCH('Dept H Planning'!D40,Locations!$B$3:$B$308,0),4)="Europe",INDEX(Locations!$B$3:$E$308,MATCH('Dept H Planning'!C40,Locations!$B$3:$B$308,0),4)="UK"),(((INDEX(Dover!$B$3:$G$124,MATCH('Dept H Planning'!D40,Dover!$B$3:$B$124,0),6))*Transport!$D$3)+(INDEX(Dover!$B$3:$G$124,MATCH('Dept H Planning'!C40,Dover!$B$3:$B$124,0),6)*Transport!$C$3))*'Dept H Planning'!F40*IF(I40="Yes",2,1),IF(AND(E40="Bus/Coach",INDEX(Locations!$B$3:$E$308,MATCH('Dept H Planning'!C40,Locations!$B$3:$B$308,0),4)="Europe",INDEX(Locations!$B$3:$E$308,MATCH('Dept H Planning'!D40,Locations!$B$3:$B$308,0),4)="UK"),((((J40)-42.4)*Transport!$D$5)+(42.4*Transport!$D$13))*'Dept H Planning'!F40,IF(AND(E40="Bus/Coach",INDEX(Locations!$B$3:$E$308,MATCH('Dept H Planning'!D40,Locations!$B$3:$B$308,0),4)="Europe",INDEX(Locations!$B$3:$E$308,MATCH('Dept H Planning'!C40,Locations!$B$3:$B$308,0),4)="UK"),((((J40)-42.4)*Transport!$D$5)+(42.4*Transport!$D$13))*'Dept H Planning'!F40,IF(AND(E40="Car",INDEX(Locations!$B$3:$E$308,MATCH('Dept H Planning'!C40,Locations!$B$3:$B$308,0),4)="Europe",INDEX(Locations!$B$3:$E$308,MATCH('Dept H Planning'!D40,Locations!$B$3:$B$308,0),4)="UK"),(((((J40)-42.4)*Transport!$D$9)+(42.4*Transport!$D$14))*'Dept H Planning'!F40),IF(AND(E40="Car",INDEX(Locations!$B$3:$E$308,MATCH('Dept H Planning'!D40,Locations!$B$3:$B$308,0),4)="Europe",INDEX(Locations!$B$3:$E$308,MATCH('Dept H Planning'!C40,Locations!$B$3:$B$308,0),4)="UK"),(((((J40)-42.4)*Transport!$D$9)+(42.4*Transport!$D$14))*'Dept H Planning'!F40),IF(AND(E40="Hybrid car",INDEX(Locations!$B$3:$E$308,MATCH('Dept H Planning'!C40,Locations!$B$3:$B$308,0),4)="Europe",INDEX(Locations!$B$3:$E$308,MATCH('Dept H Planning'!D40,Locations!$B$3:$B$308,0),4)="UK"),(((((J40)-42.4)*Transport!$D$9)+(42.4*Transport!$D$14))*'Dept H Planning'!F40),IF(AND(E40="Hybrid car",INDEX(Locations!$B$3:$E$308,MATCH('Dept H Planning'!D40,Locations!$B$3:$B$308,0),4)="Europe",INDEX(Locations!$B$3:$E$308,MATCH('Dept H Planning'!C40,Locations!$B$3:$B$308,0),4)="UK"),(((((J40)-42.4)*Transport!$D$9)+(42.4*Transport!$D$14))*'Dept H Planning'!F40),IF(AND(E40="Electric car",INDEX(Locations!$B$3:$E$308,MATCH('Dept H Planning'!C40,Locations!$B$3:$B$308,0),4)="Europe",INDEX(Locations!$B$3:$E$308,MATCH('Dept H Planning'!D40,Locations!$B$3:$B$308,0),4)="UK"),(((((J40)-42.4)*Transport!$D$8)+(42.4*Transport!$D$14))*'Dept H Planning'!F40),IF(AND(E40="Electric car",INDEX(Locations!$B$3:$E$308,MATCH('Dept H Planning'!D40,Locations!$B$3:$B$308,0),4)="Europe",INDEX(Locations!$B$3:$E$308,MATCH('Dept H Planning'!C40,Locations!$B$3:$B$308,0),4)="UK"),(((((J40)-42.4)*Transport!$D$8)+(42.4*Transport!$D$14))*'Dept H Planning'!F40),IF(AND(OR(C40="Ireland",INDEX(Locations!$B$3:$F$308,MATCH('Dept H Planning'!C40,Locations!$B$3:$B$308,0),5)="Yes"),E40="Car",INDEX(Locations!$B$3:$E$308,MATCH('Dept H Planning'!D40,Locations!$B$3:$B$308,0),4)="UK"),(J40)*(0.15*Transport!$C$14+0.85*Transport!$C$9)*'Dept H Planning'!F40,IF(AND(OR(D40="Ireland",INDEX(Locations!$B$3:$F$308,MATCH('Dept H Planning'!D40,Locations!$B$3:$B$308,0),5)="Yes"),E40="Car",INDEX(Locations!$B$3:$E$308,MATCH('Dept H Planning'!C40,Locations!$B$3:$B$308,0),4)="UK"),(J40)*(0.15*Transport!$C$14+0.85*Transport!$C$9)*'Dept H Planning'!F40,IF(AND(OR(C40="Ireland",INDEX(Locations!$B$3:$F$308,MATCH('Dept H Planning'!C40,Locations!$B$3:$B$308,0),5)="Yes"),E40="Hybrid Car",INDEX(Locations!$B$3:$E$308,MATCH('Dept H Planning'!D40,Locations!$B$3:$B$308,0),4)="UK"),(J40)*(0.15*Transport!$C$14+0.85*Transport!$C$9)*'Dept H Planning'!F40,IF(AND(OR(D40="Ireland",INDEX(Locations!$B$3:$F$308,MATCH('Dept H Planning'!D40,Locations!$B$3:$B$308,0),5)="Yes"),E40="Hybrid Car",INDEX(Locations!$B$3:$E$308,MATCH('Dept H Planning'!C40,Locations!$B$3:$B$308,0),4)="UK"),(J40)*(0.15*Transport!$C$14+0.85*Transport!$C$9)*'Dept H Planning'!F40,IF(AND(OR(C40="Ireland",INDEX(Locations!$B$3:$F$308,MATCH('Dept H Planning'!C40,Locations!$B$3:$B$308,0),5)="Yes"),E40="Electric Car",INDEX(Locations!$B$3:$E$308,MATCH('Dept H Planning'!D40,Locations!$B$3:$B$308,0),4)="UK"),(J40)*(0.15*Transport!$C$14+0.85*Transport!$C$8)*'Dept H Planning'!F40,IF(AND(OR(D40="Ireland",INDEX(Locations!$B$3:$F$308,MATCH('Dept H Planning'!D40,Locations!$B$3:$B$308,0),5)="Yes"),E40="Electric Car",INDEX(Locations!$B$3:$E$308,MATCH('Dept H Planning'!C40,Locations!$B$3:$B$308,0),4)="UK"),(J40)*(0.15*Transport!$C$14+0.85*Transport!$C$8)*'Dept H Planning'!F40,IF(AND(OR(C40="Ireland",INDEX(Locations!$B$3:$F$308,MATCH('Dept H Planning'!C40,Locations!$B$3:$B$308,0),5)="Yes"),E40="Bus/Coach",INDEX(Locations!$B$3:$E$308,MATCH('Dept H Planning'!D40,Locations!$B$3:$B$308,0),4)="UK"),(J40)*(0.15*Transport!$C$13+0.85*Transport!$C$5)*'Dept H Planning'!F40,IF(AND(OR(D40="Ireland",INDEX(Locations!$B$3:$F$308,MATCH('Dept H Planning'!D40,Locations!$B$3:$B$308,0),5)="Yes"),E40="Bus/Coach",INDEX(Locations!$B$3:$E$308,MATCH('Dept H Planning'!C40,Locations!$B$3:$B$308,0),4)="UK"),(J40)*(0.15*Transport!$C$13+0.85*Transport!$C$5)*'Dept H Planning'!F40,IF(AND(OR(C40="Ireland",INDEX(Locations!$B$3:$F$308,MATCH('Dept H Planning'!C40,Locations!$B$3:$B$308,0),5)="Yes"),E40="Train",INDEX(Locations!$B$3:$E$308,MATCH('Dept H Planning'!D40,Locations!$B$3:$B$308,0),4)="UK"),(J40)*(0.15*Transport!$C$13+0.85*Transport!$C$3)*'Dept H Planning'!F40,IF(AND(OR(D40="Ireland",INDEX(Locations!$B$3:$F$308,MATCH('Dept H Planning'!D40,Locations!$B$3:$B$308,0),5)="Yes"),E40="Train",INDEX(Locations!$B$3:$E$308,MATCH('Dept H Planning'!C40,Locations!$B$3:$B$308,0),4)="UK"),(J40)*(0.15*Transport!$C$13+0.85*Transport!$C$3),J40*(INDEX(Transport!$B$3:$E$14,MATCH('Dept H Planning'!E40,Transport!$B$3:$B$14,0),IF(INDEX(Locations!$B$3:$G$308,MATCH('Dept H Planning'!C40,Locations!$B$3:$B$308,0),4)="UK",2,IF(INDEX(Locations!$B$3:$G$308,MATCH('Dept H Planning'!C40,Locations!$B$3:$B$308,0),4)="Europe",3,4)))))*F40*G40*H40))))))))))))))))))),1)),"")</f>
        <v/>
      </c>
      <c r="L40" s="90"/>
    </row>
    <row r="41" spans="1:14" ht="17.399999999999999" customHeight="1" x14ac:dyDescent="0.25">
      <c r="A41" s="90"/>
      <c r="B41" s="91"/>
      <c r="C41" s="91"/>
      <c r="D41" s="91"/>
      <c r="E41" s="91"/>
      <c r="F41" s="90"/>
      <c r="G41" s="90">
        <v>1</v>
      </c>
      <c r="H41" s="101">
        <v>1</v>
      </c>
      <c r="I41" s="91"/>
      <c r="J41" s="100" t="str">
        <f>(IFERROR(IF(I41="Yes",(ROUND(6371 * ACOS(SIN((VLOOKUP(C41,Locations!B:D,2,FALSE))*PI()/180)*SIN((VLOOKUP(D41,Locations!B:D,2,FALSE))*PI()/180) + COS((VLOOKUP(C41,Locations!B:D,2,FALSE))*PI()/180) * COS((VLOOKUP(D41,Locations!B:D,2,FALSE))*PI()/180)*COS((VLOOKUP(D41,Locations!B:D,3,FALSE))* PI()/180-(VLOOKUP(C41,Locations!B:D,3,FALSE))*PI()/180))/1.609,0))*2,(ROUND(6371 * ACOS(SIN((VLOOKUP(C41,Locations!B:D,2,FALSE))*PI()/180)*SIN((VLOOKUP(D41,Locations!B:D,2,FALSE))*PI()/180) + COS((VLOOKUP(C41,Locations!B:D,2,FALSE))*PI()/180) * COS((VLOOKUP(D41,Locations!B:D,2,FALSE))*PI()/180)*COS((VLOOKUP(D41,Locations!B:D,3,FALSE))* PI()/180-(VLOOKUP(C41,Locations!B:D,3,FALSE))*PI()/180))/1.609,0))),""))</f>
        <v/>
      </c>
      <c r="K41" s="100" t="str" cm="1">
        <f t="array" ref="K41">IFERROR((ROUND(IF(AND(E41="Train",INDEX(Locations!$B$3:$E$308,MATCH('Dept H Planning'!C41,Locations!$B$3:$B$308,0),4)="Europe",INDEX(Locations!$B$3:$E$308,MATCH('Dept H Planning'!D41,Locations!$B$3:$B$308,0),4)="UK"),(((INDEX(Dover!$B$3:$G$124,MATCH('Dept H Planning'!C41,Dover!$B$3:$B$124,0),6))*Transport!$D$3)+(INDEX(Dover!$B$3:$G$124,MATCH('Dept H Planning'!D41,Dover!$B$3:$B$124,0),6)*Transport!$C$3))*'Dept H Planning'!F41*IF(I41="Yes",2,1),IF(AND(E41="Train",INDEX(Locations!$B$3:$E$308,MATCH('Dept H Planning'!D41,Locations!$B$3:$B$308,0),4)="Europe",INDEX(Locations!$B$3:$E$308,MATCH('Dept H Planning'!C41,Locations!$B$3:$B$308,0),4)="UK"),(((INDEX(Dover!$B$3:$G$124,MATCH('Dept H Planning'!D41,Dover!$B$3:$B$124,0),6))*Transport!$D$3)+(INDEX(Dover!$B$3:$G$124,MATCH('Dept H Planning'!C41,Dover!$B$3:$B$124,0),6)*Transport!$C$3))*'Dept H Planning'!F41*IF(I41="Yes",2,1),IF(AND(E41="Bus/Coach",INDEX(Locations!$B$3:$E$308,MATCH('Dept H Planning'!C41,Locations!$B$3:$B$308,0),4)="Europe",INDEX(Locations!$B$3:$E$308,MATCH('Dept H Planning'!D41,Locations!$B$3:$B$308,0),4)="UK"),((((J41)-42.4)*Transport!$D$5)+(42.4*Transport!$D$13))*'Dept H Planning'!F41,IF(AND(E41="Bus/Coach",INDEX(Locations!$B$3:$E$308,MATCH('Dept H Planning'!D41,Locations!$B$3:$B$308,0),4)="Europe",INDEX(Locations!$B$3:$E$308,MATCH('Dept H Planning'!C41,Locations!$B$3:$B$308,0),4)="UK"),((((J41)-42.4)*Transport!$D$5)+(42.4*Transport!$D$13))*'Dept H Planning'!F41,IF(AND(E41="Car",INDEX(Locations!$B$3:$E$308,MATCH('Dept H Planning'!C41,Locations!$B$3:$B$308,0),4)="Europe",INDEX(Locations!$B$3:$E$308,MATCH('Dept H Planning'!D41,Locations!$B$3:$B$308,0),4)="UK"),(((((J41)-42.4)*Transport!$D$9)+(42.4*Transport!$D$14))*'Dept H Planning'!F41),IF(AND(E41="Car",INDEX(Locations!$B$3:$E$308,MATCH('Dept H Planning'!D41,Locations!$B$3:$B$308,0),4)="Europe",INDEX(Locations!$B$3:$E$308,MATCH('Dept H Planning'!C41,Locations!$B$3:$B$308,0),4)="UK"),(((((J41)-42.4)*Transport!$D$9)+(42.4*Transport!$D$14))*'Dept H Planning'!F41),IF(AND(E41="Hybrid car",INDEX(Locations!$B$3:$E$308,MATCH('Dept H Planning'!C41,Locations!$B$3:$B$308,0),4)="Europe",INDEX(Locations!$B$3:$E$308,MATCH('Dept H Planning'!D41,Locations!$B$3:$B$308,0),4)="UK"),(((((J41)-42.4)*Transport!$D$9)+(42.4*Transport!$D$14))*'Dept H Planning'!F41),IF(AND(E41="Hybrid car",INDEX(Locations!$B$3:$E$308,MATCH('Dept H Planning'!D41,Locations!$B$3:$B$308,0),4)="Europe",INDEX(Locations!$B$3:$E$308,MATCH('Dept H Planning'!C41,Locations!$B$3:$B$308,0),4)="UK"),(((((J41)-42.4)*Transport!$D$9)+(42.4*Transport!$D$14))*'Dept H Planning'!F41),IF(AND(E41="Electric car",INDEX(Locations!$B$3:$E$308,MATCH('Dept H Planning'!C41,Locations!$B$3:$B$308,0),4)="Europe",INDEX(Locations!$B$3:$E$308,MATCH('Dept H Planning'!D41,Locations!$B$3:$B$308,0),4)="UK"),(((((J41)-42.4)*Transport!$D$8)+(42.4*Transport!$D$14))*'Dept H Planning'!F41),IF(AND(E41="Electric car",INDEX(Locations!$B$3:$E$308,MATCH('Dept H Planning'!D41,Locations!$B$3:$B$308,0),4)="Europe",INDEX(Locations!$B$3:$E$308,MATCH('Dept H Planning'!C41,Locations!$B$3:$B$308,0),4)="UK"),(((((J41)-42.4)*Transport!$D$8)+(42.4*Transport!$D$14))*'Dept H Planning'!F41),IF(AND(OR(C41="Ireland",INDEX(Locations!$B$3:$F$308,MATCH('Dept H Planning'!C41,Locations!$B$3:$B$308,0),5)="Yes"),E41="Car",INDEX(Locations!$B$3:$E$308,MATCH('Dept H Planning'!D41,Locations!$B$3:$B$308,0),4)="UK"),(J41)*(0.15*Transport!$C$14+0.85*Transport!$C$9)*'Dept H Planning'!F41,IF(AND(OR(D41="Ireland",INDEX(Locations!$B$3:$F$308,MATCH('Dept H Planning'!D41,Locations!$B$3:$B$308,0),5)="Yes"),E41="Car",INDEX(Locations!$B$3:$E$308,MATCH('Dept H Planning'!C41,Locations!$B$3:$B$308,0),4)="UK"),(J41)*(0.15*Transport!$C$14+0.85*Transport!$C$9)*'Dept H Planning'!F41,IF(AND(OR(C41="Ireland",INDEX(Locations!$B$3:$F$308,MATCH('Dept H Planning'!C41,Locations!$B$3:$B$308,0),5)="Yes"),E41="Hybrid Car",INDEX(Locations!$B$3:$E$308,MATCH('Dept H Planning'!D41,Locations!$B$3:$B$308,0),4)="UK"),(J41)*(0.15*Transport!$C$14+0.85*Transport!$C$9)*'Dept H Planning'!F41,IF(AND(OR(D41="Ireland",INDEX(Locations!$B$3:$F$308,MATCH('Dept H Planning'!D41,Locations!$B$3:$B$308,0),5)="Yes"),E41="Hybrid Car",INDEX(Locations!$B$3:$E$308,MATCH('Dept H Planning'!C41,Locations!$B$3:$B$308,0),4)="UK"),(J41)*(0.15*Transport!$C$14+0.85*Transport!$C$9)*'Dept H Planning'!F41,IF(AND(OR(C41="Ireland",INDEX(Locations!$B$3:$F$308,MATCH('Dept H Planning'!C41,Locations!$B$3:$B$308,0),5)="Yes"),E41="Electric Car",INDEX(Locations!$B$3:$E$308,MATCH('Dept H Planning'!D41,Locations!$B$3:$B$308,0),4)="UK"),(J41)*(0.15*Transport!$C$14+0.85*Transport!$C$8)*'Dept H Planning'!F41,IF(AND(OR(D41="Ireland",INDEX(Locations!$B$3:$F$308,MATCH('Dept H Planning'!D41,Locations!$B$3:$B$308,0),5)="Yes"),E41="Electric Car",INDEX(Locations!$B$3:$E$308,MATCH('Dept H Planning'!C41,Locations!$B$3:$B$308,0),4)="UK"),(J41)*(0.15*Transport!$C$14+0.85*Transport!$C$8)*'Dept H Planning'!F41,IF(AND(OR(C41="Ireland",INDEX(Locations!$B$3:$F$308,MATCH('Dept H Planning'!C41,Locations!$B$3:$B$308,0),5)="Yes"),E41="Bus/Coach",INDEX(Locations!$B$3:$E$308,MATCH('Dept H Planning'!D41,Locations!$B$3:$B$308,0),4)="UK"),(J41)*(0.15*Transport!$C$13+0.85*Transport!$C$5)*'Dept H Planning'!F41,IF(AND(OR(D41="Ireland",INDEX(Locations!$B$3:$F$308,MATCH('Dept H Planning'!D41,Locations!$B$3:$B$308,0),5)="Yes"),E41="Bus/Coach",INDEX(Locations!$B$3:$E$308,MATCH('Dept H Planning'!C41,Locations!$B$3:$B$308,0),4)="UK"),(J41)*(0.15*Transport!$C$13+0.85*Transport!$C$5)*'Dept H Planning'!F41,IF(AND(OR(C41="Ireland",INDEX(Locations!$B$3:$F$308,MATCH('Dept H Planning'!C41,Locations!$B$3:$B$308,0),5)="Yes"),E41="Train",INDEX(Locations!$B$3:$E$308,MATCH('Dept H Planning'!D41,Locations!$B$3:$B$308,0),4)="UK"),(J41)*(0.15*Transport!$C$13+0.85*Transport!$C$3)*'Dept H Planning'!F41,IF(AND(OR(D41="Ireland",INDEX(Locations!$B$3:$F$308,MATCH('Dept H Planning'!D41,Locations!$B$3:$B$308,0),5)="Yes"),E41="Train",INDEX(Locations!$B$3:$E$308,MATCH('Dept H Planning'!C41,Locations!$B$3:$B$308,0),4)="UK"),(J41)*(0.15*Transport!$C$13+0.85*Transport!$C$3),J41*(INDEX(Transport!$B$3:$E$14,MATCH('Dept H Planning'!E41,Transport!$B$3:$B$14,0),IF(INDEX(Locations!$B$3:$G$308,MATCH('Dept H Planning'!C41,Locations!$B$3:$B$308,0),4)="UK",2,IF(INDEX(Locations!$B$3:$G$308,MATCH('Dept H Planning'!C41,Locations!$B$3:$B$308,0),4)="Europe",3,4)))))*F41*G41*H41))))))))))))))))))),1)),"")</f>
        <v/>
      </c>
      <c r="L41" s="90"/>
    </row>
    <row r="42" spans="1:14" ht="17.399999999999999" customHeight="1" x14ac:dyDescent="0.25">
      <c r="A42" s="90"/>
      <c r="B42" s="91"/>
      <c r="C42" s="91"/>
      <c r="D42" s="91"/>
      <c r="E42" s="91"/>
      <c r="F42" s="90"/>
      <c r="G42" s="90">
        <v>1</v>
      </c>
      <c r="H42" s="101">
        <v>1</v>
      </c>
      <c r="I42" s="91"/>
      <c r="J42" s="100" t="str">
        <f>(IFERROR(IF(I42="Yes",(ROUND(6371 * ACOS(SIN((VLOOKUP(C42,Locations!B:D,2,FALSE))*PI()/180)*SIN((VLOOKUP(D42,Locations!B:D,2,FALSE))*PI()/180) + COS((VLOOKUP(C42,Locations!B:D,2,FALSE))*PI()/180) * COS((VLOOKUP(D42,Locations!B:D,2,FALSE))*PI()/180)*COS((VLOOKUP(D42,Locations!B:D,3,FALSE))* PI()/180-(VLOOKUP(C42,Locations!B:D,3,FALSE))*PI()/180))/1.609,0))*2,(ROUND(6371 * ACOS(SIN((VLOOKUP(C42,Locations!B:D,2,FALSE))*PI()/180)*SIN((VLOOKUP(D42,Locations!B:D,2,FALSE))*PI()/180) + COS((VLOOKUP(C42,Locations!B:D,2,FALSE))*PI()/180) * COS((VLOOKUP(D42,Locations!B:D,2,FALSE))*PI()/180)*COS((VLOOKUP(D42,Locations!B:D,3,FALSE))* PI()/180-(VLOOKUP(C42,Locations!B:D,3,FALSE))*PI()/180))/1.609,0))),""))</f>
        <v/>
      </c>
      <c r="K42" s="100" t="str" cm="1">
        <f t="array" ref="K42">IFERROR((ROUND(IF(AND(E42="Train",INDEX(Locations!$B$3:$E$308,MATCH('Dept H Planning'!C42,Locations!$B$3:$B$308,0),4)="Europe",INDEX(Locations!$B$3:$E$308,MATCH('Dept H Planning'!D42,Locations!$B$3:$B$308,0),4)="UK"),(((INDEX(Dover!$B$3:$G$124,MATCH('Dept H Planning'!C42,Dover!$B$3:$B$124,0),6))*Transport!$D$3)+(INDEX(Dover!$B$3:$G$124,MATCH('Dept H Planning'!D42,Dover!$B$3:$B$124,0),6)*Transport!$C$3))*'Dept H Planning'!F42*IF(I42="Yes",2,1),IF(AND(E42="Train",INDEX(Locations!$B$3:$E$308,MATCH('Dept H Planning'!D42,Locations!$B$3:$B$308,0),4)="Europe",INDEX(Locations!$B$3:$E$308,MATCH('Dept H Planning'!C42,Locations!$B$3:$B$308,0),4)="UK"),(((INDEX(Dover!$B$3:$G$124,MATCH('Dept H Planning'!D42,Dover!$B$3:$B$124,0),6))*Transport!$D$3)+(INDEX(Dover!$B$3:$G$124,MATCH('Dept H Planning'!C42,Dover!$B$3:$B$124,0),6)*Transport!$C$3))*'Dept H Planning'!F42*IF(I42="Yes",2,1),IF(AND(E42="Bus/Coach",INDEX(Locations!$B$3:$E$308,MATCH('Dept H Planning'!C42,Locations!$B$3:$B$308,0),4)="Europe",INDEX(Locations!$B$3:$E$308,MATCH('Dept H Planning'!D42,Locations!$B$3:$B$308,0),4)="UK"),((((J42)-42.4)*Transport!$D$5)+(42.4*Transport!$D$13))*'Dept H Planning'!F42,IF(AND(E42="Bus/Coach",INDEX(Locations!$B$3:$E$308,MATCH('Dept H Planning'!D42,Locations!$B$3:$B$308,0),4)="Europe",INDEX(Locations!$B$3:$E$308,MATCH('Dept H Planning'!C42,Locations!$B$3:$B$308,0),4)="UK"),((((J42)-42.4)*Transport!$D$5)+(42.4*Transport!$D$13))*'Dept H Planning'!F42,IF(AND(E42="Car",INDEX(Locations!$B$3:$E$308,MATCH('Dept H Planning'!C42,Locations!$B$3:$B$308,0),4)="Europe",INDEX(Locations!$B$3:$E$308,MATCH('Dept H Planning'!D42,Locations!$B$3:$B$308,0),4)="UK"),(((((J42)-42.4)*Transport!$D$9)+(42.4*Transport!$D$14))*'Dept H Planning'!F42),IF(AND(E42="Car",INDEX(Locations!$B$3:$E$308,MATCH('Dept H Planning'!D42,Locations!$B$3:$B$308,0),4)="Europe",INDEX(Locations!$B$3:$E$308,MATCH('Dept H Planning'!C42,Locations!$B$3:$B$308,0),4)="UK"),(((((J42)-42.4)*Transport!$D$9)+(42.4*Transport!$D$14))*'Dept H Planning'!F42),IF(AND(E42="Hybrid car",INDEX(Locations!$B$3:$E$308,MATCH('Dept H Planning'!C42,Locations!$B$3:$B$308,0),4)="Europe",INDEX(Locations!$B$3:$E$308,MATCH('Dept H Planning'!D42,Locations!$B$3:$B$308,0),4)="UK"),(((((J42)-42.4)*Transport!$D$9)+(42.4*Transport!$D$14))*'Dept H Planning'!F42),IF(AND(E42="Hybrid car",INDEX(Locations!$B$3:$E$308,MATCH('Dept H Planning'!D42,Locations!$B$3:$B$308,0),4)="Europe",INDEX(Locations!$B$3:$E$308,MATCH('Dept H Planning'!C42,Locations!$B$3:$B$308,0),4)="UK"),(((((J42)-42.4)*Transport!$D$9)+(42.4*Transport!$D$14))*'Dept H Planning'!F42),IF(AND(E42="Electric car",INDEX(Locations!$B$3:$E$308,MATCH('Dept H Planning'!C42,Locations!$B$3:$B$308,0),4)="Europe",INDEX(Locations!$B$3:$E$308,MATCH('Dept H Planning'!D42,Locations!$B$3:$B$308,0),4)="UK"),(((((J42)-42.4)*Transport!$D$8)+(42.4*Transport!$D$14))*'Dept H Planning'!F42),IF(AND(E42="Electric car",INDEX(Locations!$B$3:$E$308,MATCH('Dept H Planning'!D42,Locations!$B$3:$B$308,0),4)="Europe",INDEX(Locations!$B$3:$E$308,MATCH('Dept H Planning'!C42,Locations!$B$3:$B$308,0),4)="UK"),(((((J42)-42.4)*Transport!$D$8)+(42.4*Transport!$D$14))*'Dept H Planning'!F42),IF(AND(OR(C42="Ireland",INDEX(Locations!$B$3:$F$308,MATCH('Dept H Planning'!C42,Locations!$B$3:$B$308,0),5)="Yes"),E42="Car",INDEX(Locations!$B$3:$E$308,MATCH('Dept H Planning'!D42,Locations!$B$3:$B$308,0),4)="UK"),(J42)*(0.15*Transport!$C$14+0.85*Transport!$C$9)*'Dept H Planning'!F42,IF(AND(OR(D42="Ireland",INDEX(Locations!$B$3:$F$308,MATCH('Dept H Planning'!D42,Locations!$B$3:$B$308,0),5)="Yes"),E42="Car",INDEX(Locations!$B$3:$E$308,MATCH('Dept H Planning'!C42,Locations!$B$3:$B$308,0),4)="UK"),(J42)*(0.15*Transport!$C$14+0.85*Transport!$C$9)*'Dept H Planning'!F42,IF(AND(OR(C42="Ireland",INDEX(Locations!$B$3:$F$308,MATCH('Dept H Planning'!C42,Locations!$B$3:$B$308,0),5)="Yes"),E42="Hybrid Car",INDEX(Locations!$B$3:$E$308,MATCH('Dept H Planning'!D42,Locations!$B$3:$B$308,0),4)="UK"),(J42)*(0.15*Transport!$C$14+0.85*Transport!$C$9)*'Dept H Planning'!F42,IF(AND(OR(D42="Ireland",INDEX(Locations!$B$3:$F$308,MATCH('Dept H Planning'!D42,Locations!$B$3:$B$308,0),5)="Yes"),E42="Hybrid Car",INDEX(Locations!$B$3:$E$308,MATCH('Dept H Planning'!C42,Locations!$B$3:$B$308,0),4)="UK"),(J42)*(0.15*Transport!$C$14+0.85*Transport!$C$9)*'Dept H Planning'!F42,IF(AND(OR(C42="Ireland",INDEX(Locations!$B$3:$F$308,MATCH('Dept H Planning'!C42,Locations!$B$3:$B$308,0),5)="Yes"),E42="Electric Car",INDEX(Locations!$B$3:$E$308,MATCH('Dept H Planning'!D42,Locations!$B$3:$B$308,0),4)="UK"),(J42)*(0.15*Transport!$C$14+0.85*Transport!$C$8)*'Dept H Planning'!F42,IF(AND(OR(D42="Ireland",INDEX(Locations!$B$3:$F$308,MATCH('Dept H Planning'!D42,Locations!$B$3:$B$308,0),5)="Yes"),E42="Electric Car",INDEX(Locations!$B$3:$E$308,MATCH('Dept H Planning'!C42,Locations!$B$3:$B$308,0),4)="UK"),(J42)*(0.15*Transport!$C$14+0.85*Transport!$C$8)*'Dept H Planning'!F42,IF(AND(OR(C42="Ireland",INDEX(Locations!$B$3:$F$308,MATCH('Dept H Planning'!C42,Locations!$B$3:$B$308,0),5)="Yes"),E42="Bus/Coach",INDEX(Locations!$B$3:$E$308,MATCH('Dept H Planning'!D42,Locations!$B$3:$B$308,0),4)="UK"),(J42)*(0.15*Transport!$C$13+0.85*Transport!$C$5)*'Dept H Planning'!F42,IF(AND(OR(D42="Ireland",INDEX(Locations!$B$3:$F$308,MATCH('Dept H Planning'!D42,Locations!$B$3:$B$308,0),5)="Yes"),E42="Bus/Coach",INDEX(Locations!$B$3:$E$308,MATCH('Dept H Planning'!C42,Locations!$B$3:$B$308,0),4)="UK"),(J42)*(0.15*Transport!$C$13+0.85*Transport!$C$5)*'Dept H Planning'!F42,IF(AND(OR(C42="Ireland",INDEX(Locations!$B$3:$F$308,MATCH('Dept H Planning'!C42,Locations!$B$3:$B$308,0),5)="Yes"),E42="Train",INDEX(Locations!$B$3:$E$308,MATCH('Dept H Planning'!D42,Locations!$B$3:$B$308,0),4)="UK"),(J42)*(0.15*Transport!$C$13+0.85*Transport!$C$3)*'Dept H Planning'!F42,IF(AND(OR(D42="Ireland",INDEX(Locations!$B$3:$F$308,MATCH('Dept H Planning'!D42,Locations!$B$3:$B$308,0),5)="Yes"),E42="Train",INDEX(Locations!$B$3:$E$308,MATCH('Dept H Planning'!C42,Locations!$B$3:$B$308,0),4)="UK"),(J42)*(0.15*Transport!$C$13+0.85*Transport!$C$3),J42*(INDEX(Transport!$B$3:$E$14,MATCH('Dept H Planning'!E42,Transport!$B$3:$B$14,0),IF(INDEX(Locations!$B$3:$G$308,MATCH('Dept H Planning'!C42,Locations!$B$3:$B$308,0),4)="UK",2,IF(INDEX(Locations!$B$3:$G$308,MATCH('Dept H Planning'!C42,Locations!$B$3:$B$308,0),4)="Europe",3,4)))))*F42*G42*H42))))))))))))))))))),1)),"")</f>
        <v/>
      </c>
      <c r="L42" s="90"/>
    </row>
    <row r="43" spans="1:14" ht="17.399999999999999" customHeight="1" x14ac:dyDescent="0.25">
      <c r="A43" s="90"/>
      <c r="B43" s="91"/>
      <c r="C43" s="91"/>
      <c r="D43" s="91"/>
      <c r="E43" s="91"/>
      <c r="F43" s="90"/>
      <c r="G43" s="90">
        <v>1</v>
      </c>
      <c r="H43" s="101">
        <v>1</v>
      </c>
      <c r="I43" s="91"/>
      <c r="J43" s="100" t="str">
        <f>(IFERROR(IF(I43="Yes",(ROUND(6371 * ACOS(SIN((VLOOKUP(C43,Locations!B:D,2,FALSE))*PI()/180)*SIN((VLOOKUP(D43,Locations!B:D,2,FALSE))*PI()/180) + COS((VLOOKUP(C43,Locations!B:D,2,FALSE))*PI()/180) * COS((VLOOKUP(D43,Locations!B:D,2,FALSE))*PI()/180)*COS((VLOOKUP(D43,Locations!B:D,3,FALSE))* PI()/180-(VLOOKUP(C43,Locations!B:D,3,FALSE))*PI()/180))/1.609,0))*2,(ROUND(6371 * ACOS(SIN((VLOOKUP(C43,Locations!B:D,2,FALSE))*PI()/180)*SIN((VLOOKUP(D43,Locations!B:D,2,FALSE))*PI()/180) + COS((VLOOKUP(C43,Locations!B:D,2,FALSE))*PI()/180) * COS((VLOOKUP(D43,Locations!B:D,2,FALSE))*PI()/180)*COS((VLOOKUP(D43,Locations!B:D,3,FALSE))* PI()/180-(VLOOKUP(C43,Locations!B:D,3,FALSE))*PI()/180))/1.609,0))),""))</f>
        <v/>
      </c>
      <c r="K43" s="100" t="str" cm="1">
        <f t="array" ref="K43">IFERROR((ROUND(IF(AND(E43="Train",INDEX(Locations!$B$3:$E$308,MATCH('Dept H Planning'!C43,Locations!$B$3:$B$308,0),4)="Europe",INDEX(Locations!$B$3:$E$308,MATCH('Dept H Planning'!D43,Locations!$B$3:$B$308,0),4)="UK"),(((INDEX(Dover!$B$3:$G$124,MATCH('Dept H Planning'!C43,Dover!$B$3:$B$124,0),6))*Transport!$D$3)+(INDEX(Dover!$B$3:$G$124,MATCH('Dept H Planning'!D43,Dover!$B$3:$B$124,0),6)*Transport!$C$3))*'Dept H Planning'!F43*IF(I43="Yes",2,1),IF(AND(E43="Train",INDEX(Locations!$B$3:$E$308,MATCH('Dept H Planning'!D43,Locations!$B$3:$B$308,0),4)="Europe",INDEX(Locations!$B$3:$E$308,MATCH('Dept H Planning'!C43,Locations!$B$3:$B$308,0),4)="UK"),(((INDEX(Dover!$B$3:$G$124,MATCH('Dept H Planning'!D43,Dover!$B$3:$B$124,0),6))*Transport!$D$3)+(INDEX(Dover!$B$3:$G$124,MATCH('Dept H Planning'!C43,Dover!$B$3:$B$124,0),6)*Transport!$C$3))*'Dept H Planning'!F43*IF(I43="Yes",2,1),IF(AND(E43="Bus/Coach",INDEX(Locations!$B$3:$E$308,MATCH('Dept H Planning'!C43,Locations!$B$3:$B$308,0),4)="Europe",INDEX(Locations!$B$3:$E$308,MATCH('Dept H Planning'!D43,Locations!$B$3:$B$308,0),4)="UK"),((((J43)-42.4)*Transport!$D$5)+(42.4*Transport!$D$13))*'Dept H Planning'!F43,IF(AND(E43="Bus/Coach",INDEX(Locations!$B$3:$E$308,MATCH('Dept H Planning'!D43,Locations!$B$3:$B$308,0),4)="Europe",INDEX(Locations!$B$3:$E$308,MATCH('Dept H Planning'!C43,Locations!$B$3:$B$308,0),4)="UK"),((((J43)-42.4)*Transport!$D$5)+(42.4*Transport!$D$13))*'Dept H Planning'!F43,IF(AND(E43="Car",INDEX(Locations!$B$3:$E$308,MATCH('Dept H Planning'!C43,Locations!$B$3:$B$308,0),4)="Europe",INDEX(Locations!$B$3:$E$308,MATCH('Dept H Planning'!D43,Locations!$B$3:$B$308,0),4)="UK"),(((((J43)-42.4)*Transport!$D$9)+(42.4*Transport!$D$14))*'Dept H Planning'!F43),IF(AND(E43="Car",INDEX(Locations!$B$3:$E$308,MATCH('Dept H Planning'!D43,Locations!$B$3:$B$308,0),4)="Europe",INDEX(Locations!$B$3:$E$308,MATCH('Dept H Planning'!C43,Locations!$B$3:$B$308,0),4)="UK"),(((((J43)-42.4)*Transport!$D$9)+(42.4*Transport!$D$14))*'Dept H Planning'!F43),IF(AND(E43="Hybrid car",INDEX(Locations!$B$3:$E$308,MATCH('Dept H Planning'!C43,Locations!$B$3:$B$308,0),4)="Europe",INDEX(Locations!$B$3:$E$308,MATCH('Dept H Planning'!D43,Locations!$B$3:$B$308,0),4)="UK"),(((((J43)-42.4)*Transport!$D$9)+(42.4*Transport!$D$14))*'Dept H Planning'!F43),IF(AND(E43="Hybrid car",INDEX(Locations!$B$3:$E$308,MATCH('Dept H Planning'!D43,Locations!$B$3:$B$308,0),4)="Europe",INDEX(Locations!$B$3:$E$308,MATCH('Dept H Planning'!C43,Locations!$B$3:$B$308,0),4)="UK"),(((((J43)-42.4)*Transport!$D$9)+(42.4*Transport!$D$14))*'Dept H Planning'!F43),IF(AND(E43="Electric car",INDEX(Locations!$B$3:$E$308,MATCH('Dept H Planning'!C43,Locations!$B$3:$B$308,0),4)="Europe",INDEX(Locations!$B$3:$E$308,MATCH('Dept H Planning'!D43,Locations!$B$3:$B$308,0),4)="UK"),(((((J43)-42.4)*Transport!$D$8)+(42.4*Transport!$D$14))*'Dept H Planning'!F43),IF(AND(E43="Electric car",INDEX(Locations!$B$3:$E$308,MATCH('Dept H Planning'!D43,Locations!$B$3:$B$308,0),4)="Europe",INDEX(Locations!$B$3:$E$308,MATCH('Dept H Planning'!C43,Locations!$B$3:$B$308,0),4)="UK"),(((((J43)-42.4)*Transport!$D$8)+(42.4*Transport!$D$14))*'Dept H Planning'!F43),IF(AND(OR(C43="Ireland",INDEX(Locations!$B$3:$F$308,MATCH('Dept H Planning'!C43,Locations!$B$3:$B$308,0),5)="Yes"),E43="Car",INDEX(Locations!$B$3:$E$308,MATCH('Dept H Planning'!D43,Locations!$B$3:$B$308,0),4)="UK"),(J43)*(0.15*Transport!$C$14+0.85*Transport!$C$9)*'Dept H Planning'!F43,IF(AND(OR(D43="Ireland",INDEX(Locations!$B$3:$F$308,MATCH('Dept H Planning'!D43,Locations!$B$3:$B$308,0),5)="Yes"),E43="Car",INDEX(Locations!$B$3:$E$308,MATCH('Dept H Planning'!C43,Locations!$B$3:$B$308,0),4)="UK"),(J43)*(0.15*Transport!$C$14+0.85*Transport!$C$9)*'Dept H Planning'!F43,IF(AND(OR(C43="Ireland",INDEX(Locations!$B$3:$F$308,MATCH('Dept H Planning'!C43,Locations!$B$3:$B$308,0),5)="Yes"),E43="Hybrid Car",INDEX(Locations!$B$3:$E$308,MATCH('Dept H Planning'!D43,Locations!$B$3:$B$308,0),4)="UK"),(J43)*(0.15*Transport!$C$14+0.85*Transport!$C$9)*'Dept H Planning'!F43,IF(AND(OR(D43="Ireland",INDEX(Locations!$B$3:$F$308,MATCH('Dept H Planning'!D43,Locations!$B$3:$B$308,0),5)="Yes"),E43="Hybrid Car",INDEX(Locations!$B$3:$E$308,MATCH('Dept H Planning'!C43,Locations!$B$3:$B$308,0),4)="UK"),(J43)*(0.15*Transport!$C$14+0.85*Transport!$C$9)*'Dept H Planning'!F43,IF(AND(OR(C43="Ireland",INDEX(Locations!$B$3:$F$308,MATCH('Dept H Planning'!C43,Locations!$B$3:$B$308,0),5)="Yes"),E43="Electric Car",INDEX(Locations!$B$3:$E$308,MATCH('Dept H Planning'!D43,Locations!$B$3:$B$308,0),4)="UK"),(J43)*(0.15*Transport!$C$14+0.85*Transport!$C$8)*'Dept H Planning'!F43,IF(AND(OR(D43="Ireland",INDEX(Locations!$B$3:$F$308,MATCH('Dept H Planning'!D43,Locations!$B$3:$B$308,0),5)="Yes"),E43="Electric Car",INDEX(Locations!$B$3:$E$308,MATCH('Dept H Planning'!C43,Locations!$B$3:$B$308,0),4)="UK"),(J43)*(0.15*Transport!$C$14+0.85*Transport!$C$8)*'Dept H Planning'!F43,IF(AND(OR(C43="Ireland",INDEX(Locations!$B$3:$F$308,MATCH('Dept H Planning'!C43,Locations!$B$3:$B$308,0),5)="Yes"),E43="Bus/Coach",INDEX(Locations!$B$3:$E$308,MATCH('Dept H Planning'!D43,Locations!$B$3:$B$308,0),4)="UK"),(J43)*(0.15*Transport!$C$13+0.85*Transport!$C$5)*'Dept H Planning'!F43,IF(AND(OR(D43="Ireland",INDEX(Locations!$B$3:$F$308,MATCH('Dept H Planning'!D43,Locations!$B$3:$B$308,0),5)="Yes"),E43="Bus/Coach",INDEX(Locations!$B$3:$E$308,MATCH('Dept H Planning'!C43,Locations!$B$3:$B$308,0),4)="UK"),(J43)*(0.15*Transport!$C$13+0.85*Transport!$C$5)*'Dept H Planning'!F43,IF(AND(OR(C43="Ireland",INDEX(Locations!$B$3:$F$308,MATCH('Dept H Planning'!C43,Locations!$B$3:$B$308,0),5)="Yes"),E43="Train",INDEX(Locations!$B$3:$E$308,MATCH('Dept H Planning'!D43,Locations!$B$3:$B$308,0),4)="UK"),(J43)*(0.15*Transport!$C$13+0.85*Transport!$C$3)*'Dept H Planning'!F43,IF(AND(OR(D43="Ireland",INDEX(Locations!$B$3:$F$308,MATCH('Dept H Planning'!D43,Locations!$B$3:$B$308,0),5)="Yes"),E43="Train",INDEX(Locations!$B$3:$E$308,MATCH('Dept H Planning'!C43,Locations!$B$3:$B$308,0),4)="UK"),(J43)*(0.15*Transport!$C$13+0.85*Transport!$C$3),J43*(INDEX(Transport!$B$3:$E$14,MATCH('Dept H Planning'!E43,Transport!$B$3:$B$14,0),IF(INDEX(Locations!$B$3:$G$308,MATCH('Dept H Planning'!C43,Locations!$B$3:$B$308,0),4)="UK",2,IF(INDEX(Locations!$B$3:$G$308,MATCH('Dept H Planning'!C43,Locations!$B$3:$B$308,0),4)="Europe",3,4)))))*F43*G43*H43))))))))))))))))))),1)),"")</f>
        <v/>
      </c>
      <c r="L43" s="90"/>
    </row>
    <row r="44" spans="1:14" ht="17.399999999999999" customHeight="1" x14ac:dyDescent="0.25">
      <c r="A44" s="90"/>
      <c r="B44" s="91"/>
      <c r="C44" s="91"/>
      <c r="D44" s="91"/>
      <c r="E44" s="91"/>
      <c r="F44" s="90"/>
      <c r="G44" s="90">
        <v>1</v>
      </c>
      <c r="H44" s="101">
        <v>1</v>
      </c>
      <c r="I44" s="91"/>
      <c r="J44" s="100" t="str">
        <f>(IFERROR(IF(I44="Yes",(ROUND(6371 * ACOS(SIN((VLOOKUP(C44,Locations!B:D,2,FALSE))*PI()/180)*SIN((VLOOKUP(D44,Locations!B:D,2,FALSE))*PI()/180) + COS((VLOOKUP(C44,Locations!B:D,2,FALSE))*PI()/180) * COS((VLOOKUP(D44,Locations!B:D,2,FALSE))*PI()/180)*COS((VLOOKUP(D44,Locations!B:D,3,FALSE))* PI()/180-(VLOOKUP(C44,Locations!B:D,3,FALSE))*PI()/180))/1.609,0))*2,(ROUND(6371 * ACOS(SIN((VLOOKUP(C44,Locations!B:D,2,FALSE))*PI()/180)*SIN((VLOOKUP(D44,Locations!B:D,2,FALSE))*PI()/180) + COS((VLOOKUP(C44,Locations!B:D,2,FALSE))*PI()/180) * COS((VLOOKUP(D44,Locations!B:D,2,FALSE))*PI()/180)*COS((VLOOKUP(D44,Locations!B:D,3,FALSE))* PI()/180-(VLOOKUP(C44,Locations!B:D,3,FALSE))*PI()/180))/1.609,0))),""))</f>
        <v/>
      </c>
      <c r="K44" s="100" t="str" cm="1">
        <f t="array" ref="K44">IFERROR((ROUND(IF(AND(E44="Train",INDEX(Locations!$B$3:$E$308,MATCH('Dept H Planning'!C44,Locations!$B$3:$B$308,0),4)="Europe",INDEX(Locations!$B$3:$E$308,MATCH('Dept H Planning'!D44,Locations!$B$3:$B$308,0),4)="UK"),(((INDEX(Dover!$B$3:$G$124,MATCH('Dept H Planning'!C44,Dover!$B$3:$B$124,0),6))*Transport!$D$3)+(INDEX(Dover!$B$3:$G$124,MATCH('Dept H Planning'!D44,Dover!$B$3:$B$124,0),6)*Transport!$C$3))*'Dept H Planning'!F44*IF(I44="Yes",2,1),IF(AND(E44="Train",INDEX(Locations!$B$3:$E$308,MATCH('Dept H Planning'!D44,Locations!$B$3:$B$308,0),4)="Europe",INDEX(Locations!$B$3:$E$308,MATCH('Dept H Planning'!C44,Locations!$B$3:$B$308,0),4)="UK"),(((INDEX(Dover!$B$3:$G$124,MATCH('Dept H Planning'!D44,Dover!$B$3:$B$124,0),6))*Transport!$D$3)+(INDEX(Dover!$B$3:$G$124,MATCH('Dept H Planning'!C44,Dover!$B$3:$B$124,0),6)*Transport!$C$3))*'Dept H Planning'!F44*IF(I44="Yes",2,1),IF(AND(E44="Bus/Coach",INDEX(Locations!$B$3:$E$308,MATCH('Dept H Planning'!C44,Locations!$B$3:$B$308,0),4)="Europe",INDEX(Locations!$B$3:$E$308,MATCH('Dept H Planning'!D44,Locations!$B$3:$B$308,0),4)="UK"),((((J44)-42.4)*Transport!$D$5)+(42.4*Transport!$D$13))*'Dept H Planning'!F44,IF(AND(E44="Bus/Coach",INDEX(Locations!$B$3:$E$308,MATCH('Dept H Planning'!D44,Locations!$B$3:$B$308,0),4)="Europe",INDEX(Locations!$B$3:$E$308,MATCH('Dept H Planning'!C44,Locations!$B$3:$B$308,0),4)="UK"),((((J44)-42.4)*Transport!$D$5)+(42.4*Transport!$D$13))*'Dept H Planning'!F44,IF(AND(E44="Car",INDEX(Locations!$B$3:$E$308,MATCH('Dept H Planning'!C44,Locations!$B$3:$B$308,0),4)="Europe",INDEX(Locations!$B$3:$E$308,MATCH('Dept H Planning'!D44,Locations!$B$3:$B$308,0),4)="UK"),(((((J44)-42.4)*Transport!$D$9)+(42.4*Transport!$D$14))*'Dept H Planning'!F44),IF(AND(E44="Car",INDEX(Locations!$B$3:$E$308,MATCH('Dept H Planning'!D44,Locations!$B$3:$B$308,0),4)="Europe",INDEX(Locations!$B$3:$E$308,MATCH('Dept H Planning'!C44,Locations!$B$3:$B$308,0),4)="UK"),(((((J44)-42.4)*Transport!$D$9)+(42.4*Transport!$D$14))*'Dept H Planning'!F44),IF(AND(E44="Hybrid car",INDEX(Locations!$B$3:$E$308,MATCH('Dept H Planning'!C44,Locations!$B$3:$B$308,0),4)="Europe",INDEX(Locations!$B$3:$E$308,MATCH('Dept H Planning'!D44,Locations!$B$3:$B$308,0),4)="UK"),(((((J44)-42.4)*Transport!$D$9)+(42.4*Transport!$D$14))*'Dept H Planning'!F44),IF(AND(E44="Hybrid car",INDEX(Locations!$B$3:$E$308,MATCH('Dept H Planning'!D44,Locations!$B$3:$B$308,0),4)="Europe",INDEX(Locations!$B$3:$E$308,MATCH('Dept H Planning'!C44,Locations!$B$3:$B$308,0),4)="UK"),(((((J44)-42.4)*Transport!$D$9)+(42.4*Transport!$D$14))*'Dept H Planning'!F44),IF(AND(E44="Electric car",INDEX(Locations!$B$3:$E$308,MATCH('Dept H Planning'!C44,Locations!$B$3:$B$308,0),4)="Europe",INDEX(Locations!$B$3:$E$308,MATCH('Dept H Planning'!D44,Locations!$B$3:$B$308,0),4)="UK"),(((((J44)-42.4)*Transport!$D$8)+(42.4*Transport!$D$14))*'Dept H Planning'!F44),IF(AND(E44="Electric car",INDEX(Locations!$B$3:$E$308,MATCH('Dept H Planning'!D44,Locations!$B$3:$B$308,0),4)="Europe",INDEX(Locations!$B$3:$E$308,MATCH('Dept H Planning'!C44,Locations!$B$3:$B$308,0),4)="UK"),(((((J44)-42.4)*Transport!$D$8)+(42.4*Transport!$D$14))*'Dept H Planning'!F44),IF(AND(OR(C44="Ireland",INDEX(Locations!$B$3:$F$308,MATCH('Dept H Planning'!C44,Locations!$B$3:$B$308,0),5)="Yes"),E44="Car",INDEX(Locations!$B$3:$E$308,MATCH('Dept H Planning'!D44,Locations!$B$3:$B$308,0),4)="UK"),(J44)*(0.15*Transport!$C$14+0.85*Transport!$C$9)*'Dept H Planning'!F44,IF(AND(OR(D44="Ireland",INDEX(Locations!$B$3:$F$308,MATCH('Dept H Planning'!D44,Locations!$B$3:$B$308,0),5)="Yes"),E44="Car",INDEX(Locations!$B$3:$E$308,MATCH('Dept H Planning'!C44,Locations!$B$3:$B$308,0),4)="UK"),(J44)*(0.15*Transport!$C$14+0.85*Transport!$C$9)*'Dept H Planning'!F44,IF(AND(OR(C44="Ireland",INDEX(Locations!$B$3:$F$308,MATCH('Dept H Planning'!C44,Locations!$B$3:$B$308,0),5)="Yes"),E44="Hybrid Car",INDEX(Locations!$B$3:$E$308,MATCH('Dept H Planning'!D44,Locations!$B$3:$B$308,0),4)="UK"),(J44)*(0.15*Transport!$C$14+0.85*Transport!$C$9)*'Dept H Planning'!F44,IF(AND(OR(D44="Ireland",INDEX(Locations!$B$3:$F$308,MATCH('Dept H Planning'!D44,Locations!$B$3:$B$308,0),5)="Yes"),E44="Hybrid Car",INDEX(Locations!$B$3:$E$308,MATCH('Dept H Planning'!C44,Locations!$B$3:$B$308,0),4)="UK"),(J44)*(0.15*Transport!$C$14+0.85*Transport!$C$9)*'Dept H Planning'!F44,IF(AND(OR(C44="Ireland",INDEX(Locations!$B$3:$F$308,MATCH('Dept H Planning'!C44,Locations!$B$3:$B$308,0),5)="Yes"),E44="Electric Car",INDEX(Locations!$B$3:$E$308,MATCH('Dept H Planning'!D44,Locations!$B$3:$B$308,0),4)="UK"),(J44)*(0.15*Transport!$C$14+0.85*Transport!$C$8)*'Dept H Planning'!F44,IF(AND(OR(D44="Ireland",INDEX(Locations!$B$3:$F$308,MATCH('Dept H Planning'!D44,Locations!$B$3:$B$308,0),5)="Yes"),E44="Electric Car",INDEX(Locations!$B$3:$E$308,MATCH('Dept H Planning'!C44,Locations!$B$3:$B$308,0),4)="UK"),(J44)*(0.15*Transport!$C$14+0.85*Transport!$C$8)*'Dept H Planning'!F44,IF(AND(OR(C44="Ireland",INDEX(Locations!$B$3:$F$308,MATCH('Dept H Planning'!C44,Locations!$B$3:$B$308,0),5)="Yes"),E44="Bus/Coach",INDEX(Locations!$B$3:$E$308,MATCH('Dept H Planning'!D44,Locations!$B$3:$B$308,0),4)="UK"),(J44)*(0.15*Transport!$C$13+0.85*Transport!$C$5)*'Dept H Planning'!F44,IF(AND(OR(D44="Ireland",INDEX(Locations!$B$3:$F$308,MATCH('Dept H Planning'!D44,Locations!$B$3:$B$308,0),5)="Yes"),E44="Bus/Coach",INDEX(Locations!$B$3:$E$308,MATCH('Dept H Planning'!C44,Locations!$B$3:$B$308,0),4)="UK"),(J44)*(0.15*Transport!$C$13+0.85*Transport!$C$5)*'Dept H Planning'!F44,IF(AND(OR(C44="Ireland",INDEX(Locations!$B$3:$F$308,MATCH('Dept H Planning'!C44,Locations!$B$3:$B$308,0),5)="Yes"),E44="Train",INDEX(Locations!$B$3:$E$308,MATCH('Dept H Planning'!D44,Locations!$B$3:$B$308,0),4)="UK"),(J44)*(0.15*Transport!$C$13+0.85*Transport!$C$3)*'Dept H Planning'!F44,IF(AND(OR(D44="Ireland",INDEX(Locations!$B$3:$F$308,MATCH('Dept H Planning'!D44,Locations!$B$3:$B$308,0),5)="Yes"),E44="Train",INDEX(Locations!$B$3:$E$308,MATCH('Dept H Planning'!C44,Locations!$B$3:$B$308,0),4)="UK"),(J44)*(0.15*Transport!$C$13+0.85*Transport!$C$3),J44*(INDEX(Transport!$B$3:$E$14,MATCH('Dept H Planning'!E44,Transport!$B$3:$B$14,0),IF(INDEX(Locations!$B$3:$G$308,MATCH('Dept H Planning'!C44,Locations!$B$3:$B$308,0),4)="UK",2,IF(INDEX(Locations!$B$3:$G$308,MATCH('Dept H Planning'!C44,Locations!$B$3:$B$308,0),4)="Europe",3,4)))))*F44*G44*H44))))))))))))))))))),1)),"")</f>
        <v/>
      </c>
      <c r="L44" s="90"/>
    </row>
    <row r="45" spans="1:14" ht="17.399999999999999" customHeight="1" x14ac:dyDescent="0.25">
      <c r="A45" s="90"/>
      <c r="B45" s="91"/>
      <c r="C45" s="91"/>
      <c r="D45" s="91"/>
      <c r="E45" s="91"/>
      <c r="F45" s="90"/>
      <c r="G45" s="90">
        <v>1</v>
      </c>
      <c r="H45" s="101">
        <v>1</v>
      </c>
      <c r="I45" s="91"/>
      <c r="J45" s="100" t="str">
        <f>(IFERROR(IF(I45="Yes",(ROUND(6371 * ACOS(SIN((VLOOKUP(C45,Locations!B:D,2,FALSE))*PI()/180)*SIN((VLOOKUP(D45,Locations!B:D,2,FALSE))*PI()/180) + COS((VLOOKUP(C45,Locations!B:D,2,FALSE))*PI()/180) * COS((VLOOKUP(D45,Locations!B:D,2,FALSE))*PI()/180)*COS((VLOOKUP(D45,Locations!B:D,3,FALSE))* PI()/180-(VLOOKUP(C45,Locations!B:D,3,FALSE))*PI()/180))/1.609,0))*2,(ROUND(6371 * ACOS(SIN((VLOOKUP(C45,Locations!B:D,2,FALSE))*PI()/180)*SIN((VLOOKUP(D45,Locations!B:D,2,FALSE))*PI()/180) + COS((VLOOKUP(C45,Locations!B:D,2,FALSE))*PI()/180) * COS((VLOOKUP(D45,Locations!B:D,2,FALSE))*PI()/180)*COS((VLOOKUP(D45,Locations!B:D,3,FALSE))* PI()/180-(VLOOKUP(C45,Locations!B:D,3,FALSE))*PI()/180))/1.609,0))),""))</f>
        <v/>
      </c>
      <c r="K45" s="100" t="str" cm="1">
        <f t="array" ref="K45">IFERROR((ROUND(IF(AND(E45="Train",INDEX(Locations!$B$3:$E$308,MATCH('Dept H Planning'!C45,Locations!$B$3:$B$308,0),4)="Europe",INDEX(Locations!$B$3:$E$308,MATCH('Dept H Planning'!D45,Locations!$B$3:$B$308,0),4)="UK"),(((INDEX(Dover!$B$3:$G$124,MATCH('Dept H Planning'!C45,Dover!$B$3:$B$124,0),6))*Transport!$D$3)+(INDEX(Dover!$B$3:$G$124,MATCH('Dept H Planning'!D45,Dover!$B$3:$B$124,0),6)*Transport!$C$3))*'Dept H Planning'!F45*IF(I45="Yes",2,1),IF(AND(E45="Train",INDEX(Locations!$B$3:$E$308,MATCH('Dept H Planning'!D45,Locations!$B$3:$B$308,0),4)="Europe",INDEX(Locations!$B$3:$E$308,MATCH('Dept H Planning'!C45,Locations!$B$3:$B$308,0),4)="UK"),(((INDEX(Dover!$B$3:$G$124,MATCH('Dept H Planning'!D45,Dover!$B$3:$B$124,0),6))*Transport!$D$3)+(INDEX(Dover!$B$3:$G$124,MATCH('Dept H Planning'!C45,Dover!$B$3:$B$124,0),6)*Transport!$C$3))*'Dept H Planning'!F45*IF(I45="Yes",2,1),IF(AND(E45="Bus/Coach",INDEX(Locations!$B$3:$E$308,MATCH('Dept H Planning'!C45,Locations!$B$3:$B$308,0),4)="Europe",INDEX(Locations!$B$3:$E$308,MATCH('Dept H Planning'!D45,Locations!$B$3:$B$308,0),4)="UK"),((((J45)-42.4)*Transport!$D$5)+(42.4*Transport!$D$13))*'Dept H Planning'!F45,IF(AND(E45="Bus/Coach",INDEX(Locations!$B$3:$E$308,MATCH('Dept H Planning'!D45,Locations!$B$3:$B$308,0),4)="Europe",INDEX(Locations!$B$3:$E$308,MATCH('Dept H Planning'!C45,Locations!$B$3:$B$308,0),4)="UK"),((((J45)-42.4)*Transport!$D$5)+(42.4*Transport!$D$13))*'Dept H Planning'!F45,IF(AND(E45="Car",INDEX(Locations!$B$3:$E$308,MATCH('Dept H Planning'!C45,Locations!$B$3:$B$308,0),4)="Europe",INDEX(Locations!$B$3:$E$308,MATCH('Dept H Planning'!D45,Locations!$B$3:$B$308,0),4)="UK"),(((((J45)-42.4)*Transport!$D$9)+(42.4*Transport!$D$14))*'Dept H Planning'!F45),IF(AND(E45="Car",INDEX(Locations!$B$3:$E$308,MATCH('Dept H Planning'!D45,Locations!$B$3:$B$308,0),4)="Europe",INDEX(Locations!$B$3:$E$308,MATCH('Dept H Planning'!C45,Locations!$B$3:$B$308,0),4)="UK"),(((((J45)-42.4)*Transport!$D$9)+(42.4*Transport!$D$14))*'Dept H Planning'!F45),IF(AND(E45="Hybrid car",INDEX(Locations!$B$3:$E$308,MATCH('Dept H Planning'!C45,Locations!$B$3:$B$308,0),4)="Europe",INDEX(Locations!$B$3:$E$308,MATCH('Dept H Planning'!D45,Locations!$B$3:$B$308,0),4)="UK"),(((((J45)-42.4)*Transport!$D$9)+(42.4*Transport!$D$14))*'Dept H Planning'!F45),IF(AND(E45="Hybrid car",INDEX(Locations!$B$3:$E$308,MATCH('Dept H Planning'!D45,Locations!$B$3:$B$308,0),4)="Europe",INDEX(Locations!$B$3:$E$308,MATCH('Dept H Planning'!C45,Locations!$B$3:$B$308,0),4)="UK"),(((((J45)-42.4)*Transport!$D$9)+(42.4*Transport!$D$14))*'Dept H Planning'!F45),IF(AND(E45="Electric car",INDEX(Locations!$B$3:$E$308,MATCH('Dept H Planning'!C45,Locations!$B$3:$B$308,0),4)="Europe",INDEX(Locations!$B$3:$E$308,MATCH('Dept H Planning'!D45,Locations!$B$3:$B$308,0),4)="UK"),(((((J45)-42.4)*Transport!$D$8)+(42.4*Transport!$D$14))*'Dept H Planning'!F45),IF(AND(E45="Electric car",INDEX(Locations!$B$3:$E$308,MATCH('Dept H Planning'!D45,Locations!$B$3:$B$308,0),4)="Europe",INDEX(Locations!$B$3:$E$308,MATCH('Dept H Planning'!C45,Locations!$B$3:$B$308,0),4)="UK"),(((((J45)-42.4)*Transport!$D$8)+(42.4*Transport!$D$14))*'Dept H Planning'!F45),IF(AND(OR(C45="Ireland",INDEX(Locations!$B$3:$F$308,MATCH('Dept H Planning'!C45,Locations!$B$3:$B$308,0),5)="Yes"),E45="Car",INDEX(Locations!$B$3:$E$308,MATCH('Dept H Planning'!D45,Locations!$B$3:$B$308,0),4)="UK"),(J45)*(0.15*Transport!$C$14+0.85*Transport!$C$9)*'Dept H Planning'!F45,IF(AND(OR(D45="Ireland",INDEX(Locations!$B$3:$F$308,MATCH('Dept H Planning'!D45,Locations!$B$3:$B$308,0),5)="Yes"),E45="Car",INDEX(Locations!$B$3:$E$308,MATCH('Dept H Planning'!C45,Locations!$B$3:$B$308,0),4)="UK"),(J45)*(0.15*Transport!$C$14+0.85*Transport!$C$9)*'Dept H Planning'!F45,IF(AND(OR(C45="Ireland",INDEX(Locations!$B$3:$F$308,MATCH('Dept H Planning'!C45,Locations!$B$3:$B$308,0),5)="Yes"),E45="Hybrid Car",INDEX(Locations!$B$3:$E$308,MATCH('Dept H Planning'!D45,Locations!$B$3:$B$308,0),4)="UK"),(J45)*(0.15*Transport!$C$14+0.85*Transport!$C$9)*'Dept H Planning'!F45,IF(AND(OR(D45="Ireland",INDEX(Locations!$B$3:$F$308,MATCH('Dept H Planning'!D45,Locations!$B$3:$B$308,0),5)="Yes"),E45="Hybrid Car",INDEX(Locations!$B$3:$E$308,MATCH('Dept H Planning'!C45,Locations!$B$3:$B$308,0),4)="UK"),(J45)*(0.15*Transport!$C$14+0.85*Transport!$C$9)*'Dept H Planning'!F45,IF(AND(OR(C45="Ireland",INDEX(Locations!$B$3:$F$308,MATCH('Dept H Planning'!C45,Locations!$B$3:$B$308,0),5)="Yes"),E45="Electric Car",INDEX(Locations!$B$3:$E$308,MATCH('Dept H Planning'!D45,Locations!$B$3:$B$308,0),4)="UK"),(J45)*(0.15*Transport!$C$14+0.85*Transport!$C$8)*'Dept H Planning'!F45,IF(AND(OR(D45="Ireland",INDEX(Locations!$B$3:$F$308,MATCH('Dept H Planning'!D45,Locations!$B$3:$B$308,0),5)="Yes"),E45="Electric Car",INDEX(Locations!$B$3:$E$308,MATCH('Dept H Planning'!C45,Locations!$B$3:$B$308,0),4)="UK"),(J45)*(0.15*Transport!$C$14+0.85*Transport!$C$8)*'Dept H Planning'!F45,IF(AND(OR(C45="Ireland",INDEX(Locations!$B$3:$F$308,MATCH('Dept H Planning'!C45,Locations!$B$3:$B$308,0),5)="Yes"),E45="Bus/Coach",INDEX(Locations!$B$3:$E$308,MATCH('Dept H Planning'!D45,Locations!$B$3:$B$308,0),4)="UK"),(J45)*(0.15*Transport!$C$13+0.85*Transport!$C$5)*'Dept H Planning'!F45,IF(AND(OR(D45="Ireland",INDEX(Locations!$B$3:$F$308,MATCH('Dept H Planning'!D45,Locations!$B$3:$B$308,0),5)="Yes"),E45="Bus/Coach",INDEX(Locations!$B$3:$E$308,MATCH('Dept H Planning'!C45,Locations!$B$3:$B$308,0),4)="UK"),(J45)*(0.15*Transport!$C$13+0.85*Transport!$C$5)*'Dept H Planning'!F45,IF(AND(OR(C45="Ireland",INDEX(Locations!$B$3:$F$308,MATCH('Dept H Planning'!C45,Locations!$B$3:$B$308,0),5)="Yes"),E45="Train",INDEX(Locations!$B$3:$E$308,MATCH('Dept H Planning'!D45,Locations!$B$3:$B$308,0),4)="UK"),(J45)*(0.15*Transport!$C$13+0.85*Transport!$C$3)*'Dept H Planning'!F45,IF(AND(OR(D45="Ireland",INDEX(Locations!$B$3:$F$308,MATCH('Dept H Planning'!D45,Locations!$B$3:$B$308,0),5)="Yes"),E45="Train",INDEX(Locations!$B$3:$E$308,MATCH('Dept H Planning'!C45,Locations!$B$3:$B$308,0),4)="UK"),(J45)*(0.15*Transport!$C$13+0.85*Transport!$C$3),J45*(INDEX(Transport!$B$3:$E$14,MATCH('Dept H Planning'!E45,Transport!$B$3:$B$14,0),IF(INDEX(Locations!$B$3:$G$308,MATCH('Dept H Planning'!C45,Locations!$B$3:$B$308,0),4)="UK",2,IF(INDEX(Locations!$B$3:$G$308,MATCH('Dept H Planning'!C45,Locations!$B$3:$B$308,0),4)="Europe",3,4)))))*F45*G45*H45))))))))))))))))))),1)),"")</f>
        <v/>
      </c>
      <c r="L45" s="90"/>
    </row>
    <row r="46" spans="1:14" ht="17.399999999999999" customHeight="1" x14ac:dyDescent="0.25">
      <c r="A46" s="90"/>
      <c r="B46" s="91"/>
      <c r="C46" s="91"/>
      <c r="D46" s="91"/>
      <c r="E46" s="91"/>
      <c r="F46" s="90"/>
      <c r="G46" s="90">
        <v>1</v>
      </c>
      <c r="H46" s="101">
        <v>1</v>
      </c>
      <c r="I46" s="91"/>
      <c r="J46" s="100" t="str">
        <f>(IFERROR(IF(I46="Yes",(ROUND(6371 * ACOS(SIN((VLOOKUP(C46,Locations!B:D,2,FALSE))*PI()/180)*SIN((VLOOKUP(D46,Locations!B:D,2,FALSE))*PI()/180) + COS((VLOOKUP(C46,Locations!B:D,2,FALSE))*PI()/180) * COS((VLOOKUP(D46,Locations!B:D,2,FALSE))*PI()/180)*COS((VLOOKUP(D46,Locations!B:D,3,FALSE))* PI()/180-(VLOOKUP(C46,Locations!B:D,3,FALSE))*PI()/180))/1.609,0))*2,(ROUND(6371 * ACOS(SIN((VLOOKUP(C46,Locations!B:D,2,FALSE))*PI()/180)*SIN((VLOOKUP(D46,Locations!B:D,2,FALSE))*PI()/180) + COS((VLOOKUP(C46,Locations!B:D,2,FALSE))*PI()/180) * COS((VLOOKUP(D46,Locations!B:D,2,FALSE))*PI()/180)*COS((VLOOKUP(D46,Locations!B:D,3,FALSE))* PI()/180-(VLOOKUP(C46,Locations!B:D,3,FALSE))*PI()/180))/1.609,0))),""))</f>
        <v/>
      </c>
      <c r="K46" s="100" t="str" cm="1">
        <f t="array" ref="K46">IFERROR((ROUND(IF(AND(E46="Train",INDEX(Locations!$B$3:$E$308,MATCH('Dept H Planning'!C46,Locations!$B$3:$B$308,0),4)="Europe",INDEX(Locations!$B$3:$E$308,MATCH('Dept H Planning'!D46,Locations!$B$3:$B$308,0),4)="UK"),(((INDEX(Dover!$B$3:$G$124,MATCH('Dept H Planning'!C46,Dover!$B$3:$B$124,0),6))*Transport!$D$3)+(INDEX(Dover!$B$3:$G$124,MATCH('Dept H Planning'!D46,Dover!$B$3:$B$124,0),6)*Transport!$C$3))*'Dept H Planning'!F46*IF(I46="Yes",2,1),IF(AND(E46="Train",INDEX(Locations!$B$3:$E$308,MATCH('Dept H Planning'!D46,Locations!$B$3:$B$308,0),4)="Europe",INDEX(Locations!$B$3:$E$308,MATCH('Dept H Planning'!C46,Locations!$B$3:$B$308,0),4)="UK"),(((INDEX(Dover!$B$3:$G$124,MATCH('Dept H Planning'!D46,Dover!$B$3:$B$124,0),6))*Transport!$D$3)+(INDEX(Dover!$B$3:$G$124,MATCH('Dept H Planning'!C46,Dover!$B$3:$B$124,0),6)*Transport!$C$3))*'Dept H Planning'!F46*IF(I46="Yes",2,1),IF(AND(E46="Bus/Coach",INDEX(Locations!$B$3:$E$308,MATCH('Dept H Planning'!C46,Locations!$B$3:$B$308,0),4)="Europe",INDEX(Locations!$B$3:$E$308,MATCH('Dept H Planning'!D46,Locations!$B$3:$B$308,0),4)="UK"),((((J46)-42.4)*Transport!$D$5)+(42.4*Transport!$D$13))*'Dept H Planning'!F46,IF(AND(E46="Bus/Coach",INDEX(Locations!$B$3:$E$308,MATCH('Dept H Planning'!D46,Locations!$B$3:$B$308,0),4)="Europe",INDEX(Locations!$B$3:$E$308,MATCH('Dept H Planning'!C46,Locations!$B$3:$B$308,0),4)="UK"),((((J46)-42.4)*Transport!$D$5)+(42.4*Transport!$D$13))*'Dept H Planning'!F46,IF(AND(E46="Car",INDEX(Locations!$B$3:$E$308,MATCH('Dept H Planning'!C46,Locations!$B$3:$B$308,0),4)="Europe",INDEX(Locations!$B$3:$E$308,MATCH('Dept H Planning'!D46,Locations!$B$3:$B$308,0),4)="UK"),(((((J46)-42.4)*Transport!$D$9)+(42.4*Transport!$D$14))*'Dept H Planning'!F46),IF(AND(E46="Car",INDEX(Locations!$B$3:$E$308,MATCH('Dept H Planning'!D46,Locations!$B$3:$B$308,0),4)="Europe",INDEX(Locations!$B$3:$E$308,MATCH('Dept H Planning'!C46,Locations!$B$3:$B$308,0),4)="UK"),(((((J46)-42.4)*Transport!$D$9)+(42.4*Transport!$D$14))*'Dept H Planning'!F46),IF(AND(E46="Hybrid car",INDEX(Locations!$B$3:$E$308,MATCH('Dept H Planning'!C46,Locations!$B$3:$B$308,0),4)="Europe",INDEX(Locations!$B$3:$E$308,MATCH('Dept H Planning'!D46,Locations!$B$3:$B$308,0),4)="UK"),(((((J46)-42.4)*Transport!$D$9)+(42.4*Transport!$D$14))*'Dept H Planning'!F46),IF(AND(E46="Hybrid car",INDEX(Locations!$B$3:$E$308,MATCH('Dept H Planning'!D46,Locations!$B$3:$B$308,0),4)="Europe",INDEX(Locations!$B$3:$E$308,MATCH('Dept H Planning'!C46,Locations!$B$3:$B$308,0),4)="UK"),(((((J46)-42.4)*Transport!$D$9)+(42.4*Transport!$D$14))*'Dept H Planning'!F46),IF(AND(E46="Electric car",INDEX(Locations!$B$3:$E$308,MATCH('Dept H Planning'!C46,Locations!$B$3:$B$308,0),4)="Europe",INDEX(Locations!$B$3:$E$308,MATCH('Dept H Planning'!D46,Locations!$B$3:$B$308,0),4)="UK"),(((((J46)-42.4)*Transport!$D$8)+(42.4*Transport!$D$14))*'Dept H Planning'!F46),IF(AND(E46="Electric car",INDEX(Locations!$B$3:$E$308,MATCH('Dept H Planning'!D46,Locations!$B$3:$B$308,0),4)="Europe",INDEX(Locations!$B$3:$E$308,MATCH('Dept H Planning'!C46,Locations!$B$3:$B$308,0),4)="UK"),(((((J46)-42.4)*Transport!$D$8)+(42.4*Transport!$D$14))*'Dept H Planning'!F46),IF(AND(OR(C46="Ireland",INDEX(Locations!$B$3:$F$308,MATCH('Dept H Planning'!C46,Locations!$B$3:$B$308,0),5)="Yes"),E46="Car",INDEX(Locations!$B$3:$E$308,MATCH('Dept H Planning'!D46,Locations!$B$3:$B$308,0),4)="UK"),(J46)*(0.15*Transport!$C$14+0.85*Transport!$C$9)*'Dept H Planning'!F46,IF(AND(OR(D46="Ireland",INDEX(Locations!$B$3:$F$308,MATCH('Dept H Planning'!D46,Locations!$B$3:$B$308,0),5)="Yes"),E46="Car",INDEX(Locations!$B$3:$E$308,MATCH('Dept H Planning'!C46,Locations!$B$3:$B$308,0),4)="UK"),(J46)*(0.15*Transport!$C$14+0.85*Transport!$C$9)*'Dept H Planning'!F46,IF(AND(OR(C46="Ireland",INDEX(Locations!$B$3:$F$308,MATCH('Dept H Planning'!C46,Locations!$B$3:$B$308,0),5)="Yes"),E46="Hybrid Car",INDEX(Locations!$B$3:$E$308,MATCH('Dept H Planning'!D46,Locations!$B$3:$B$308,0),4)="UK"),(J46)*(0.15*Transport!$C$14+0.85*Transport!$C$9)*'Dept H Planning'!F46,IF(AND(OR(D46="Ireland",INDEX(Locations!$B$3:$F$308,MATCH('Dept H Planning'!D46,Locations!$B$3:$B$308,0),5)="Yes"),E46="Hybrid Car",INDEX(Locations!$B$3:$E$308,MATCH('Dept H Planning'!C46,Locations!$B$3:$B$308,0),4)="UK"),(J46)*(0.15*Transport!$C$14+0.85*Transport!$C$9)*'Dept H Planning'!F46,IF(AND(OR(C46="Ireland",INDEX(Locations!$B$3:$F$308,MATCH('Dept H Planning'!C46,Locations!$B$3:$B$308,0),5)="Yes"),E46="Electric Car",INDEX(Locations!$B$3:$E$308,MATCH('Dept H Planning'!D46,Locations!$B$3:$B$308,0),4)="UK"),(J46)*(0.15*Transport!$C$14+0.85*Transport!$C$8)*'Dept H Planning'!F46,IF(AND(OR(D46="Ireland",INDEX(Locations!$B$3:$F$308,MATCH('Dept H Planning'!D46,Locations!$B$3:$B$308,0),5)="Yes"),E46="Electric Car",INDEX(Locations!$B$3:$E$308,MATCH('Dept H Planning'!C46,Locations!$B$3:$B$308,0),4)="UK"),(J46)*(0.15*Transport!$C$14+0.85*Transport!$C$8)*'Dept H Planning'!F46,IF(AND(OR(C46="Ireland",INDEX(Locations!$B$3:$F$308,MATCH('Dept H Planning'!C46,Locations!$B$3:$B$308,0),5)="Yes"),E46="Bus/Coach",INDEX(Locations!$B$3:$E$308,MATCH('Dept H Planning'!D46,Locations!$B$3:$B$308,0),4)="UK"),(J46)*(0.15*Transport!$C$13+0.85*Transport!$C$5)*'Dept H Planning'!F46,IF(AND(OR(D46="Ireland",INDEX(Locations!$B$3:$F$308,MATCH('Dept H Planning'!D46,Locations!$B$3:$B$308,0),5)="Yes"),E46="Bus/Coach",INDEX(Locations!$B$3:$E$308,MATCH('Dept H Planning'!C46,Locations!$B$3:$B$308,0),4)="UK"),(J46)*(0.15*Transport!$C$13+0.85*Transport!$C$5)*'Dept H Planning'!F46,IF(AND(OR(C46="Ireland",INDEX(Locations!$B$3:$F$308,MATCH('Dept H Planning'!C46,Locations!$B$3:$B$308,0),5)="Yes"),E46="Train",INDEX(Locations!$B$3:$E$308,MATCH('Dept H Planning'!D46,Locations!$B$3:$B$308,0),4)="UK"),(J46)*(0.15*Transport!$C$13+0.85*Transport!$C$3)*'Dept H Planning'!F46,IF(AND(OR(D46="Ireland",INDEX(Locations!$B$3:$F$308,MATCH('Dept H Planning'!D46,Locations!$B$3:$B$308,0),5)="Yes"),E46="Train",INDEX(Locations!$B$3:$E$308,MATCH('Dept H Planning'!C46,Locations!$B$3:$B$308,0),4)="UK"),(J46)*(0.15*Transport!$C$13+0.85*Transport!$C$3),J46*(INDEX(Transport!$B$3:$E$14,MATCH('Dept H Planning'!E46,Transport!$B$3:$B$14,0),IF(INDEX(Locations!$B$3:$G$308,MATCH('Dept H Planning'!C46,Locations!$B$3:$B$308,0),4)="UK",2,IF(INDEX(Locations!$B$3:$G$308,MATCH('Dept H Planning'!C46,Locations!$B$3:$B$308,0),4)="Europe",3,4)))))*F46*G46*H46))))))))))))))))))),1)),"")</f>
        <v/>
      </c>
      <c r="L46" s="90"/>
    </row>
    <row r="47" spans="1:14" ht="17.399999999999999" customHeight="1" x14ac:dyDescent="0.25">
      <c r="A47" s="90"/>
      <c r="B47" s="91"/>
      <c r="C47" s="91"/>
      <c r="D47" s="91"/>
      <c r="E47" s="91"/>
      <c r="F47" s="90"/>
      <c r="G47" s="90">
        <v>1</v>
      </c>
      <c r="H47" s="101">
        <v>1</v>
      </c>
      <c r="I47" s="91"/>
      <c r="J47" s="100" t="str">
        <f>(IFERROR(IF(I47="Yes",(ROUND(6371 * ACOS(SIN((VLOOKUP(C47,Locations!B:D,2,FALSE))*PI()/180)*SIN((VLOOKUP(D47,Locations!B:D,2,FALSE))*PI()/180) + COS((VLOOKUP(C47,Locations!B:D,2,FALSE))*PI()/180) * COS((VLOOKUP(D47,Locations!B:D,2,FALSE))*PI()/180)*COS((VLOOKUP(D47,Locations!B:D,3,FALSE))* PI()/180-(VLOOKUP(C47,Locations!B:D,3,FALSE))*PI()/180))/1.609,0))*2,(ROUND(6371 * ACOS(SIN((VLOOKUP(C47,Locations!B:D,2,FALSE))*PI()/180)*SIN((VLOOKUP(D47,Locations!B:D,2,FALSE))*PI()/180) + COS((VLOOKUP(C47,Locations!B:D,2,FALSE))*PI()/180) * COS((VLOOKUP(D47,Locations!B:D,2,FALSE))*PI()/180)*COS((VLOOKUP(D47,Locations!B:D,3,FALSE))* PI()/180-(VLOOKUP(C47,Locations!B:D,3,FALSE))*PI()/180))/1.609,0))),""))</f>
        <v/>
      </c>
      <c r="K47" s="100" t="str" cm="1">
        <f t="array" ref="K47">IFERROR((ROUND(IF(AND(E47="Train",INDEX(Locations!$B$3:$E$308,MATCH('Dept H Planning'!C47,Locations!$B$3:$B$308,0),4)="Europe",INDEX(Locations!$B$3:$E$308,MATCH('Dept H Planning'!D47,Locations!$B$3:$B$308,0),4)="UK"),(((INDEX(Dover!$B$3:$G$124,MATCH('Dept H Planning'!C47,Dover!$B$3:$B$124,0),6))*Transport!$D$3)+(INDEX(Dover!$B$3:$G$124,MATCH('Dept H Planning'!D47,Dover!$B$3:$B$124,0),6)*Transport!$C$3))*'Dept H Planning'!F47*IF(I47="Yes",2,1),IF(AND(E47="Train",INDEX(Locations!$B$3:$E$308,MATCH('Dept H Planning'!D47,Locations!$B$3:$B$308,0),4)="Europe",INDEX(Locations!$B$3:$E$308,MATCH('Dept H Planning'!C47,Locations!$B$3:$B$308,0),4)="UK"),(((INDEX(Dover!$B$3:$G$124,MATCH('Dept H Planning'!D47,Dover!$B$3:$B$124,0),6))*Transport!$D$3)+(INDEX(Dover!$B$3:$G$124,MATCH('Dept H Planning'!C47,Dover!$B$3:$B$124,0),6)*Transport!$C$3))*'Dept H Planning'!F47*IF(I47="Yes",2,1),IF(AND(E47="Bus/Coach",INDEX(Locations!$B$3:$E$308,MATCH('Dept H Planning'!C47,Locations!$B$3:$B$308,0),4)="Europe",INDEX(Locations!$B$3:$E$308,MATCH('Dept H Planning'!D47,Locations!$B$3:$B$308,0),4)="UK"),((((J47)-42.4)*Transport!$D$5)+(42.4*Transport!$D$13))*'Dept H Planning'!F47,IF(AND(E47="Bus/Coach",INDEX(Locations!$B$3:$E$308,MATCH('Dept H Planning'!D47,Locations!$B$3:$B$308,0),4)="Europe",INDEX(Locations!$B$3:$E$308,MATCH('Dept H Planning'!C47,Locations!$B$3:$B$308,0),4)="UK"),((((J47)-42.4)*Transport!$D$5)+(42.4*Transport!$D$13))*'Dept H Planning'!F47,IF(AND(E47="Car",INDEX(Locations!$B$3:$E$308,MATCH('Dept H Planning'!C47,Locations!$B$3:$B$308,0),4)="Europe",INDEX(Locations!$B$3:$E$308,MATCH('Dept H Planning'!D47,Locations!$B$3:$B$308,0),4)="UK"),(((((J47)-42.4)*Transport!$D$9)+(42.4*Transport!$D$14))*'Dept H Planning'!F47),IF(AND(E47="Car",INDEX(Locations!$B$3:$E$308,MATCH('Dept H Planning'!D47,Locations!$B$3:$B$308,0),4)="Europe",INDEX(Locations!$B$3:$E$308,MATCH('Dept H Planning'!C47,Locations!$B$3:$B$308,0),4)="UK"),(((((J47)-42.4)*Transport!$D$9)+(42.4*Transport!$D$14))*'Dept H Planning'!F47),IF(AND(E47="Hybrid car",INDEX(Locations!$B$3:$E$308,MATCH('Dept H Planning'!C47,Locations!$B$3:$B$308,0),4)="Europe",INDEX(Locations!$B$3:$E$308,MATCH('Dept H Planning'!D47,Locations!$B$3:$B$308,0),4)="UK"),(((((J47)-42.4)*Transport!$D$9)+(42.4*Transport!$D$14))*'Dept H Planning'!F47),IF(AND(E47="Hybrid car",INDEX(Locations!$B$3:$E$308,MATCH('Dept H Planning'!D47,Locations!$B$3:$B$308,0),4)="Europe",INDEX(Locations!$B$3:$E$308,MATCH('Dept H Planning'!C47,Locations!$B$3:$B$308,0),4)="UK"),(((((J47)-42.4)*Transport!$D$9)+(42.4*Transport!$D$14))*'Dept H Planning'!F47),IF(AND(E47="Electric car",INDEX(Locations!$B$3:$E$308,MATCH('Dept H Planning'!C47,Locations!$B$3:$B$308,0),4)="Europe",INDEX(Locations!$B$3:$E$308,MATCH('Dept H Planning'!D47,Locations!$B$3:$B$308,0),4)="UK"),(((((J47)-42.4)*Transport!$D$8)+(42.4*Transport!$D$14))*'Dept H Planning'!F47),IF(AND(E47="Electric car",INDEX(Locations!$B$3:$E$308,MATCH('Dept H Planning'!D47,Locations!$B$3:$B$308,0),4)="Europe",INDEX(Locations!$B$3:$E$308,MATCH('Dept H Planning'!C47,Locations!$B$3:$B$308,0),4)="UK"),(((((J47)-42.4)*Transport!$D$8)+(42.4*Transport!$D$14))*'Dept H Planning'!F47),IF(AND(OR(C47="Ireland",INDEX(Locations!$B$3:$F$308,MATCH('Dept H Planning'!C47,Locations!$B$3:$B$308,0),5)="Yes"),E47="Car",INDEX(Locations!$B$3:$E$308,MATCH('Dept H Planning'!D47,Locations!$B$3:$B$308,0),4)="UK"),(J47)*(0.15*Transport!$C$14+0.85*Transport!$C$9)*'Dept H Planning'!F47,IF(AND(OR(D47="Ireland",INDEX(Locations!$B$3:$F$308,MATCH('Dept H Planning'!D47,Locations!$B$3:$B$308,0),5)="Yes"),E47="Car",INDEX(Locations!$B$3:$E$308,MATCH('Dept H Planning'!C47,Locations!$B$3:$B$308,0),4)="UK"),(J47)*(0.15*Transport!$C$14+0.85*Transport!$C$9)*'Dept H Planning'!F47,IF(AND(OR(C47="Ireland",INDEX(Locations!$B$3:$F$308,MATCH('Dept H Planning'!C47,Locations!$B$3:$B$308,0),5)="Yes"),E47="Hybrid Car",INDEX(Locations!$B$3:$E$308,MATCH('Dept H Planning'!D47,Locations!$B$3:$B$308,0),4)="UK"),(J47)*(0.15*Transport!$C$14+0.85*Transport!$C$9)*'Dept H Planning'!F47,IF(AND(OR(D47="Ireland",INDEX(Locations!$B$3:$F$308,MATCH('Dept H Planning'!D47,Locations!$B$3:$B$308,0),5)="Yes"),E47="Hybrid Car",INDEX(Locations!$B$3:$E$308,MATCH('Dept H Planning'!C47,Locations!$B$3:$B$308,0),4)="UK"),(J47)*(0.15*Transport!$C$14+0.85*Transport!$C$9)*'Dept H Planning'!F47,IF(AND(OR(C47="Ireland",INDEX(Locations!$B$3:$F$308,MATCH('Dept H Planning'!C47,Locations!$B$3:$B$308,0),5)="Yes"),E47="Electric Car",INDEX(Locations!$B$3:$E$308,MATCH('Dept H Planning'!D47,Locations!$B$3:$B$308,0),4)="UK"),(J47)*(0.15*Transport!$C$14+0.85*Transport!$C$8)*'Dept H Planning'!F47,IF(AND(OR(D47="Ireland",INDEX(Locations!$B$3:$F$308,MATCH('Dept H Planning'!D47,Locations!$B$3:$B$308,0),5)="Yes"),E47="Electric Car",INDEX(Locations!$B$3:$E$308,MATCH('Dept H Planning'!C47,Locations!$B$3:$B$308,0),4)="UK"),(J47)*(0.15*Transport!$C$14+0.85*Transport!$C$8)*'Dept H Planning'!F47,IF(AND(OR(C47="Ireland",INDEX(Locations!$B$3:$F$308,MATCH('Dept H Planning'!C47,Locations!$B$3:$B$308,0),5)="Yes"),E47="Bus/Coach",INDEX(Locations!$B$3:$E$308,MATCH('Dept H Planning'!D47,Locations!$B$3:$B$308,0),4)="UK"),(J47)*(0.15*Transport!$C$13+0.85*Transport!$C$5)*'Dept H Planning'!F47,IF(AND(OR(D47="Ireland",INDEX(Locations!$B$3:$F$308,MATCH('Dept H Planning'!D47,Locations!$B$3:$B$308,0),5)="Yes"),E47="Bus/Coach",INDEX(Locations!$B$3:$E$308,MATCH('Dept H Planning'!C47,Locations!$B$3:$B$308,0),4)="UK"),(J47)*(0.15*Transport!$C$13+0.85*Transport!$C$5)*'Dept H Planning'!F47,IF(AND(OR(C47="Ireland",INDEX(Locations!$B$3:$F$308,MATCH('Dept H Planning'!C47,Locations!$B$3:$B$308,0),5)="Yes"),E47="Train",INDEX(Locations!$B$3:$E$308,MATCH('Dept H Planning'!D47,Locations!$B$3:$B$308,0),4)="UK"),(J47)*(0.15*Transport!$C$13+0.85*Transport!$C$3)*'Dept H Planning'!F47,IF(AND(OR(D47="Ireland",INDEX(Locations!$B$3:$F$308,MATCH('Dept H Planning'!D47,Locations!$B$3:$B$308,0),5)="Yes"),E47="Train",INDEX(Locations!$B$3:$E$308,MATCH('Dept H Planning'!C47,Locations!$B$3:$B$308,0),4)="UK"),(J47)*(0.15*Transport!$C$13+0.85*Transport!$C$3),J47*(INDEX(Transport!$B$3:$E$14,MATCH('Dept H Planning'!E47,Transport!$B$3:$B$14,0),IF(INDEX(Locations!$B$3:$G$308,MATCH('Dept H Planning'!C47,Locations!$B$3:$B$308,0),4)="UK",2,IF(INDEX(Locations!$B$3:$G$308,MATCH('Dept H Planning'!C47,Locations!$B$3:$B$308,0),4)="Europe",3,4)))))*F47*G47*H47))))))))))))))))))),1)),"")</f>
        <v/>
      </c>
      <c r="L47" s="90"/>
    </row>
    <row r="48" spans="1:14" ht="17.399999999999999" customHeight="1" x14ac:dyDescent="0.25">
      <c r="A48" s="90"/>
      <c r="B48" s="91"/>
      <c r="C48" s="91"/>
      <c r="D48" s="91"/>
      <c r="E48" s="91"/>
      <c r="F48" s="90"/>
      <c r="G48" s="90">
        <v>1</v>
      </c>
      <c r="H48" s="101">
        <v>1</v>
      </c>
      <c r="I48" s="91"/>
      <c r="J48" s="100" t="str">
        <f>(IFERROR(IF(I48="Yes",(ROUND(6371 * ACOS(SIN((VLOOKUP(C48,Locations!B:D,2,FALSE))*PI()/180)*SIN((VLOOKUP(D48,Locations!B:D,2,FALSE))*PI()/180) + COS((VLOOKUP(C48,Locations!B:D,2,FALSE))*PI()/180) * COS((VLOOKUP(D48,Locations!B:D,2,FALSE))*PI()/180)*COS((VLOOKUP(D48,Locations!B:D,3,FALSE))* PI()/180-(VLOOKUP(C48,Locations!B:D,3,FALSE))*PI()/180))/1.609,0))*2,(ROUND(6371 * ACOS(SIN((VLOOKUP(C48,Locations!B:D,2,FALSE))*PI()/180)*SIN((VLOOKUP(D48,Locations!B:D,2,FALSE))*PI()/180) + COS((VLOOKUP(C48,Locations!B:D,2,FALSE))*PI()/180) * COS((VLOOKUP(D48,Locations!B:D,2,FALSE))*PI()/180)*COS((VLOOKUP(D48,Locations!B:D,3,FALSE))* PI()/180-(VLOOKUP(C48,Locations!B:D,3,FALSE))*PI()/180))/1.609,0))),""))</f>
        <v/>
      </c>
      <c r="K48" s="100" t="str" cm="1">
        <f t="array" ref="K48">IFERROR((ROUND(IF(AND(E48="Train",INDEX(Locations!$B$3:$E$308,MATCH('Dept H Planning'!C48,Locations!$B$3:$B$308,0),4)="Europe",INDEX(Locations!$B$3:$E$308,MATCH('Dept H Planning'!D48,Locations!$B$3:$B$308,0),4)="UK"),(((INDEX(Dover!$B$3:$G$124,MATCH('Dept H Planning'!C48,Dover!$B$3:$B$124,0),6))*Transport!$D$3)+(INDEX(Dover!$B$3:$G$124,MATCH('Dept H Planning'!D48,Dover!$B$3:$B$124,0),6)*Transport!$C$3))*'Dept H Planning'!F48*IF(I48="Yes",2,1),IF(AND(E48="Train",INDEX(Locations!$B$3:$E$308,MATCH('Dept H Planning'!D48,Locations!$B$3:$B$308,0),4)="Europe",INDEX(Locations!$B$3:$E$308,MATCH('Dept H Planning'!C48,Locations!$B$3:$B$308,0),4)="UK"),(((INDEX(Dover!$B$3:$G$124,MATCH('Dept H Planning'!D48,Dover!$B$3:$B$124,0),6))*Transport!$D$3)+(INDEX(Dover!$B$3:$G$124,MATCH('Dept H Planning'!C48,Dover!$B$3:$B$124,0),6)*Transport!$C$3))*'Dept H Planning'!F48*IF(I48="Yes",2,1),IF(AND(E48="Bus/Coach",INDEX(Locations!$B$3:$E$308,MATCH('Dept H Planning'!C48,Locations!$B$3:$B$308,0),4)="Europe",INDEX(Locations!$B$3:$E$308,MATCH('Dept H Planning'!D48,Locations!$B$3:$B$308,0),4)="UK"),((((J48)-42.4)*Transport!$D$5)+(42.4*Transport!$D$13))*'Dept H Planning'!F48,IF(AND(E48="Bus/Coach",INDEX(Locations!$B$3:$E$308,MATCH('Dept H Planning'!D48,Locations!$B$3:$B$308,0),4)="Europe",INDEX(Locations!$B$3:$E$308,MATCH('Dept H Planning'!C48,Locations!$B$3:$B$308,0),4)="UK"),((((J48)-42.4)*Transport!$D$5)+(42.4*Transport!$D$13))*'Dept H Planning'!F48,IF(AND(E48="Car",INDEX(Locations!$B$3:$E$308,MATCH('Dept H Planning'!C48,Locations!$B$3:$B$308,0),4)="Europe",INDEX(Locations!$B$3:$E$308,MATCH('Dept H Planning'!D48,Locations!$B$3:$B$308,0),4)="UK"),(((((J48)-42.4)*Transport!$D$9)+(42.4*Transport!$D$14))*'Dept H Planning'!F48),IF(AND(E48="Car",INDEX(Locations!$B$3:$E$308,MATCH('Dept H Planning'!D48,Locations!$B$3:$B$308,0),4)="Europe",INDEX(Locations!$B$3:$E$308,MATCH('Dept H Planning'!C48,Locations!$B$3:$B$308,0),4)="UK"),(((((J48)-42.4)*Transport!$D$9)+(42.4*Transport!$D$14))*'Dept H Planning'!F48),IF(AND(E48="Hybrid car",INDEX(Locations!$B$3:$E$308,MATCH('Dept H Planning'!C48,Locations!$B$3:$B$308,0),4)="Europe",INDEX(Locations!$B$3:$E$308,MATCH('Dept H Planning'!D48,Locations!$B$3:$B$308,0),4)="UK"),(((((J48)-42.4)*Transport!$D$9)+(42.4*Transport!$D$14))*'Dept H Planning'!F48),IF(AND(E48="Hybrid car",INDEX(Locations!$B$3:$E$308,MATCH('Dept H Planning'!D48,Locations!$B$3:$B$308,0),4)="Europe",INDEX(Locations!$B$3:$E$308,MATCH('Dept H Planning'!C48,Locations!$B$3:$B$308,0),4)="UK"),(((((J48)-42.4)*Transport!$D$9)+(42.4*Transport!$D$14))*'Dept H Planning'!F48),IF(AND(E48="Electric car",INDEX(Locations!$B$3:$E$308,MATCH('Dept H Planning'!C48,Locations!$B$3:$B$308,0),4)="Europe",INDEX(Locations!$B$3:$E$308,MATCH('Dept H Planning'!D48,Locations!$B$3:$B$308,0),4)="UK"),(((((J48)-42.4)*Transport!$D$8)+(42.4*Transport!$D$14))*'Dept H Planning'!F48),IF(AND(E48="Electric car",INDEX(Locations!$B$3:$E$308,MATCH('Dept H Planning'!D48,Locations!$B$3:$B$308,0),4)="Europe",INDEX(Locations!$B$3:$E$308,MATCH('Dept H Planning'!C48,Locations!$B$3:$B$308,0),4)="UK"),(((((J48)-42.4)*Transport!$D$8)+(42.4*Transport!$D$14))*'Dept H Planning'!F48),IF(AND(OR(C48="Ireland",INDEX(Locations!$B$3:$F$308,MATCH('Dept H Planning'!C48,Locations!$B$3:$B$308,0),5)="Yes"),E48="Car",INDEX(Locations!$B$3:$E$308,MATCH('Dept H Planning'!D48,Locations!$B$3:$B$308,0),4)="UK"),(J48)*(0.15*Transport!$C$14+0.85*Transport!$C$9)*'Dept H Planning'!F48,IF(AND(OR(D48="Ireland",INDEX(Locations!$B$3:$F$308,MATCH('Dept H Planning'!D48,Locations!$B$3:$B$308,0),5)="Yes"),E48="Car",INDEX(Locations!$B$3:$E$308,MATCH('Dept H Planning'!C48,Locations!$B$3:$B$308,0),4)="UK"),(J48)*(0.15*Transport!$C$14+0.85*Transport!$C$9)*'Dept H Planning'!F48,IF(AND(OR(C48="Ireland",INDEX(Locations!$B$3:$F$308,MATCH('Dept H Planning'!C48,Locations!$B$3:$B$308,0),5)="Yes"),E48="Hybrid Car",INDEX(Locations!$B$3:$E$308,MATCH('Dept H Planning'!D48,Locations!$B$3:$B$308,0),4)="UK"),(J48)*(0.15*Transport!$C$14+0.85*Transport!$C$9)*'Dept H Planning'!F48,IF(AND(OR(D48="Ireland",INDEX(Locations!$B$3:$F$308,MATCH('Dept H Planning'!D48,Locations!$B$3:$B$308,0),5)="Yes"),E48="Hybrid Car",INDEX(Locations!$B$3:$E$308,MATCH('Dept H Planning'!C48,Locations!$B$3:$B$308,0),4)="UK"),(J48)*(0.15*Transport!$C$14+0.85*Transport!$C$9)*'Dept H Planning'!F48,IF(AND(OR(C48="Ireland",INDEX(Locations!$B$3:$F$308,MATCH('Dept H Planning'!C48,Locations!$B$3:$B$308,0),5)="Yes"),E48="Electric Car",INDEX(Locations!$B$3:$E$308,MATCH('Dept H Planning'!D48,Locations!$B$3:$B$308,0),4)="UK"),(J48)*(0.15*Transport!$C$14+0.85*Transport!$C$8)*'Dept H Planning'!F48,IF(AND(OR(D48="Ireland",INDEX(Locations!$B$3:$F$308,MATCH('Dept H Planning'!D48,Locations!$B$3:$B$308,0),5)="Yes"),E48="Electric Car",INDEX(Locations!$B$3:$E$308,MATCH('Dept H Planning'!C48,Locations!$B$3:$B$308,0),4)="UK"),(J48)*(0.15*Transport!$C$14+0.85*Transport!$C$8)*'Dept H Planning'!F48,IF(AND(OR(C48="Ireland",INDEX(Locations!$B$3:$F$308,MATCH('Dept H Planning'!C48,Locations!$B$3:$B$308,0),5)="Yes"),E48="Bus/Coach",INDEX(Locations!$B$3:$E$308,MATCH('Dept H Planning'!D48,Locations!$B$3:$B$308,0),4)="UK"),(J48)*(0.15*Transport!$C$13+0.85*Transport!$C$5)*'Dept H Planning'!F48,IF(AND(OR(D48="Ireland",INDEX(Locations!$B$3:$F$308,MATCH('Dept H Planning'!D48,Locations!$B$3:$B$308,0),5)="Yes"),E48="Bus/Coach",INDEX(Locations!$B$3:$E$308,MATCH('Dept H Planning'!C48,Locations!$B$3:$B$308,0),4)="UK"),(J48)*(0.15*Transport!$C$13+0.85*Transport!$C$5)*'Dept H Planning'!F48,IF(AND(OR(C48="Ireland",INDEX(Locations!$B$3:$F$308,MATCH('Dept H Planning'!C48,Locations!$B$3:$B$308,0),5)="Yes"),E48="Train",INDEX(Locations!$B$3:$E$308,MATCH('Dept H Planning'!D48,Locations!$B$3:$B$308,0),4)="UK"),(J48)*(0.15*Transport!$C$13+0.85*Transport!$C$3)*'Dept H Planning'!F48,IF(AND(OR(D48="Ireland",INDEX(Locations!$B$3:$F$308,MATCH('Dept H Planning'!D48,Locations!$B$3:$B$308,0),5)="Yes"),E48="Train",INDEX(Locations!$B$3:$E$308,MATCH('Dept H Planning'!C48,Locations!$B$3:$B$308,0),4)="UK"),(J48)*(0.15*Transport!$C$13+0.85*Transport!$C$3),J48*(INDEX(Transport!$B$3:$E$14,MATCH('Dept H Planning'!E48,Transport!$B$3:$B$14,0),IF(INDEX(Locations!$B$3:$G$308,MATCH('Dept H Planning'!C48,Locations!$B$3:$B$308,0),4)="UK",2,IF(INDEX(Locations!$B$3:$G$308,MATCH('Dept H Planning'!C48,Locations!$B$3:$B$308,0),4)="Europe",3,4)))))*F48*G48*H48))))))))))))))))))),1)),"")</f>
        <v/>
      </c>
      <c r="L48" s="90"/>
    </row>
    <row r="49" spans="1:12" ht="17.399999999999999" customHeight="1" x14ac:dyDescent="0.25">
      <c r="A49" s="90"/>
      <c r="B49" s="91"/>
      <c r="C49" s="91"/>
      <c r="D49" s="91"/>
      <c r="E49" s="91"/>
      <c r="F49" s="90"/>
      <c r="G49" s="90">
        <v>1</v>
      </c>
      <c r="H49" s="101">
        <v>1</v>
      </c>
      <c r="I49" s="91"/>
      <c r="J49" s="100" t="str">
        <f>(IFERROR(IF(I49="Yes",(ROUND(6371 * ACOS(SIN((VLOOKUP(C49,Locations!B:D,2,FALSE))*PI()/180)*SIN((VLOOKUP(D49,Locations!B:D,2,FALSE))*PI()/180) + COS((VLOOKUP(C49,Locations!B:D,2,FALSE))*PI()/180) * COS((VLOOKUP(D49,Locations!B:D,2,FALSE))*PI()/180)*COS((VLOOKUP(D49,Locations!B:D,3,FALSE))* PI()/180-(VLOOKUP(C49,Locations!B:D,3,FALSE))*PI()/180))/1.609,0))*2,(ROUND(6371 * ACOS(SIN((VLOOKUP(C49,Locations!B:D,2,FALSE))*PI()/180)*SIN((VLOOKUP(D49,Locations!B:D,2,FALSE))*PI()/180) + COS((VLOOKUP(C49,Locations!B:D,2,FALSE))*PI()/180) * COS((VLOOKUP(D49,Locations!B:D,2,FALSE))*PI()/180)*COS((VLOOKUP(D49,Locations!B:D,3,FALSE))* PI()/180-(VLOOKUP(C49,Locations!B:D,3,FALSE))*PI()/180))/1.609,0))),""))</f>
        <v/>
      </c>
      <c r="K49" s="100" t="str" cm="1">
        <f t="array" ref="K49">IFERROR((ROUND(IF(AND(E49="Train",INDEX(Locations!$B$3:$E$308,MATCH('Dept H Planning'!C49,Locations!$B$3:$B$308,0),4)="Europe",INDEX(Locations!$B$3:$E$308,MATCH('Dept H Planning'!D49,Locations!$B$3:$B$308,0),4)="UK"),(((INDEX(Dover!$B$3:$G$124,MATCH('Dept H Planning'!C49,Dover!$B$3:$B$124,0),6))*Transport!$D$3)+(INDEX(Dover!$B$3:$G$124,MATCH('Dept H Planning'!D49,Dover!$B$3:$B$124,0),6)*Transport!$C$3))*'Dept H Planning'!F49*IF(I49="Yes",2,1),IF(AND(E49="Train",INDEX(Locations!$B$3:$E$308,MATCH('Dept H Planning'!D49,Locations!$B$3:$B$308,0),4)="Europe",INDEX(Locations!$B$3:$E$308,MATCH('Dept H Planning'!C49,Locations!$B$3:$B$308,0),4)="UK"),(((INDEX(Dover!$B$3:$G$124,MATCH('Dept H Planning'!D49,Dover!$B$3:$B$124,0),6))*Transport!$D$3)+(INDEX(Dover!$B$3:$G$124,MATCH('Dept H Planning'!C49,Dover!$B$3:$B$124,0),6)*Transport!$C$3))*'Dept H Planning'!F49*IF(I49="Yes",2,1),IF(AND(E49="Bus/Coach",INDEX(Locations!$B$3:$E$308,MATCH('Dept H Planning'!C49,Locations!$B$3:$B$308,0),4)="Europe",INDEX(Locations!$B$3:$E$308,MATCH('Dept H Planning'!D49,Locations!$B$3:$B$308,0),4)="UK"),((((J49)-42.4)*Transport!$D$5)+(42.4*Transport!$D$13))*'Dept H Planning'!F49,IF(AND(E49="Bus/Coach",INDEX(Locations!$B$3:$E$308,MATCH('Dept H Planning'!D49,Locations!$B$3:$B$308,0),4)="Europe",INDEX(Locations!$B$3:$E$308,MATCH('Dept H Planning'!C49,Locations!$B$3:$B$308,0),4)="UK"),((((J49)-42.4)*Transport!$D$5)+(42.4*Transport!$D$13))*'Dept H Planning'!F49,IF(AND(E49="Car",INDEX(Locations!$B$3:$E$308,MATCH('Dept H Planning'!C49,Locations!$B$3:$B$308,0),4)="Europe",INDEX(Locations!$B$3:$E$308,MATCH('Dept H Planning'!D49,Locations!$B$3:$B$308,0),4)="UK"),(((((J49)-42.4)*Transport!$D$9)+(42.4*Transport!$D$14))*'Dept H Planning'!F49),IF(AND(E49="Car",INDEX(Locations!$B$3:$E$308,MATCH('Dept H Planning'!D49,Locations!$B$3:$B$308,0),4)="Europe",INDEX(Locations!$B$3:$E$308,MATCH('Dept H Planning'!C49,Locations!$B$3:$B$308,0),4)="UK"),(((((J49)-42.4)*Transport!$D$9)+(42.4*Transport!$D$14))*'Dept H Planning'!F49),IF(AND(E49="Hybrid car",INDEX(Locations!$B$3:$E$308,MATCH('Dept H Planning'!C49,Locations!$B$3:$B$308,0),4)="Europe",INDEX(Locations!$B$3:$E$308,MATCH('Dept H Planning'!D49,Locations!$B$3:$B$308,0),4)="UK"),(((((J49)-42.4)*Transport!$D$9)+(42.4*Transport!$D$14))*'Dept H Planning'!F49),IF(AND(E49="Hybrid car",INDEX(Locations!$B$3:$E$308,MATCH('Dept H Planning'!D49,Locations!$B$3:$B$308,0),4)="Europe",INDEX(Locations!$B$3:$E$308,MATCH('Dept H Planning'!C49,Locations!$B$3:$B$308,0),4)="UK"),(((((J49)-42.4)*Transport!$D$9)+(42.4*Transport!$D$14))*'Dept H Planning'!F49),IF(AND(E49="Electric car",INDEX(Locations!$B$3:$E$308,MATCH('Dept H Planning'!C49,Locations!$B$3:$B$308,0),4)="Europe",INDEX(Locations!$B$3:$E$308,MATCH('Dept H Planning'!D49,Locations!$B$3:$B$308,0),4)="UK"),(((((J49)-42.4)*Transport!$D$8)+(42.4*Transport!$D$14))*'Dept H Planning'!F49),IF(AND(E49="Electric car",INDEX(Locations!$B$3:$E$308,MATCH('Dept H Planning'!D49,Locations!$B$3:$B$308,0),4)="Europe",INDEX(Locations!$B$3:$E$308,MATCH('Dept H Planning'!C49,Locations!$B$3:$B$308,0),4)="UK"),(((((J49)-42.4)*Transport!$D$8)+(42.4*Transport!$D$14))*'Dept H Planning'!F49),IF(AND(OR(C49="Ireland",INDEX(Locations!$B$3:$F$308,MATCH('Dept H Planning'!C49,Locations!$B$3:$B$308,0),5)="Yes"),E49="Car",INDEX(Locations!$B$3:$E$308,MATCH('Dept H Planning'!D49,Locations!$B$3:$B$308,0),4)="UK"),(J49)*(0.15*Transport!$C$14+0.85*Transport!$C$9)*'Dept H Planning'!F49,IF(AND(OR(D49="Ireland",INDEX(Locations!$B$3:$F$308,MATCH('Dept H Planning'!D49,Locations!$B$3:$B$308,0),5)="Yes"),E49="Car",INDEX(Locations!$B$3:$E$308,MATCH('Dept H Planning'!C49,Locations!$B$3:$B$308,0),4)="UK"),(J49)*(0.15*Transport!$C$14+0.85*Transport!$C$9)*'Dept H Planning'!F49,IF(AND(OR(C49="Ireland",INDEX(Locations!$B$3:$F$308,MATCH('Dept H Planning'!C49,Locations!$B$3:$B$308,0),5)="Yes"),E49="Hybrid Car",INDEX(Locations!$B$3:$E$308,MATCH('Dept H Planning'!D49,Locations!$B$3:$B$308,0),4)="UK"),(J49)*(0.15*Transport!$C$14+0.85*Transport!$C$9)*'Dept H Planning'!F49,IF(AND(OR(D49="Ireland",INDEX(Locations!$B$3:$F$308,MATCH('Dept H Planning'!D49,Locations!$B$3:$B$308,0),5)="Yes"),E49="Hybrid Car",INDEX(Locations!$B$3:$E$308,MATCH('Dept H Planning'!C49,Locations!$B$3:$B$308,0),4)="UK"),(J49)*(0.15*Transport!$C$14+0.85*Transport!$C$9)*'Dept H Planning'!F49,IF(AND(OR(C49="Ireland",INDEX(Locations!$B$3:$F$308,MATCH('Dept H Planning'!C49,Locations!$B$3:$B$308,0),5)="Yes"),E49="Electric Car",INDEX(Locations!$B$3:$E$308,MATCH('Dept H Planning'!D49,Locations!$B$3:$B$308,0),4)="UK"),(J49)*(0.15*Transport!$C$14+0.85*Transport!$C$8)*'Dept H Planning'!F49,IF(AND(OR(D49="Ireland",INDEX(Locations!$B$3:$F$308,MATCH('Dept H Planning'!D49,Locations!$B$3:$B$308,0),5)="Yes"),E49="Electric Car",INDEX(Locations!$B$3:$E$308,MATCH('Dept H Planning'!C49,Locations!$B$3:$B$308,0),4)="UK"),(J49)*(0.15*Transport!$C$14+0.85*Transport!$C$8)*'Dept H Planning'!F49,IF(AND(OR(C49="Ireland",INDEX(Locations!$B$3:$F$308,MATCH('Dept H Planning'!C49,Locations!$B$3:$B$308,0),5)="Yes"),E49="Bus/Coach",INDEX(Locations!$B$3:$E$308,MATCH('Dept H Planning'!D49,Locations!$B$3:$B$308,0),4)="UK"),(J49)*(0.15*Transport!$C$13+0.85*Transport!$C$5)*'Dept H Planning'!F49,IF(AND(OR(D49="Ireland",INDEX(Locations!$B$3:$F$308,MATCH('Dept H Planning'!D49,Locations!$B$3:$B$308,0),5)="Yes"),E49="Bus/Coach",INDEX(Locations!$B$3:$E$308,MATCH('Dept H Planning'!C49,Locations!$B$3:$B$308,0),4)="UK"),(J49)*(0.15*Transport!$C$13+0.85*Transport!$C$5)*'Dept H Planning'!F49,IF(AND(OR(C49="Ireland",INDEX(Locations!$B$3:$F$308,MATCH('Dept H Planning'!C49,Locations!$B$3:$B$308,0),5)="Yes"),E49="Train",INDEX(Locations!$B$3:$E$308,MATCH('Dept H Planning'!D49,Locations!$B$3:$B$308,0),4)="UK"),(J49)*(0.15*Transport!$C$13+0.85*Transport!$C$3)*'Dept H Planning'!F49,IF(AND(OR(D49="Ireland",INDEX(Locations!$B$3:$F$308,MATCH('Dept H Planning'!D49,Locations!$B$3:$B$308,0),5)="Yes"),E49="Train",INDEX(Locations!$B$3:$E$308,MATCH('Dept H Planning'!C49,Locations!$B$3:$B$308,0),4)="UK"),(J49)*(0.15*Transport!$C$13+0.85*Transport!$C$3),J49*(INDEX(Transport!$B$3:$E$14,MATCH('Dept H Planning'!E49,Transport!$B$3:$B$14,0),IF(INDEX(Locations!$B$3:$G$308,MATCH('Dept H Planning'!C49,Locations!$B$3:$B$308,0),4)="UK",2,IF(INDEX(Locations!$B$3:$G$308,MATCH('Dept H Planning'!C49,Locations!$B$3:$B$308,0),4)="Europe",3,4)))))*F49*G49*H49))))))))))))))))))),1)),"")</f>
        <v/>
      </c>
      <c r="L49" s="90"/>
    </row>
    <row r="50" spans="1:12" ht="17.399999999999999" customHeight="1" x14ac:dyDescent="0.25">
      <c r="A50" s="90"/>
      <c r="B50" s="91"/>
      <c r="C50" s="91"/>
      <c r="D50" s="91"/>
      <c r="E50" s="91"/>
      <c r="F50" s="90"/>
      <c r="G50" s="90">
        <v>1</v>
      </c>
      <c r="H50" s="101">
        <v>1</v>
      </c>
      <c r="I50" s="91"/>
      <c r="J50" s="100" t="str">
        <f>(IFERROR(IF(I50="Yes",(ROUND(6371 * ACOS(SIN((VLOOKUP(C50,Locations!B:D,2,FALSE))*PI()/180)*SIN((VLOOKUP(D50,Locations!B:D,2,FALSE))*PI()/180) + COS((VLOOKUP(C50,Locations!B:D,2,FALSE))*PI()/180) * COS((VLOOKUP(D50,Locations!B:D,2,FALSE))*PI()/180)*COS((VLOOKUP(D50,Locations!B:D,3,FALSE))* PI()/180-(VLOOKUP(C50,Locations!B:D,3,FALSE))*PI()/180))/1.609,0))*2,(ROUND(6371 * ACOS(SIN((VLOOKUP(C50,Locations!B:D,2,FALSE))*PI()/180)*SIN((VLOOKUP(D50,Locations!B:D,2,FALSE))*PI()/180) + COS((VLOOKUP(C50,Locations!B:D,2,FALSE))*PI()/180) * COS((VLOOKUP(D50,Locations!B:D,2,FALSE))*PI()/180)*COS((VLOOKUP(D50,Locations!B:D,3,FALSE))* PI()/180-(VLOOKUP(C50,Locations!B:D,3,FALSE))*PI()/180))/1.609,0))),""))</f>
        <v/>
      </c>
      <c r="K50" s="100" t="str" cm="1">
        <f t="array" ref="K50">IFERROR((ROUND(IF(AND(E50="Train",INDEX(Locations!$B$3:$E$308,MATCH('Dept H Planning'!C50,Locations!$B$3:$B$308,0),4)="Europe",INDEX(Locations!$B$3:$E$308,MATCH('Dept H Planning'!D50,Locations!$B$3:$B$308,0),4)="UK"),(((INDEX(Dover!$B$3:$G$124,MATCH('Dept H Planning'!C50,Dover!$B$3:$B$124,0),6))*Transport!$D$3)+(INDEX(Dover!$B$3:$G$124,MATCH('Dept H Planning'!D50,Dover!$B$3:$B$124,0),6)*Transport!$C$3))*'Dept H Planning'!F50*IF(I50="Yes",2,1),IF(AND(E50="Train",INDEX(Locations!$B$3:$E$308,MATCH('Dept H Planning'!D50,Locations!$B$3:$B$308,0),4)="Europe",INDEX(Locations!$B$3:$E$308,MATCH('Dept H Planning'!C50,Locations!$B$3:$B$308,0),4)="UK"),(((INDEX(Dover!$B$3:$G$124,MATCH('Dept H Planning'!D50,Dover!$B$3:$B$124,0),6))*Transport!$D$3)+(INDEX(Dover!$B$3:$G$124,MATCH('Dept H Planning'!C50,Dover!$B$3:$B$124,0),6)*Transport!$C$3))*'Dept H Planning'!F50*IF(I50="Yes",2,1),IF(AND(E50="Bus/Coach",INDEX(Locations!$B$3:$E$308,MATCH('Dept H Planning'!C50,Locations!$B$3:$B$308,0),4)="Europe",INDEX(Locations!$B$3:$E$308,MATCH('Dept H Planning'!D50,Locations!$B$3:$B$308,0),4)="UK"),((((J50)-42.4)*Transport!$D$5)+(42.4*Transport!$D$13))*'Dept H Planning'!F50,IF(AND(E50="Bus/Coach",INDEX(Locations!$B$3:$E$308,MATCH('Dept H Planning'!D50,Locations!$B$3:$B$308,0),4)="Europe",INDEX(Locations!$B$3:$E$308,MATCH('Dept H Planning'!C50,Locations!$B$3:$B$308,0),4)="UK"),((((J50)-42.4)*Transport!$D$5)+(42.4*Transport!$D$13))*'Dept H Planning'!F50,IF(AND(E50="Car",INDEX(Locations!$B$3:$E$308,MATCH('Dept H Planning'!C50,Locations!$B$3:$B$308,0),4)="Europe",INDEX(Locations!$B$3:$E$308,MATCH('Dept H Planning'!D50,Locations!$B$3:$B$308,0),4)="UK"),(((((J50)-42.4)*Transport!$D$9)+(42.4*Transport!$D$14))*'Dept H Planning'!F50),IF(AND(E50="Car",INDEX(Locations!$B$3:$E$308,MATCH('Dept H Planning'!D50,Locations!$B$3:$B$308,0),4)="Europe",INDEX(Locations!$B$3:$E$308,MATCH('Dept H Planning'!C50,Locations!$B$3:$B$308,0),4)="UK"),(((((J50)-42.4)*Transport!$D$9)+(42.4*Transport!$D$14))*'Dept H Planning'!F50),IF(AND(E50="Hybrid car",INDEX(Locations!$B$3:$E$308,MATCH('Dept H Planning'!C50,Locations!$B$3:$B$308,0),4)="Europe",INDEX(Locations!$B$3:$E$308,MATCH('Dept H Planning'!D50,Locations!$B$3:$B$308,0),4)="UK"),(((((J50)-42.4)*Transport!$D$9)+(42.4*Transport!$D$14))*'Dept H Planning'!F50),IF(AND(E50="Hybrid car",INDEX(Locations!$B$3:$E$308,MATCH('Dept H Planning'!D50,Locations!$B$3:$B$308,0),4)="Europe",INDEX(Locations!$B$3:$E$308,MATCH('Dept H Planning'!C50,Locations!$B$3:$B$308,0),4)="UK"),(((((J50)-42.4)*Transport!$D$9)+(42.4*Transport!$D$14))*'Dept H Planning'!F50),IF(AND(E50="Electric car",INDEX(Locations!$B$3:$E$308,MATCH('Dept H Planning'!C50,Locations!$B$3:$B$308,0),4)="Europe",INDEX(Locations!$B$3:$E$308,MATCH('Dept H Planning'!D50,Locations!$B$3:$B$308,0),4)="UK"),(((((J50)-42.4)*Transport!$D$8)+(42.4*Transport!$D$14))*'Dept H Planning'!F50),IF(AND(E50="Electric car",INDEX(Locations!$B$3:$E$308,MATCH('Dept H Planning'!D50,Locations!$B$3:$B$308,0),4)="Europe",INDEX(Locations!$B$3:$E$308,MATCH('Dept H Planning'!C50,Locations!$B$3:$B$308,0),4)="UK"),(((((J50)-42.4)*Transport!$D$8)+(42.4*Transport!$D$14))*'Dept H Planning'!F50),IF(AND(OR(C50="Ireland",INDEX(Locations!$B$3:$F$308,MATCH('Dept H Planning'!C50,Locations!$B$3:$B$308,0),5)="Yes"),E50="Car",INDEX(Locations!$B$3:$E$308,MATCH('Dept H Planning'!D50,Locations!$B$3:$B$308,0),4)="UK"),(J50)*(0.15*Transport!$C$14+0.85*Transport!$C$9)*'Dept H Planning'!F50,IF(AND(OR(D50="Ireland",INDEX(Locations!$B$3:$F$308,MATCH('Dept H Planning'!D50,Locations!$B$3:$B$308,0),5)="Yes"),E50="Car",INDEX(Locations!$B$3:$E$308,MATCH('Dept H Planning'!C50,Locations!$B$3:$B$308,0),4)="UK"),(J50)*(0.15*Transport!$C$14+0.85*Transport!$C$9)*'Dept H Planning'!F50,IF(AND(OR(C50="Ireland",INDEX(Locations!$B$3:$F$308,MATCH('Dept H Planning'!C50,Locations!$B$3:$B$308,0),5)="Yes"),E50="Hybrid Car",INDEX(Locations!$B$3:$E$308,MATCH('Dept H Planning'!D50,Locations!$B$3:$B$308,0),4)="UK"),(J50)*(0.15*Transport!$C$14+0.85*Transport!$C$9)*'Dept H Planning'!F50,IF(AND(OR(D50="Ireland",INDEX(Locations!$B$3:$F$308,MATCH('Dept H Planning'!D50,Locations!$B$3:$B$308,0),5)="Yes"),E50="Hybrid Car",INDEX(Locations!$B$3:$E$308,MATCH('Dept H Planning'!C50,Locations!$B$3:$B$308,0),4)="UK"),(J50)*(0.15*Transport!$C$14+0.85*Transport!$C$9)*'Dept H Planning'!F50,IF(AND(OR(C50="Ireland",INDEX(Locations!$B$3:$F$308,MATCH('Dept H Planning'!C50,Locations!$B$3:$B$308,0),5)="Yes"),E50="Electric Car",INDEX(Locations!$B$3:$E$308,MATCH('Dept H Planning'!D50,Locations!$B$3:$B$308,0),4)="UK"),(J50)*(0.15*Transport!$C$14+0.85*Transport!$C$8)*'Dept H Planning'!F50,IF(AND(OR(D50="Ireland",INDEX(Locations!$B$3:$F$308,MATCH('Dept H Planning'!D50,Locations!$B$3:$B$308,0),5)="Yes"),E50="Electric Car",INDEX(Locations!$B$3:$E$308,MATCH('Dept H Planning'!C50,Locations!$B$3:$B$308,0),4)="UK"),(J50)*(0.15*Transport!$C$14+0.85*Transport!$C$8)*'Dept H Planning'!F50,IF(AND(OR(C50="Ireland",INDEX(Locations!$B$3:$F$308,MATCH('Dept H Planning'!C50,Locations!$B$3:$B$308,0),5)="Yes"),E50="Bus/Coach",INDEX(Locations!$B$3:$E$308,MATCH('Dept H Planning'!D50,Locations!$B$3:$B$308,0),4)="UK"),(J50)*(0.15*Transport!$C$13+0.85*Transport!$C$5)*'Dept H Planning'!F50,IF(AND(OR(D50="Ireland",INDEX(Locations!$B$3:$F$308,MATCH('Dept H Planning'!D50,Locations!$B$3:$B$308,0),5)="Yes"),E50="Bus/Coach",INDEX(Locations!$B$3:$E$308,MATCH('Dept H Planning'!C50,Locations!$B$3:$B$308,0),4)="UK"),(J50)*(0.15*Transport!$C$13+0.85*Transport!$C$5)*'Dept H Planning'!F50,IF(AND(OR(C50="Ireland",INDEX(Locations!$B$3:$F$308,MATCH('Dept H Planning'!C50,Locations!$B$3:$B$308,0),5)="Yes"),E50="Train",INDEX(Locations!$B$3:$E$308,MATCH('Dept H Planning'!D50,Locations!$B$3:$B$308,0),4)="UK"),(J50)*(0.15*Transport!$C$13+0.85*Transport!$C$3)*'Dept H Planning'!F50,IF(AND(OR(D50="Ireland",INDEX(Locations!$B$3:$F$308,MATCH('Dept H Planning'!D50,Locations!$B$3:$B$308,0),5)="Yes"),E50="Train",INDEX(Locations!$B$3:$E$308,MATCH('Dept H Planning'!C50,Locations!$B$3:$B$308,0),4)="UK"),(J50)*(0.15*Transport!$C$13+0.85*Transport!$C$3),J50*(INDEX(Transport!$B$3:$E$14,MATCH('Dept H Planning'!E50,Transport!$B$3:$B$14,0),IF(INDEX(Locations!$B$3:$G$308,MATCH('Dept H Planning'!C50,Locations!$B$3:$B$308,0),4)="UK",2,IF(INDEX(Locations!$B$3:$G$308,MATCH('Dept H Planning'!C50,Locations!$B$3:$B$308,0),4)="Europe",3,4)))))*F50*G50*H50))))))))))))))))))),1)),"")</f>
        <v/>
      </c>
      <c r="L50" s="90"/>
    </row>
    <row r="51" spans="1:12" ht="17.399999999999999" customHeight="1" x14ac:dyDescent="0.25">
      <c r="A51" s="90"/>
      <c r="B51" s="91"/>
      <c r="C51" s="91"/>
      <c r="D51" s="91"/>
      <c r="E51" s="91"/>
      <c r="F51" s="90"/>
      <c r="G51" s="90">
        <v>1</v>
      </c>
      <c r="H51" s="101">
        <v>1</v>
      </c>
      <c r="I51" s="91"/>
      <c r="J51" s="100" t="str">
        <f>(IFERROR(IF(I51="Yes",(ROUND(6371 * ACOS(SIN((VLOOKUP(C51,Locations!B:D,2,FALSE))*PI()/180)*SIN((VLOOKUP(D51,Locations!B:D,2,FALSE))*PI()/180) + COS((VLOOKUP(C51,Locations!B:D,2,FALSE))*PI()/180) * COS((VLOOKUP(D51,Locations!B:D,2,FALSE))*PI()/180)*COS((VLOOKUP(D51,Locations!B:D,3,FALSE))* PI()/180-(VLOOKUP(C51,Locations!B:D,3,FALSE))*PI()/180))/1.609,0))*2,(ROUND(6371 * ACOS(SIN((VLOOKUP(C51,Locations!B:D,2,FALSE))*PI()/180)*SIN((VLOOKUP(D51,Locations!B:D,2,FALSE))*PI()/180) + COS((VLOOKUP(C51,Locations!B:D,2,FALSE))*PI()/180) * COS((VLOOKUP(D51,Locations!B:D,2,FALSE))*PI()/180)*COS((VLOOKUP(D51,Locations!B:D,3,FALSE))* PI()/180-(VLOOKUP(C51,Locations!B:D,3,FALSE))*PI()/180))/1.609,0))),""))</f>
        <v/>
      </c>
      <c r="K51" s="100" t="str" cm="1">
        <f t="array" ref="K51">IFERROR((ROUND(IF(AND(E51="Train",INDEX(Locations!$B$3:$E$308,MATCH('Dept H Planning'!C51,Locations!$B$3:$B$308,0),4)="Europe",INDEX(Locations!$B$3:$E$308,MATCH('Dept H Planning'!D51,Locations!$B$3:$B$308,0),4)="UK"),(((INDEX(Dover!$B$3:$G$124,MATCH('Dept H Planning'!C51,Dover!$B$3:$B$124,0),6))*Transport!$D$3)+(INDEX(Dover!$B$3:$G$124,MATCH('Dept H Planning'!D51,Dover!$B$3:$B$124,0),6)*Transport!$C$3))*'Dept H Planning'!F51*IF(I51="Yes",2,1),IF(AND(E51="Train",INDEX(Locations!$B$3:$E$308,MATCH('Dept H Planning'!D51,Locations!$B$3:$B$308,0),4)="Europe",INDEX(Locations!$B$3:$E$308,MATCH('Dept H Planning'!C51,Locations!$B$3:$B$308,0),4)="UK"),(((INDEX(Dover!$B$3:$G$124,MATCH('Dept H Planning'!D51,Dover!$B$3:$B$124,0),6))*Transport!$D$3)+(INDEX(Dover!$B$3:$G$124,MATCH('Dept H Planning'!C51,Dover!$B$3:$B$124,0),6)*Transport!$C$3))*'Dept H Planning'!F51*IF(I51="Yes",2,1),IF(AND(E51="Bus/Coach",INDEX(Locations!$B$3:$E$308,MATCH('Dept H Planning'!C51,Locations!$B$3:$B$308,0),4)="Europe",INDEX(Locations!$B$3:$E$308,MATCH('Dept H Planning'!D51,Locations!$B$3:$B$308,0),4)="UK"),((((J51)-42.4)*Transport!$D$5)+(42.4*Transport!$D$13))*'Dept H Planning'!F51,IF(AND(E51="Bus/Coach",INDEX(Locations!$B$3:$E$308,MATCH('Dept H Planning'!D51,Locations!$B$3:$B$308,0),4)="Europe",INDEX(Locations!$B$3:$E$308,MATCH('Dept H Planning'!C51,Locations!$B$3:$B$308,0),4)="UK"),((((J51)-42.4)*Transport!$D$5)+(42.4*Transport!$D$13))*'Dept H Planning'!F51,IF(AND(E51="Car",INDEX(Locations!$B$3:$E$308,MATCH('Dept H Planning'!C51,Locations!$B$3:$B$308,0),4)="Europe",INDEX(Locations!$B$3:$E$308,MATCH('Dept H Planning'!D51,Locations!$B$3:$B$308,0),4)="UK"),(((((J51)-42.4)*Transport!$D$9)+(42.4*Transport!$D$14))*'Dept H Planning'!F51),IF(AND(E51="Car",INDEX(Locations!$B$3:$E$308,MATCH('Dept H Planning'!D51,Locations!$B$3:$B$308,0),4)="Europe",INDEX(Locations!$B$3:$E$308,MATCH('Dept H Planning'!C51,Locations!$B$3:$B$308,0),4)="UK"),(((((J51)-42.4)*Transport!$D$9)+(42.4*Transport!$D$14))*'Dept H Planning'!F51),IF(AND(E51="Hybrid car",INDEX(Locations!$B$3:$E$308,MATCH('Dept H Planning'!C51,Locations!$B$3:$B$308,0),4)="Europe",INDEX(Locations!$B$3:$E$308,MATCH('Dept H Planning'!D51,Locations!$B$3:$B$308,0),4)="UK"),(((((J51)-42.4)*Transport!$D$9)+(42.4*Transport!$D$14))*'Dept H Planning'!F51),IF(AND(E51="Hybrid car",INDEX(Locations!$B$3:$E$308,MATCH('Dept H Planning'!D51,Locations!$B$3:$B$308,0),4)="Europe",INDEX(Locations!$B$3:$E$308,MATCH('Dept H Planning'!C51,Locations!$B$3:$B$308,0),4)="UK"),(((((J51)-42.4)*Transport!$D$9)+(42.4*Transport!$D$14))*'Dept H Planning'!F51),IF(AND(E51="Electric car",INDEX(Locations!$B$3:$E$308,MATCH('Dept H Planning'!C51,Locations!$B$3:$B$308,0),4)="Europe",INDEX(Locations!$B$3:$E$308,MATCH('Dept H Planning'!D51,Locations!$B$3:$B$308,0),4)="UK"),(((((J51)-42.4)*Transport!$D$8)+(42.4*Transport!$D$14))*'Dept H Planning'!F51),IF(AND(E51="Electric car",INDEX(Locations!$B$3:$E$308,MATCH('Dept H Planning'!D51,Locations!$B$3:$B$308,0),4)="Europe",INDEX(Locations!$B$3:$E$308,MATCH('Dept H Planning'!C51,Locations!$B$3:$B$308,0),4)="UK"),(((((J51)-42.4)*Transport!$D$8)+(42.4*Transport!$D$14))*'Dept H Planning'!F51),IF(AND(OR(C51="Ireland",INDEX(Locations!$B$3:$F$308,MATCH('Dept H Planning'!C51,Locations!$B$3:$B$308,0),5)="Yes"),E51="Car",INDEX(Locations!$B$3:$E$308,MATCH('Dept H Planning'!D51,Locations!$B$3:$B$308,0),4)="UK"),(J51)*(0.15*Transport!$C$14+0.85*Transport!$C$9)*'Dept H Planning'!F51,IF(AND(OR(D51="Ireland",INDEX(Locations!$B$3:$F$308,MATCH('Dept H Planning'!D51,Locations!$B$3:$B$308,0),5)="Yes"),E51="Car",INDEX(Locations!$B$3:$E$308,MATCH('Dept H Planning'!C51,Locations!$B$3:$B$308,0),4)="UK"),(J51)*(0.15*Transport!$C$14+0.85*Transport!$C$9)*'Dept H Planning'!F51,IF(AND(OR(C51="Ireland",INDEX(Locations!$B$3:$F$308,MATCH('Dept H Planning'!C51,Locations!$B$3:$B$308,0),5)="Yes"),E51="Hybrid Car",INDEX(Locations!$B$3:$E$308,MATCH('Dept H Planning'!D51,Locations!$B$3:$B$308,0),4)="UK"),(J51)*(0.15*Transport!$C$14+0.85*Transport!$C$9)*'Dept H Planning'!F51,IF(AND(OR(D51="Ireland",INDEX(Locations!$B$3:$F$308,MATCH('Dept H Planning'!D51,Locations!$B$3:$B$308,0),5)="Yes"),E51="Hybrid Car",INDEX(Locations!$B$3:$E$308,MATCH('Dept H Planning'!C51,Locations!$B$3:$B$308,0),4)="UK"),(J51)*(0.15*Transport!$C$14+0.85*Transport!$C$9)*'Dept H Planning'!F51,IF(AND(OR(C51="Ireland",INDEX(Locations!$B$3:$F$308,MATCH('Dept H Planning'!C51,Locations!$B$3:$B$308,0),5)="Yes"),E51="Electric Car",INDEX(Locations!$B$3:$E$308,MATCH('Dept H Planning'!D51,Locations!$B$3:$B$308,0),4)="UK"),(J51)*(0.15*Transport!$C$14+0.85*Transport!$C$8)*'Dept H Planning'!F51,IF(AND(OR(D51="Ireland",INDEX(Locations!$B$3:$F$308,MATCH('Dept H Planning'!D51,Locations!$B$3:$B$308,0),5)="Yes"),E51="Electric Car",INDEX(Locations!$B$3:$E$308,MATCH('Dept H Planning'!C51,Locations!$B$3:$B$308,0),4)="UK"),(J51)*(0.15*Transport!$C$14+0.85*Transport!$C$8)*'Dept H Planning'!F51,IF(AND(OR(C51="Ireland",INDEX(Locations!$B$3:$F$308,MATCH('Dept H Planning'!C51,Locations!$B$3:$B$308,0),5)="Yes"),E51="Bus/Coach",INDEX(Locations!$B$3:$E$308,MATCH('Dept H Planning'!D51,Locations!$B$3:$B$308,0),4)="UK"),(J51)*(0.15*Transport!$C$13+0.85*Transport!$C$5)*'Dept H Planning'!F51,IF(AND(OR(D51="Ireland",INDEX(Locations!$B$3:$F$308,MATCH('Dept H Planning'!D51,Locations!$B$3:$B$308,0),5)="Yes"),E51="Bus/Coach",INDEX(Locations!$B$3:$E$308,MATCH('Dept H Planning'!C51,Locations!$B$3:$B$308,0),4)="UK"),(J51)*(0.15*Transport!$C$13+0.85*Transport!$C$5)*'Dept H Planning'!F51,IF(AND(OR(C51="Ireland",INDEX(Locations!$B$3:$F$308,MATCH('Dept H Planning'!C51,Locations!$B$3:$B$308,0),5)="Yes"),E51="Train",INDEX(Locations!$B$3:$E$308,MATCH('Dept H Planning'!D51,Locations!$B$3:$B$308,0),4)="UK"),(J51)*(0.15*Transport!$C$13+0.85*Transport!$C$3)*'Dept H Planning'!F51,IF(AND(OR(D51="Ireland",INDEX(Locations!$B$3:$F$308,MATCH('Dept H Planning'!D51,Locations!$B$3:$B$308,0),5)="Yes"),E51="Train",INDEX(Locations!$B$3:$E$308,MATCH('Dept H Planning'!C51,Locations!$B$3:$B$308,0),4)="UK"),(J51)*(0.15*Transport!$C$13+0.85*Transport!$C$3),J51*(INDEX(Transport!$B$3:$E$14,MATCH('Dept H Planning'!E51,Transport!$B$3:$B$14,0),IF(INDEX(Locations!$B$3:$G$308,MATCH('Dept H Planning'!C51,Locations!$B$3:$B$308,0),4)="UK",2,IF(INDEX(Locations!$B$3:$G$308,MATCH('Dept H Planning'!C51,Locations!$B$3:$B$308,0),4)="Europe",3,4)))))*F51*G51*H51))))))))))))))))))),1)),"")</f>
        <v/>
      </c>
      <c r="L51" s="90"/>
    </row>
    <row r="52" spans="1:12" ht="17.399999999999999" customHeight="1" x14ac:dyDescent="0.25">
      <c r="A52" s="90"/>
      <c r="B52" s="91"/>
      <c r="C52" s="91"/>
      <c r="D52" s="91"/>
      <c r="E52" s="91"/>
      <c r="F52" s="90"/>
      <c r="G52" s="90">
        <v>1</v>
      </c>
      <c r="H52" s="101">
        <v>1</v>
      </c>
      <c r="I52" s="91"/>
      <c r="J52" s="100" t="str">
        <f>(IFERROR(IF(I52="Yes",(ROUND(6371 * ACOS(SIN((VLOOKUP(C52,Locations!B:D,2,FALSE))*PI()/180)*SIN((VLOOKUP(D52,Locations!B:D,2,FALSE))*PI()/180) + COS((VLOOKUP(C52,Locations!B:D,2,FALSE))*PI()/180) * COS((VLOOKUP(D52,Locations!B:D,2,FALSE))*PI()/180)*COS((VLOOKUP(D52,Locations!B:D,3,FALSE))* PI()/180-(VLOOKUP(C52,Locations!B:D,3,FALSE))*PI()/180))/1.609,0))*2,(ROUND(6371 * ACOS(SIN((VLOOKUP(C52,Locations!B:D,2,FALSE))*PI()/180)*SIN((VLOOKUP(D52,Locations!B:D,2,FALSE))*PI()/180) + COS((VLOOKUP(C52,Locations!B:D,2,FALSE))*PI()/180) * COS((VLOOKUP(D52,Locations!B:D,2,FALSE))*PI()/180)*COS((VLOOKUP(D52,Locations!B:D,3,FALSE))* PI()/180-(VLOOKUP(C52,Locations!B:D,3,FALSE))*PI()/180))/1.609,0))),""))</f>
        <v/>
      </c>
      <c r="K52" s="100" t="str" cm="1">
        <f t="array" ref="K52">IFERROR((ROUND(IF(AND(E52="Train",INDEX(Locations!$B$3:$E$308,MATCH('Dept H Planning'!C52,Locations!$B$3:$B$308,0),4)="Europe",INDEX(Locations!$B$3:$E$308,MATCH('Dept H Planning'!D52,Locations!$B$3:$B$308,0),4)="UK"),(((INDEX(Dover!$B$3:$G$124,MATCH('Dept H Planning'!C52,Dover!$B$3:$B$124,0),6))*Transport!$D$3)+(INDEX(Dover!$B$3:$G$124,MATCH('Dept H Planning'!D52,Dover!$B$3:$B$124,0),6)*Transport!$C$3))*'Dept H Planning'!F52*IF(I52="Yes",2,1),IF(AND(E52="Train",INDEX(Locations!$B$3:$E$308,MATCH('Dept H Planning'!D52,Locations!$B$3:$B$308,0),4)="Europe",INDEX(Locations!$B$3:$E$308,MATCH('Dept H Planning'!C52,Locations!$B$3:$B$308,0),4)="UK"),(((INDEX(Dover!$B$3:$G$124,MATCH('Dept H Planning'!D52,Dover!$B$3:$B$124,0),6))*Transport!$D$3)+(INDEX(Dover!$B$3:$G$124,MATCH('Dept H Planning'!C52,Dover!$B$3:$B$124,0),6)*Transport!$C$3))*'Dept H Planning'!F52*IF(I52="Yes",2,1),IF(AND(E52="Bus/Coach",INDEX(Locations!$B$3:$E$308,MATCH('Dept H Planning'!C52,Locations!$B$3:$B$308,0),4)="Europe",INDEX(Locations!$B$3:$E$308,MATCH('Dept H Planning'!D52,Locations!$B$3:$B$308,0),4)="UK"),((((J52)-42.4)*Transport!$D$5)+(42.4*Transport!$D$13))*'Dept H Planning'!F52,IF(AND(E52="Bus/Coach",INDEX(Locations!$B$3:$E$308,MATCH('Dept H Planning'!D52,Locations!$B$3:$B$308,0),4)="Europe",INDEX(Locations!$B$3:$E$308,MATCH('Dept H Planning'!C52,Locations!$B$3:$B$308,0),4)="UK"),((((J52)-42.4)*Transport!$D$5)+(42.4*Transport!$D$13))*'Dept H Planning'!F52,IF(AND(E52="Car",INDEX(Locations!$B$3:$E$308,MATCH('Dept H Planning'!C52,Locations!$B$3:$B$308,0),4)="Europe",INDEX(Locations!$B$3:$E$308,MATCH('Dept H Planning'!D52,Locations!$B$3:$B$308,0),4)="UK"),(((((J52)-42.4)*Transport!$D$9)+(42.4*Transport!$D$14))*'Dept H Planning'!F52),IF(AND(E52="Car",INDEX(Locations!$B$3:$E$308,MATCH('Dept H Planning'!D52,Locations!$B$3:$B$308,0),4)="Europe",INDEX(Locations!$B$3:$E$308,MATCH('Dept H Planning'!C52,Locations!$B$3:$B$308,0),4)="UK"),(((((J52)-42.4)*Transport!$D$9)+(42.4*Transport!$D$14))*'Dept H Planning'!F52),IF(AND(E52="Hybrid car",INDEX(Locations!$B$3:$E$308,MATCH('Dept H Planning'!C52,Locations!$B$3:$B$308,0),4)="Europe",INDEX(Locations!$B$3:$E$308,MATCH('Dept H Planning'!D52,Locations!$B$3:$B$308,0),4)="UK"),(((((J52)-42.4)*Transport!$D$9)+(42.4*Transport!$D$14))*'Dept H Planning'!F52),IF(AND(E52="Hybrid car",INDEX(Locations!$B$3:$E$308,MATCH('Dept H Planning'!D52,Locations!$B$3:$B$308,0),4)="Europe",INDEX(Locations!$B$3:$E$308,MATCH('Dept H Planning'!C52,Locations!$B$3:$B$308,0),4)="UK"),(((((J52)-42.4)*Transport!$D$9)+(42.4*Transport!$D$14))*'Dept H Planning'!F52),IF(AND(E52="Electric car",INDEX(Locations!$B$3:$E$308,MATCH('Dept H Planning'!C52,Locations!$B$3:$B$308,0),4)="Europe",INDEX(Locations!$B$3:$E$308,MATCH('Dept H Planning'!D52,Locations!$B$3:$B$308,0),4)="UK"),(((((J52)-42.4)*Transport!$D$8)+(42.4*Transport!$D$14))*'Dept H Planning'!F52),IF(AND(E52="Electric car",INDEX(Locations!$B$3:$E$308,MATCH('Dept H Planning'!D52,Locations!$B$3:$B$308,0),4)="Europe",INDEX(Locations!$B$3:$E$308,MATCH('Dept H Planning'!C52,Locations!$B$3:$B$308,0),4)="UK"),(((((J52)-42.4)*Transport!$D$8)+(42.4*Transport!$D$14))*'Dept H Planning'!F52),IF(AND(OR(C52="Ireland",INDEX(Locations!$B$3:$F$308,MATCH('Dept H Planning'!C52,Locations!$B$3:$B$308,0),5)="Yes"),E52="Car",INDEX(Locations!$B$3:$E$308,MATCH('Dept H Planning'!D52,Locations!$B$3:$B$308,0),4)="UK"),(J52)*(0.15*Transport!$C$14+0.85*Transport!$C$9)*'Dept H Planning'!F52,IF(AND(OR(D52="Ireland",INDEX(Locations!$B$3:$F$308,MATCH('Dept H Planning'!D52,Locations!$B$3:$B$308,0),5)="Yes"),E52="Car",INDEX(Locations!$B$3:$E$308,MATCH('Dept H Planning'!C52,Locations!$B$3:$B$308,0),4)="UK"),(J52)*(0.15*Transport!$C$14+0.85*Transport!$C$9)*'Dept H Planning'!F52,IF(AND(OR(C52="Ireland",INDEX(Locations!$B$3:$F$308,MATCH('Dept H Planning'!C52,Locations!$B$3:$B$308,0),5)="Yes"),E52="Hybrid Car",INDEX(Locations!$B$3:$E$308,MATCH('Dept H Planning'!D52,Locations!$B$3:$B$308,0),4)="UK"),(J52)*(0.15*Transport!$C$14+0.85*Transport!$C$9)*'Dept H Planning'!F52,IF(AND(OR(D52="Ireland",INDEX(Locations!$B$3:$F$308,MATCH('Dept H Planning'!D52,Locations!$B$3:$B$308,0),5)="Yes"),E52="Hybrid Car",INDEX(Locations!$B$3:$E$308,MATCH('Dept H Planning'!C52,Locations!$B$3:$B$308,0),4)="UK"),(J52)*(0.15*Transport!$C$14+0.85*Transport!$C$9)*'Dept H Planning'!F52,IF(AND(OR(C52="Ireland",INDEX(Locations!$B$3:$F$308,MATCH('Dept H Planning'!C52,Locations!$B$3:$B$308,0),5)="Yes"),E52="Electric Car",INDEX(Locations!$B$3:$E$308,MATCH('Dept H Planning'!D52,Locations!$B$3:$B$308,0),4)="UK"),(J52)*(0.15*Transport!$C$14+0.85*Transport!$C$8)*'Dept H Planning'!F52,IF(AND(OR(D52="Ireland",INDEX(Locations!$B$3:$F$308,MATCH('Dept H Planning'!D52,Locations!$B$3:$B$308,0),5)="Yes"),E52="Electric Car",INDEX(Locations!$B$3:$E$308,MATCH('Dept H Planning'!C52,Locations!$B$3:$B$308,0),4)="UK"),(J52)*(0.15*Transport!$C$14+0.85*Transport!$C$8)*'Dept H Planning'!F52,IF(AND(OR(C52="Ireland",INDEX(Locations!$B$3:$F$308,MATCH('Dept H Planning'!C52,Locations!$B$3:$B$308,0),5)="Yes"),E52="Bus/Coach",INDEX(Locations!$B$3:$E$308,MATCH('Dept H Planning'!D52,Locations!$B$3:$B$308,0),4)="UK"),(J52)*(0.15*Transport!$C$13+0.85*Transport!$C$5)*'Dept H Planning'!F52,IF(AND(OR(D52="Ireland",INDEX(Locations!$B$3:$F$308,MATCH('Dept H Planning'!D52,Locations!$B$3:$B$308,0),5)="Yes"),E52="Bus/Coach",INDEX(Locations!$B$3:$E$308,MATCH('Dept H Planning'!C52,Locations!$B$3:$B$308,0),4)="UK"),(J52)*(0.15*Transport!$C$13+0.85*Transport!$C$5)*'Dept H Planning'!F52,IF(AND(OR(C52="Ireland",INDEX(Locations!$B$3:$F$308,MATCH('Dept H Planning'!C52,Locations!$B$3:$B$308,0),5)="Yes"),E52="Train",INDEX(Locations!$B$3:$E$308,MATCH('Dept H Planning'!D52,Locations!$B$3:$B$308,0),4)="UK"),(J52)*(0.15*Transport!$C$13+0.85*Transport!$C$3)*'Dept H Planning'!F52,IF(AND(OR(D52="Ireland",INDEX(Locations!$B$3:$F$308,MATCH('Dept H Planning'!D52,Locations!$B$3:$B$308,0),5)="Yes"),E52="Train",INDEX(Locations!$B$3:$E$308,MATCH('Dept H Planning'!C52,Locations!$B$3:$B$308,0),4)="UK"),(J52)*(0.15*Transport!$C$13+0.85*Transport!$C$3),J52*(INDEX(Transport!$B$3:$E$14,MATCH('Dept H Planning'!E52,Transport!$B$3:$B$14,0),IF(INDEX(Locations!$B$3:$G$308,MATCH('Dept H Planning'!C52,Locations!$B$3:$B$308,0),4)="UK",2,IF(INDEX(Locations!$B$3:$G$308,MATCH('Dept H Planning'!C52,Locations!$B$3:$B$308,0),4)="Europe",3,4)))))*F52*G52*H52))))))))))))))))))),1)),"")</f>
        <v/>
      </c>
      <c r="L52" s="90"/>
    </row>
    <row r="53" spans="1:12" ht="17.399999999999999" customHeight="1" x14ac:dyDescent="0.25">
      <c r="A53" s="90"/>
      <c r="B53" s="91"/>
      <c r="C53" s="91"/>
      <c r="D53" s="91"/>
      <c r="E53" s="91"/>
      <c r="F53" s="90"/>
      <c r="G53" s="90">
        <v>1</v>
      </c>
      <c r="H53" s="101">
        <v>1</v>
      </c>
      <c r="I53" s="91"/>
      <c r="J53" s="100" t="str">
        <f>(IFERROR(IF(I53="Yes",(ROUND(6371 * ACOS(SIN((VLOOKUP(C53,Locations!B:D,2,FALSE))*PI()/180)*SIN((VLOOKUP(D53,Locations!B:D,2,FALSE))*PI()/180) + COS((VLOOKUP(C53,Locations!B:D,2,FALSE))*PI()/180) * COS((VLOOKUP(D53,Locations!B:D,2,FALSE))*PI()/180)*COS((VLOOKUP(D53,Locations!B:D,3,FALSE))* PI()/180-(VLOOKUP(C53,Locations!B:D,3,FALSE))*PI()/180))/1.609,0))*2,(ROUND(6371 * ACOS(SIN((VLOOKUP(C53,Locations!B:D,2,FALSE))*PI()/180)*SIN((VLOOKUP(D53,Locations!B:D,2,FALSE))*PI()/180) + COS((VLOOKUP(C53,Locations!B:D,2,FALSE))*PI()/180) * COS((VLOOKUP(D53,Locations!B:D,2,FALSE))*PI()/180)*COS((VLOOKUP(D53,Locations!B:D,3,FALSE))* PI()/180-(VLOOKUP(C53,Locations!B:D,3,FALSE))*PI()/180))/1.609,0))),""))</f>
        <v/>
      </c>
      <c r="K53" s="100" t="str" cm="1">
        <f t="array" ref="K53">IFERROR((ROUND(IF(AND(E53="Train",INDEX(Locations!$B$3:$E$308,MATCH('Dept H Planning'!C53,Locations!$B$3:$B$308,0),4)="Europe",INDEX(Locations!$B$3:$E$308,MATCH('Dept H Planning'!D53,Locations!$B$3:$B$308,0),4)="UK"),(((INDEX(Dover!$B$3:$G$124,MATCH('Dept H Planning'!C53,Dover!$B$3:$B$124,0),6))*Transport!$D$3)+(INDEX(Dover!$B$3:$G$124,MATCH('Dept H Planning'!D53,Dover!$B$3:$B$124,0),6)*Transport!$C$3))*'Dept H Planning'!F53*IF(I53="Yes",2,1),IF(AND(E53="Train",INDEX(Locations!$B$3:$E$308,MATCH('Dept H Planning'!D53,Locations!$B$3:$B$308,0),4)="Europe",INDEX(Locations!$B$3:$E$308,MATCH('Dept H Planning'!C53,Locations!$B$3:$B$308,0),4)="UK"),(((INDEX(Dover!$B$3:$G$124,MATCH('Dept H Planning'!D53,Dover!$B$3:$B$124,0),6))*Transport!$D$3)+(INDEX(Dover!$B$3:$G$124,MATCH('Dept H Planning'!C53,Dover!$B$3:$B$124,0),6)*Transport!$C$3))*'Dept H Planning'!F53*IF(I53="Yes",2,1),IF(AND(E53="Bus/Coach",INDEX(Locations!$B$3:$E$308,MATCH('Dept H Planning'!C53,Locations!$B$3:$B$308,0),4)="Europe",INDEX(Locations!$B$3:$E$308,MATCH('Dept H Planning'!D53,Locations!$B$3:$B$308,0),4)="UK"),((((J53)-42.4)*Transport!$D$5)+(42.4*Transport!$D$13))*'Dept H Planning'!F53,IF(AND(E53="Bus/Coach",INDEX(Locations!$B$3:$E$308,MATCH('Dept H Planning'!D53,Locations!$B$3:$B$308,0),4)="Europe",INDEX(Locations!$B$3:$E$308,MATCH('Dept H Planning'!C53,Locations!$B$3:$B$308,0),4)="UK"),((((J53)-42.4)*Transport!$D$5)+(42.4*Transport!$D$13))*'Dept H Planning'!F53,IF(AND(E53="Car",INDEX(Locations!$B$3:$E$308,MATCH('Dept H Planning'!C53,Locations!$B$3:$B$308,0),4)="Europe",INDEX(Locations!$B$3:$E$308,MATCH('Dept H Planning'!D53,Locations!$B$3:$B$308,0),4)="UK"),(((((J53)-42.4)*Transport!$D$9)+(42.4*Transport!$D$14))*'Dept H Planning'!F53),IF(AND(E53="Car",INDEX(Locations!$B$3:$E$308,MATCH('Dept H Planning'!D53,Locations!$B$3:$B$308,0),4)="Europe",INDEX(Locations!$B$3:$E$308,MATCH('Dept H Planning'!C53,Locations!$B$3:$B$308,0),4)="UK"),(((((J53)-42.4)*Transport!$D$9)+(42.4*Transport!$D$14))*'Dept H Planning'!F53),IF(AND(E53="Hybrid car",INDEX(Locations!$B$3:$E$308,MATCH('Dept H Planning'!C53,Locations!$B$3:$B$308,0),4)="Europe",INDEX(Locations!$B$3:$E$308,MATCH('Dept H Planning'!D53,Locations!$B$3:$B$308,0),4)="UK"),(((((J53)-42.4)*Transport!$D$9)+(42.4*Transport!$D$14))*'Dept H Planning'!F53),IF(AND(E53="Hybrid car",INDEX(Locations!$B$3:$E$308,MATCH('Dept H Planning'!D53,Locations!$B$3:$B$308,0),4)="Europe",INDEX(Locations!$B$3:$E$308,MATCH('Dept H Planning'!C53,Locations!$B$3:$B$308,0),4)="UK"),(((((J53)-42.4)*Transport!$D$9)+(42.4*Transport!$D$14))*'Dept H Planning'!F53),IF(AND(E53="Electric car",INDEX(Locations!$B$3:$E$308,MATCH('Dept H Planning'!C53,Locations!$B$3:$B$308,0),4)="Europe",INDEX(Locations!$B$3:$E$308,MATCH('Dept H Planning'!D53,Locations!$B$3:$B$308,0),4)="UK"),(((((J53)-42.4)*Transport!$D$8)+(42.4*Transport!$D$14))*'Dept H Planning'!F53),IF(AND(E53="Electric car",INDEX(Locations!$B$3:$E$308,MATCH('Dept H Planning'!D53,Locations!$B$3:$B$308,0),4)="Europe",INDEX(Locations!$B$3:$E$308,MATCH('Dept H Planning'!C53,Locations!$B$3:$B$308,0),4)="UK"),(((((J53)-42.4)*Transport!$D$8)+(42.4*Transport!$D$14))*'Dept H Planning'!F53),IF(AND(OR(C53="Ireland",INDEX(Locations!$B$3:$F$308,MATCH('Dept H Planning'!C53,Locations!$B$3:$B$308,0),5)="Yes"),E53="Car",INDEX(Locations!$B$3:$E$308,MATCH('Dept H Planning'!D53,Locations!$B$3:$B$308,0),4)="UK"),(J53)*(0.15*Transport!$C$14+0.85*Transport!$C$9)*'Dept H Planning'!F53,IF(AND(OR(D53="Ireland",INDEX(Locations!$B$3:$F$308,MATCH('Dept H Planning'!D53,Locations!$B$3:$B$308,0),5)="Yes"),E53="Car",INDEX(Locations!$B$3:$E$308,MATCH('Dept H Planning'!C53,Locations!$B$3:$B$308,0),4)="UK"),(J53)*(0.15*Transport!$C$14+0.85*Transport!$C$9)*'Dept H Planning'!F53,IF(AND(OR(C53="Ireland",INDEX(Locations!$B$3:$F$308,MATCH('Dept H Planning'!C53,Locations!$B$3:$B$308,0),5)="Yes"),E53="Hybrid Car",INDEX(Locations!$B$3:$E$308,MATCH('Dept H Planning'!D53,Locations!$B$3:$B$308,0),4)="UK"),(J53)*(0.15*Transport!$C$14+0.85*Transport!$C$9)*'Dept H Planning'!F53,IF(AND(OR(D53="Ireland",INDEX(Locations!$B$3:$F$308,MATCH('Dept H Planning'!D53,Locations!$B$3:$B$308,0),5)="Yes"),E53="Hybrid Car",INDEX(Locations!$B$3:$E$308,MATCH('Dept H Planning'!C53,Locations!$B$3:$B$308,0),4)="UK"),(J53)*(0.15*Transport!$C$14+0.85*Transport!$C$9)*'Dept H Planning'!F53,IF(AND(OR(C53="Ireland",INDEX(Locations!$B$3:$F$308,MATCH('Dept H Planning'!C53,Locations!$B$3:$B$308,0),5)="Yes"),E53="Electric Car",INDEX(Locations!$B$3:$E$308,MATCH('Dept H Planning'!D53,Locations!$B$3:$B$308,0),4)="UK"),(J53)*(0.15*Transport!$C$14+0.85*Transport!$C$8)*'Dept H Planning'!F53,IF(AND(OR(D53="Ireland",INDEX(Locations!$B$3:$F$308,MATCH('Dept H Planning'!D53,Locations!$B$3:$B$308,0),5)="Yes"),E53="Electric Car",INDEX(Locations!$B$3:$E$308,MATCH('Dept H Planning'!C53,Locations!$B$3:$B$308,0),4)="UK"),(J53)*(0.15*Transport!$C$14+0.85*Transport!$C$8)*'Dept H Planning'!F53,IF(AND(OR(C53="Ireland",INDEX(Locations!$B$3:$F$308,MATCH('Dept H Planning'!C53,Locations!$B$3:$B$308,0),5)="Yes"),E53="Bus/Coach",INDEX(Locations!$B$3:$E$308,MATCH('Dept H Planning'!D53,Locations!$B$3:$B$308,0),4)="UK"),(J53)*(0.15*Transport!$C$13+0.85*Transport!$C$5)*'Dept H Planning'!F53,IF(AND(OR(D53="Ireland",INDEX(Locations!$B$3:$F$308,MATCH('Dept H Planning'!D53,Locations!$B$3:$B$308,0),5)="Yes"),E53="Bus/Coach",INDEX(Locations!$B$3:$E$308,MATCH('Dept H Planning'!C53,Locations!$B$3:$B$308,0),4)="UK"),(J53)*(0.15*Transport!$C$13+0.85*Transport!$C$5)*'Dept H Planning'!F53,IF(AND(OR(C53="Ireland",INDEX(Locations!$B$3:$F$308,MATCH('Dept H Planning'!C53,Locations!$B$3:$B$308,0),5)="Yes"),E53="Train",INDEX(Locations!$B$3:$E$308,MATCH('Dept H Planning'!D53,Locations!$B$3:$B$308,0),4)="UK"),(J53)*(0.15*Transport!$C$13+0.85*Transport!$C$3)*'Dept H Planning'!F53,IF(AND(OR(D53="Ireland",INDEX(Locations!$B$3:$F$308,MATCH('Dept H Planning'!D53,Locations!$B$3:$B$308,0),5)="Yes"),E53="Train",INDEX(Locations!$B$3:$E$308,MATCH('Dept H Planning'!C53,Locations!$B$3:$B$308,0),4)="UK"),(J53)*(0.15*Transport!$C$13+0.85*Transport!$C$3),J53*(INDEX(Transport!$B$3:$E$14,MATCH('Dept H Planning'!E53,Transport!$B$3:$B$14,0),IF(INDEX(Locations!$B$3:$G$308,MATCH('Dept H Planning'!C53,Locations!$B$3:$B$308,0),4)="UK",2,IF(INDEX(Locations!$B$3:$G$308,MATCH('Dept H Planning'!C53,Locations!$B$3:$B$308,0),4)="Europe",3,4)))))*F53*G53*H53))))))))))))))))))),1)),"")</f>
        <v/>
      </c>
      <c r="L53" s="90"/>
    </row>
    <row r="54" spans="1:12" ht="17.399999999999999" customHeight="1" x14ac:dyDescent="0.25">
      <c r="A54" s="90"/>
      <c r="B54" s="91"/>
      <c r="C54" s="91"/>
      <c r="D54" s="91"/>
      <c r="E54" s="91"/>
      <c r="F54" s="90"/>
      <c r="G54" s="90">
        <v>1</v>
      </c>
      <c r="H54" s="101">
        <v>1</v>
      </c>
      <c r="I54" s="91"/>
      <c r="J54" s="100" t="str">
        <f>(IFERROR(IF(I54="Yes",(ROUND(6371 * ACOS(SIN((VLOOKUP(C54,Locations!B:D,2,FALSE))*PI()/180)*SIN((VLOOKUP(D54,Locations!B:D,2,FALSE))*PI()/180) + COS((VLOOKUP(C54,Locations!B:D,2,FALSE))*PI()/180) * COS((VLOOKUP(D54,Locations!B:D,2,FALSE))*PI()/180)*COS((VLOOKUP(D54,Locations!B:D,3,FALSE))* PI()/180-(VLOOKUP(C54,Locations!B:D,3,FALSE))*PI()/180))/1.609,0))*2,(ROUND(6371 * ACOS(SIN((VLOOKUP(C54,Locations!B:D,2,FALSE))*PI()/180)*SIN((VLOOKUP(D54,Locations!B:D,2,FALSE))*PI()/180) + COS((VLOOKUP(C54,Locations!B:D,2,FALSE))*PI()/180) * COS((VLOOKUP(D54,Locations!B:D,2,FALSE))*PI()/180)*COS((VLOOKUP(D54,Locations!B:D,3,FALSE))* PI()/180-(VLOOKUP(C54,Locations!B:D,3,FALSE))*PI()/180))/1.609,0))),""))</f>
        <v/>
      </c>
      <c r="K54" s="100" t="str" cm="1">
        <f t="array" ref="K54">IFERROR((ROUND(IF(AND(E54="Train",INDEX(Locations!$B$3:$E$308,MATCH('Dept H Planning'!C54,Locations!$B$3:$B$308,0),4)="Europe",INDEX(Locations!$B$3:$E$308,MATCH('Dept H Planning'!D54,Locations!$B$3:$B$308,0),4)="UK"),(((INDEX(Dover!$B$3:$G$124,MATCH('Dept H Planning'!C54,Dover!$B$3:$B$124,0),6))*Transport!$D$3)+(INDEX(Dover!$B$3:$G$124,MATCH('Dept H Planning'!D54,Dover!$B$3:$B$124,0),6)*Transport!$C$3))*'Dept H Planning'!F54*IF(I54="Yes",2,1),IF(AND(E54="Train",INDEX(Locations!$B$3:$E$308,MATCH('Dept H Planning'!D54,Locations!$B$3:$B$308,0),4)="Europe",INDEX(Locations!$B$3:$E$308,MATCH('Dept H Planning'!C54,Locations!$B$3:$B$308,0),4)="UK"),(((INDEX(Dover!$B$3:$G$124,MATCH('Dept H Planning'!D54,Dover!$B$3:$B$124,0),6))*Transport!$D$3)+(INDEX(Dover!$B$3:$G$124,MATCH('Dept H Planning'!C54,Dover!$B$3:$B$124,0),6)*Transport!$C$3))*'Dept H Planning'!F54*IF(I54="Yes",2,1),IF(AND(E54="Bus/Coach",INDEX(Locations!$B$3:$E$308,MATCH('Dept H Planning'!C54,Locations!$B$3:$B$308,0),4)="Europe",INDEX(Locations!$B$3:$E$308,MATCH('Dept H Planning'!D54,Locations!$B$3:$B$308,0),4)="UK"),((((J54)-42.4)*Transport!$D$5)+(42.4*Transport!$D$13))*'Dept H Planning'!F54,IF(AND(E54="Bus/Coach",INDEX(Locations!$B$3:$E$308,MATCH('Dept H Planning'!D54,Locations!$B$3:$B$308,0),4)="Europe",INDEX(Locations!$B$3:$E$308,MATCH('Dept H Planning'!C54,Locations!$B$3:$B$308,0),4)="UK"),((((J54)-42.4)*Transport!$D$5)+(42.4*Transport!$D$13))*'Dept H Planning'!F54,IF(AND(E54="Car",INDEX(Locations!$B$3:$E$308,MATCH('Dept H Planning'!C54,Locations!$B$3:$B$308,0),4)="Europe",INDEX(Locations!$B$3:$E$308,MATCH('Dept H Planning'!D54,Locations!$B$3:$B$308,0),4)="UK"),(((((J54)-42.4)*Transport!$D$9)+(42.4*Transport!$D$14))*'Dept H Planning'!F54),IF(AND(E54="Car",INDEX(Locations!$B$3:$E$308,MATCH('Dept H Planning'!D54,Locations!$B$3:$B$308,0),4)="Europe",INDEX(Locations!$B$3:$E$308,MATCH('Dept H Planning'!C54,Locations!$B$3:$B$308,0),4)="UK"),(((((J54)-42.4)*Transport!$D$9)+(42.4*Transport!$D$14))*'Dept H Planning'!F54),IF(AND(E54="Hybrid car",INDEX(Locations!$B$3:$E$308,MATCH('Dept H Planning'!C54,Locations!$B$3:$B$308,0),4)="Europe",INDEX(Locations!$B$3:$E$308,MATCH('Dept H Planning'!D54,Locations!$B$3:$B$308,0),4)="UK"),(((((J54)-42.4)*Transport!$D$9)+(42.4*Transport!$D$14))*'Dept H Planning'!F54),IF(AND(E54="Hybrid car",INDEX(Locations!$B$3:$E$308,MATCH('Dept H Planning'!D54,Locations!$B$3:$B$308,0),4)="Europe",INDEX(Locations!$B$3:$E$308,MATCH('Dept H Planning'!C54,Locations!$B$3:$B$308,0),4)="UK"),(((((J54)-42.4)*Transport!$D$9)+(42.4*Transport!$D$14))*'Dept H Planning'!F54),IF(AND(E54="Electric car",INDEX(Locations!$B$3:$E$308,MATCH('Dept H Planning'!C54,Locations!$B$3:$B$308,0),4)="Europe",INDEX(Locations!$B$3:$E$308,MATCH('Dept H Planning'!D54,Locations!$B$3:$B$308,0),4)="UK"),(((((J54)-42.4)*Transport!$D$8)+(42.4*Transport!$D$14))*'Dept H Planning'!F54),IF(AND(E54="Electric car",INDEX(Locations!$B$3:$E$308,MATCH('Dept H Planning'!D54,Locations!$B$3:$B$308,0),4)="Europe",INDEX(Locations!$B$3:$E$308,MATCH('Dept H Planning'!C54,Locations!$B$3:$B$308,0),4)="UK"),(((((J54)-42.4)*Transport!$D$8)+(42.4*Transport!$D$14))*'Dept H Planning'!F54),IF(AND(OR(C54="Ireland",INDEX(Locations!$B$3:$F$308,MATCH('Dept H Planning'!C54,Locations!$B$3:$B$308,0),5)="Yes"),E54="Car",INDEX(Locations!$B$3:$E$308,MATCH('Dept H Planning'!D54,Locations!$B$3:$B$308,0),4)="UK"),(J54)*(0.15*Transport!$C$14+0.85*Transport!$C$9)*'Dept H Planning'!F54,IF(AND(OR(D54="Ireland",INDEX(Locations!$B$3:$F$308,MATCH('Dept H Planning'!D54,Locations!$B$3:$B$308,0),5)="Yes"),E54="Car",INDEX(Locations!$B$3:$E$308,MATCH('Dept H Planning'!C54,Locations!$B$3:$B$308,0),4)="UK"),(J54)*(0.15*Transport!$C$14+0.85*Transport!$C$9)*'Dept H Planning'!F54,IF(AND(OR(C54="Ireland",INDEX(Locations!$B$3:$F$308,MATCH('Dept H Planning'!C54,Locations!$B$3:$B$308,0),5)="Yes"),E54="Hybrid Car",INDEX(Locations!$B$3:$E$308,MATCH('Dept H Planning'!D54,Locations!$B$3:$B$308,0),4)="UK"),(J54)*(0.15*Transport!$C$14+0.85*Transport!$C$9)*'Dept H Planning'!F54,IF(AND(OR(D54="Ireland",INDEX(Locations!$B$3:$F$308,MATCH('Dept H Planning'!D54,Locations!$B$3:$B$308,0),5)="Yes"),E54="Hybrid Car",INDEX(Locations!$B$3:$E$308,MATCH('Dept H Planning'!C54,Locations!$B$3:$B$308,0),4)="UK"),(J54)*(0.15*Transport!$C$14+0.85*Transport!$C$9)*'Dept H Planning'!F54,IF(AND(OR(C54="Ireland",INDEX(Locations!$B$3:$F$308,MATCH('Dept H Planning'!C54,Locations!$B$3:$B$308,0),5)="Yes"),E54="Electric Car",INDEX(Locations!$B$3:$E$308,MATCH('Dept H Planning'!D54,Locations!$B$3:$B$308,0),4)="UK"),(J54)*(0.15*Transport!$C$14+0.85*Transport!$C$8)*'Dept H Planning'!F54,IF(AND(OR(D54="Ireland",INDEX(Locations!$B$3:$F$308,MATCH('Dept H Planning'!D54,Locations!$B$3:$B$308,0),5)="Yes"),E54="Electric Car",INDEX(Locations!$B$3:$E$308,MATCH('Dept H Planning'!C54,Locations!$B$3:$B$308,0),4)="UK"),(J54)*(0.15*Transport!$C$14+0.85*Transport!$C$8)*'Dept H Planning'!F54,IF(AND(OR(C54="Ireland",INDEX(Locations!$B$3:$F$308,MATCH('Dept H Planning'!C54,Locations!$B$3:$B$308,0),5)="Yes"),E54="Bus/Coach",INDEX(Locations!$B$3:$E$308,MATCH('Dept H Planning'!D54,Locations!$B$3:$B$308,0),4)="UK"),(J54)*(0.15*Transport!$C$13+0.85*Transport!$C$5)*'Dept H Planning'!F54,IF(AND(OR(D54="Ireland",INDEX(Locations!$B$3:$F$308,MATCH('Dept H Planning'!D54,Locations!$B$3:$B$308,0),5)="Yes"),E54="Bus/Coach",INDEX(Locations!$B$3:$E$308,MATCH('Dept H Planning'!C54,Locations!$B$3:$B$308,0),4)="UK"),(J54)*(0.15*Transport!$C$13+0.85*Transport!$C$5)*'Dept H Planning'!F54,IF(AND(OR(C54="Ireland",INDEX(Locations!$B$3:$F$308,MATCH('Dept H Planning'!C54,Locations!$B$3:$B$308,0),5)="Yes"),E54="Train",INDEX(Locations!$B$3:$E$308,MATCH('Dept H Planning'!D54,Locations!$B$3:$B$308,0),4)="UK"),(J54)*(0.15*Transport!$C$13+0.85*Transport!$C$3)*'Dept H Planning'!F54,IF(AND(OR(D54="Ireland",INDEX(Locations!$B$3:$F$308,MATCH('Dept H Planning'!D54,Locations!$B$3:$B$308,0),5)="Yes"),E54="Train",INDEX(Locations!$B$3:$E$308,MATCH('Dept H Planning'!C54,Locations!$B$3:$B$308,0),4)="UK"),(J54)*(0.15*Transport!$C$13+0.85*Transport!$C$3),J54*(INDEX(Transport!$B$3:$E$14,MATCH('Dept H Planning'!E54,Transport!$B$3:$B$14,0),IF(INDEX(Locations!$B$3:$G$308,MATCH('Dept H Planning'!C54,Locations!$B$3:$B$308,0),4)="UK",2,IF(INDEX(Locations!$B$3:$G$308,MATCH('Dept H Planning'!C54,Locations!$B$3:$B$308,0),4)="Europe",3,4)))))*F54*G54*H54))))))))))))))))))),1)),"")</f>
        <v/>
      </c>
      <c r="L54" s="90"/>
    </row>
    <row r="55" spans="1:12" ht="17.399999999999999" customHeight="1" x14ac:dyDescent="0.25">
      <c r="A55" s="90"/>
      <c r="B55" s="91"/>
      <c r="C55" s="91"/>
      <c r="D55" s="91"/>
      <c r="E55" s="91"/>
      <c r="F55" s="90"/>
      <c r="G55" s="90">
        <v>1</v>
      </c>
      <c r="H55" s="101">
        <v>1</v>
      </c>
      <c r="I55" s="91"/>
      <c r="J55" s="100" t="str">
        <f>(IFERROR(IF(I55="Yes",(ROUND(6371 * ACOS(SIN((VLOOKUP(C55,Locations!B:D,2,FALSE))*PI()/180)*SIN((VLOOKUP(D55,Locations!B:D,2,FALSE))*PI()/180) + COS((VLOOKUP(C55,Locations!B:D,2,FALSE))*PI()/180) * COS((VLOOKUP(D55,Locations!B:D,2,FALSE))*PI()/180)*COS((VLOOKUP(D55,Locations!B:D,3,FALSE))* PI()/180-(VLOOKUP(C55,Locations!B:D,3,FALSE))*PI()/180))/1.609,0))*2,(ROUND(6371 * ACOS(SIN((VLOOKUP(C55,Locations!B:D,2,FALSE))*PI()/180)*SIN((VLOOKUP(D55,Locations!B:D,2,FALSE))*PI()/180) + COS((VLOOKUP(C55,Locations!B:D,2,FALSE))*PI()/180) * COS((VLOOKUP(D55,Locations!B:D,2,FALSE))*PI()/180)*COS((VLOOKUP(D55,Locations!B:D,3,FALSE))* PI()/180-(VLOOKUP(C55,Locations!B:D,3,FALSE))*PI()/180))/1.609,0))),""))</f>
        <v/>
      </c>
      <c r="K55" s="100" t="str" cm="1">
        <f t="array" ref="K55">IFERROR((ROUND(IF(AND(E55="Train",INDEX(Locations!$B$3:$E$308,MATCH('Dept H Planning'!C55,Locations!$B$3:$B$308,0),4)="Europe",INDEX(Locations!$B$3:$E$308,MATCH('Dept H Planning'!D55,Locations!$B$3:$B$308,0),4)="UK"),(((INDEX(Dover!$B$3:$G$124,MATCH('Dept H Planning'!C55,Dover!$B$3:$B$124,0),6))*Transport!$D$3)+(INDEX(Dover!$B$3:$G$124,MATCH('Dept H Planning'!D55,Dover!$B$3:$B$124,0),6)*Transport!$C$3))*'Dept H Planning'!F55*IF(I55="Yes",2,1),IF(AND(E55="Train",INDEX(Locations!$B$3:$E$308,MATCH('Dept H Planning'!D55,Locations!$B$3:$B$308,0),4)="Europe",INDEX(Locations!$B$3:$E$308,MATCH('Dept H Planning'!C55,Locations!$B$3:$B$308,0),4)="UK"),(((INDEX(Dover!$B$3:$G$124,MATCH('Dept H Planning'!D55,Dover!$B$3:$B$124,0),6))*Transport!$D$3)+(INDEX(Dover!$B$3:$G$124,MATCH('Dept H Planning'!C55,Dover!$B$3:$B$124,0),6)*Transport!$C$3))*'Dept H Planning'!F55*IF(I55="Yes",2,1),IF(AND(E55="Bus/Coach",INDEX(Locations!$B$3:$E$308,MATCH('Dept H Planning'!C55,Locations!$B$3:$B$308,0),4)="Europe",INDEX(Locations!$B$3:$E$308,MATCH('Dept H Planning'!D55,Locations!$B$3:$B$308,0),4)="UK"),((((J55)-42.4)*Transport!$D$5)+(42.4*Transport!$D$13))*'Dept H Planning'!F55,IF(AND(E55="Bus/Coach",INDEX(Locations!$B$3:$E$308,MATCH('Dept H Planning'!D55,Locations!$B$3:$B$308,0),4)="Europe",INDEX(Locations!$B$3:$E$308,MATCH('Dept H Planning'!C55,Locations!$B$3:$B$308,0),4)="UK"),((((J55)-42.4)*Transport!$D$5)+(42.4*Transport!$D$13))*'Dept H Planning'!F55,IF(AND(E55="Car",INDEX(Locations!$B$3:$E$308,MATCH('Dept H Planning'!C55,Locations!$B$3:$B$308,0),4)="Europe",INDEX(Locations!$B$3:$E$308,MATCH('Dept H Planning'!D55,Locations!$B$3:$B$308,0),4)="UK"),(((((J55)-42.4)*Transport!$D$9)+(42.4*Transport!$D$14))*'Dept H Planning'!F55),IF(AND(E55="Car",INDEX(Locations!$B$3:$E$308,MATCH('Dept H Planning'!D55,Locations!$B$3:$B$308,0),4)="Europe",INDEX(Locations!$B$3:$E$308,MATCH('Dept H Planning'!C55,Locations!$B$3:$B$308,0),4)="UK"),(((((J55)-42.4)*Transport!$D$9)+(42.4*Transport!$D$14))*'Dept H Planning'!F55),IF(AND(E55="Hybrid car",INDEX(Locations!$B$3:$E$308,MATCH('Dept H Planning'!C55,Locations!$B$3:$B$308,0),4)="Europe",INDEX(Locations!$B$3:$E$308,MATCH('Dept H Planning'!D55,Locations!$B$3:$B$308,0),4)="UK"),(((((J55)-42.4)*Transport!$D$9)+(42.4*Transport!$D$14))*'Dept H Planning'!F55),IF(AND(E55="Hybrid car",INDEX(Locations!$B$3:$E$308,MATCH('Dept H Planning'!D55,Locations!$B$3:$B$308,0),4)="Europe",INDEX(Locations!$B$3:$E$308,MATCH('Dept H Planning'!C55,Locations!$B$3:$B$308,0),4)="UK"),(((((J55)-42.4)*Transport!$D$9)+(42.4*Transport!$D$14))*'Dept H Planning'!F55),IF(AND(E55="Electric car",INDEX(Locations!$B$3:$E$308,MATCH('Dept H Planning'!C55,Locations!$B$3:$B$308,0),4)="Europe",INDEX(Locations!$B$3:$E$308,MATCH('Dept H Planning'!D55,Locations!$B$3:$B$308,0),4)="UK"),(((((J55)-42.4)*Transport!$D$8)+(42.4*Transport!$D$14))*'Dept H Planning'!F55),IF(AND(E55="Electric car",INDEX(Locations!$B$3:$E$308,MATCH('Dept H Planning'!D55,Locations!$B$3:$B$308,0),4)="Europe",INDEX(Locations!$B$3:$E$308,MATCH('Dept H Planning'!C55,Locations!$B$3:$B$308,0),4)="UK"),(((((J55)-42.4)*Transport!$D$8)+(42.4*Transport!$D$14))*'Dept H Planning'!F55),IF(AND(OR(C55="Ireland",INDEX(Locations!$B$3:$F$308,MATCH('Dept H Planning'!C55,Locations!$B$3:$B$308,0),5)="Yes"),E55="Car",INDEX(Locations!$B$3:$E$308,MATCH('Dept H Planning'!D55,Locations!$B$3:$B$308,0),4)="UK"),(J55)*(0.15*Transport!$C$14+0.85*Transport!$C$9)*'Dept H Planning'!F55,IF(AND(OR(D55="Ireland",INDEX(Locations!$B$3:$F$308,MATCH('Dept H Planning'!D55,Locations!$B$3:$B$308,0),5)="Yes"),E55="Car",INDEX(Locations!$B$3:$E$308,MATCH('Dept H Planning'!C55,Locations!$B$3:$B$308,0),4)="UK"),(J55)*(0.15*Transport!$C$14+0.85*Transport!$C$9)*'Dept H Planning'!F55,IF(AND(OR(C55="Ireland",INDEX(Locations!$B$3:$F$308,MATCH('Dept H Planning'!C55,Locations!$B$3:$B$308,0),5)="Yes"),E55="Hybrid Car",INDEX(Locations!$B$3:$E$308,MATCH('Dept H Planning'!D55,Locations!$B$3:$B$308,0),4)="UK"),(J55)*(0.15*Transport!$C$14+0.85*Transport!$C$9)*'Dept H Planning'!F55,IF(AND(OR(D55="Ireland",INDEX(Locations!$B$3:$F$308,MATCH('Dept H Planning'!D55,Locations!$B$3:$B$308,0),5)="Yes"),E55="Hybrid Car",INDEX(Locations!$B$3:$E$308,MATCH('Dept H Planning'!C55,Locations!$B$3:$B$308,0),4)="UK"),(J55)*(0.15*Transport!$C$14+0.85*Transport!$C$9)*'Dept H Planning'!F55,IF(AND(OR(C55="Ireland",INDEX(Locations!$B$3:$F$308,MATCH('Dept H Planning'!C55,Locations!$B$3:$B$308,0),5)="Yes"),E55="Electric Car",INDEX(Locations!$B$3:$E$308,MATCH('Dept H Planning'!D55,Locations!$B$3:$B$308,0),4)="UK"),(J55)*(0.15*Transport!$C$14+0.85*Transport!$C$8)*'Dept H Planning'!F55,IF(AND(OR(D55="Ireland",INDEX(Locations!$B$3:$F$308,MATCH('Dept H Planning'!D55,Locations!$B$3:$B$308,0),5)="Yes"),E55="Electric Car",INDEX(Locations!$B$3:$E$308,MATCH('Dept H Planning'!C55,Locations!$B$3:$B$308,0),4)="UK"),(J55)*(0.15*Transport!$C$14+0.85*Transport!$C$8)*'Dept H Planning'!F55,IF(AND(OR(C55="Ireland",INDEX(Locations!$B$3:$F$308,MATCH('Dept H Planning'!C55,Locations!$B$3:$B$308,0),5)="Yes"),E55="Bus/Coach",INDEX(Locations!$B$3:$E$308,MATCH('Dept H Planning'!D55,Locations!$B$3:$B$308,0),4)="UK"),(J55)*(0.15*Transport!$C$13+0.85*Transport!$C$5)*'Dept H Planning'!F55,IF(AND(OR(D55="Ireland",INDEX(Locations!$B$3:$F$308,MATCH('Dept H Planning'!D55,Locations!$B$3:$B$308,0),5)="Yes"),E55="Bus/Coach",INDEX(Locations!$B$3:$E$308,MATCH('Dept H Planning'!C55,Locations!$B$3:$B$308,0),4)="UK"),(J55)*(0.15*Transport!$C$13+0.85*Transport!$C$5)*'Dept H Planning'!F55,IF(AND(OR(C55="Ireland",INDEX(Locations!$B$3:$F$308,MATCH('Dept H Planning'!C55,Locations!$B$3:$B$308,0),5)="Yes"),E55="Train",INDEX(Locations!$B$3:$E$308,MATCH('Dept H Planning'!D55,Locations!$B$3:$B$308,0),4)="UK"),(J55)*(0.15*Transport!$C$13+0.85*Transport!$C$3)*'Dept H Planning'!F55,IF(AND(OR(D55="Ireland",INDEX(Locations!$B$3:$F$308,MATCH('Dept H Planning'!D55,Locations!$B$3:$B$308,0),5)="Yes"),E55="Train",INDEX(Locations!$B$3:$E$308,MATCH('Dept H Planning'!C55,Locations!$B$3:$B$308,0),4)="UK"),(J55)*(0.15*Transport!$C$13+0.85*Transport!$C$3),J55*(INDEX(Transport!$B$3:$E$14,MATCH('Dept H Planning'!E55,Transport!$B$3:$B$14,0),IF(INDEX(Locations!$B$3:$G$308,MATCH('Dept H Planning'!C55,Locations!$B$3:$B$308,0),4)="UK",2,IF(INDEX(Locations!$B$3:$G$308,MATCH('Dept H Planning'!C55,Locations!$B$3:$B$308,0),4)="Europe",3,4)))))*F55*G55*H55))))))))))))))))))),1)),"")</f>
        <v/>
      </c>
      <c r="L55" s="90"/>
    </row>
    <row r="56" spans="1:12" ht="17.399999999999999" customHeight="1" x14ac:dyDescent="0.25">
      <c r="A56" s="90"/>
      <c r="B56" s="91"/>
      <c r="C56" s="91"/>
      <c r="D56" s="91"/>
      <c r="E56" s="91"/>
      <c r="F56" s="90"/>
      <c r="G56" s="90">
        <v>1</v>
      </c>
      <c r="H56" s="101">
        <v>1</v>
      </c>
      <c r="I56" s="91"/>
      <c r="J56" s="100" t="str">
        <f>(IFERROR(IF(I56="Yes",(ROUND(6371 * ACOS(SIN((VLOOKUP(C56,Locations!B:D,2,FALSE))*PI()/180)*SIN((VLOOKUP(D56,Locations!B:D,2,FALSE))*PI()/180) + COS((VLOOKUP(C56,Locations!B:D,2,FALSE))*PI()/180) * COS((VLOOKUP(D56,Locations!B:D,2,FALSE))*PI()/180)*COS((VLOOKUP(D56,Locations!B:D,3,FALSE))* PI()/180-(VLOOKUP(C56,Locations!B:D,3,FALSE))*PI()/180))/1.609,0))*2,(ROUND(6371 * ACOS(SIN((VLOOKUP(C56,Locations!B:D,2,FALSE))*PI()/180)*SIN((VLOOKUP(D56,Locations!B:D,2,FALSE))*PI()/180) + COS((VLOOKUP(C56,Locations!B:D,2,FALSE))*PI()/180) * COS((VLOOKUP(D56,Locations!B:D,2,FALSE))*PI()/180)*COS((VLOOKUP(D56,Locations!B:D,3,FALSE))* PI()/180-(VLOOKUP(C56,Locations!B:D,3,FALSE))*PI()/180))/1.609,0))),""))</f>
        <v/>
      </c>
      <c r="K56" s="100" t="str" cm="1">
        <f t="array" ref="K56">IFERROR((ROUND(IF(AND(E56="Train",INDEX(Locations!$B$3:$E$308,MATCH('Dept H Planning'!C56,Locations!$B$3:$B$308,0),4)="Europe",INDEX(Locations!$B$3:$E$308,MATCH('Dept H Planning'!D56,Locations!$B$3:$B$308,0),4)="UK"),(((INDEX(Dover!$B$3:$G$124,MATCH('Dept H Planning'!C56,Dover!$B$3:$B$124,0),6))*Transport!$D$3)+(INDEX(Dover!$B$3:$G$124,MATCH('Dept H Planning'!D56,Dover!$B$3:$B$124,0),6)*Transport!$C$3))*'Dept H Planning'!F56*IF(I56="Yes",2,1),IF(AND(E56="Train",INDEX(Locations!$B$3:$E$308,MATCH('Dept H Planning'!D56,Locations!$B$3:$B$308,0),4)="Europe",INDEX(Locations!$B$3:$E$308,MATCH('Dept H Planning'!C56,Locations!$B$3:$B$308,0),4)="UK"),(((INDEX(Dover!$B$3:$G$124,MATCH('Dept H Planning'!D56,Dover!$B$3:$B$124,0),6))*Transport!$D$3)+(INDEX(Dover!$B$3:$G$124,MATCH('Dept H Planning'!C56,Dover!$B$3:$B$124,0),6)*Transport!$C$3))*'Dept H Planning'!F56*IF(I56="Yes",2,1),IF(AND(E56="Bus/Coach",INDEX(Locations!$B$3:$E$308,MATCH('Dept H Planning'!C56,Locations!$B$3:$B$308,0),4)="Europe",INDEX(Locations!$B$3:$E$308,MATCH('Dept H Planning'!D56,Locations!$B$3:$B$308,0),4)="UK"),((((J56)-42.4)*Transport!$D$5)+(42.4*Transport!$D$13))*'Dept H Planning'!F56,IF(AND(E56="Bus/Coach",INDEX(Locations!$B$3:$E$308,MATCH('Dept H Planning'!D56,Locations!$B$3:$B$308,0),4)="Europe",INDEX(Locations!$B$3:$E$308,MATCH('Dept H Planning'!C56,Locations!$B$3:$B$308,0),4)="UK"),((((J56)-42.4)*Transport!$D$5)+(42.4*Transport!$D$13))*'Dept H Planning'!F56,IF(AND(E56="Car",INDEX(Locations!$B$3:$E$308,MATCH('Dept H Planning'!C56,Locations!$B$3:$B$308,0),4)="Europe",INDEX(Locations!$B$3:$E$308,MATCH('Dept H Planning'!D56,Locations!$B$3:$B$308,0),4)="UK"),(((((J56)-42.4)*Transport!$D$9)+(42.4*Transport!$D$14))*'Dept H Planning'!F56),IF(AND(E56="Car",INDEX(Locations!$B$3:$E$308,MATCH('Dept H Planning'!D56,Locations!$B$3:$B$308,0),4)="Europe",INDEX(Locations!$B$3:$E$308,MATCH('Dept H Planning'!C56,Locations!$B$3:$B$308,0),4)="UK"),(((((J56)-42.4)*Transport!$D$9)+(42.4*Transport!$D$14))*'Dept H Planning'!F56),IF(AND(E56="Hybrid car",INDEX(Locations!$B$3:$E$308,MATCH('Dept H Planning'!C56,Locations!$B$3:$B$308,0),4)="Europe",INDEX(Locations!$B$3:$E$308,MATCH('Dept H Planning'!D56,Locations!$B$3:$B$308,0),4)="UK"),(((((J56)-42.4)*Transport!$D$9)+(42.4*Transport!$D$14))*'Dept H Planning'!F56),IF(AND(E56="Hybrid car",INDEX(Locations!$B$3:$E$308,MATCH('Dept H Planning'!D56,Locations!$B$3:$B$308,0),4)="Europe",INDEX(Locations!$B$3:$E$308,MATCH('Dept H Planning'!C56,Locations!$B$3:$B$308,0),4)="UK"),(((((J56)-42.4)*Transport!$D$9)+(42.4*Transport!$D$14))*'Dept H Planning'!F56),IF(AND(E56="Electric car",INDEX(Locations!$B$3:$E$308,MATCH('Dept H Planning'!C56,Locations!$B$3:$B$308,0),4)="Europe",INDEX(Locations!$B$3:$E$308,MATCH('Dept H Planning'!D56,Locations!$B$3:$B$308,0),4)="UK"),(((((J56)-42.4)*Transport!$D$8)+(42.4*Transport!$D$14))*'Dept H Planning'!F56),IF(AND(E56="Electric car",INDEX(Locations!$B$3:$E$308,MATCH('Dept H Planning'!D56,Locations!$B$3:$B$308,0),4)="Europe",INDEX(Locations!$B$3:$E$308,MATCH('Dept H Planning'!C56,Locations!$B$3:$B$308,0),4)="UK"),(((((J56)-42.4)*Transport!$D$8)+(42.4*Transport!$D$14))*'Dept H Planning'!F56),IF(AND(OR(C56="Ireland",INDEX(Locations!$B$3:$F$308,MATCH('Dept H Planning'!C56,Locations!$B$3:$B$308,0),5)="Yes"),E56="Car",INDEX(Locations!$B$3:$E$308,MATCH('Dept H Planning'!D56,Locations!$B$3:$B$308,0),4)="UK"),(J56)*(0.15*Transport!$C$14+0.85*Transport!$C$9)*'Dept H Planning'!F56,IF(AND(OR(D56="Ireland",INDEX(Locations!$B$3:$F$308,MATCH('Dept H Planning'!D56,Locations!$B$3:$B$308,0),5)="Yes"),E56="Car",INDEX(Locations!$B$3:$E$308,MATCH('Dept H Planning'!C56,Locations!$B$3:$B$308,0),4)="UK"),(J56)*(0.15*Transport!$C$14+0.85*Transport!$C$9)*'Dept H Planning'!F56,IF(AND(OR(C56="Ireland",INDEX(Locations!$B$3:$F$308,MATCH('Dept H Planning'!C56,Locations!$B$3:$B$308,0),5)="Yes"),E56="Hybrid Car",INDEX(Locations!$B$3:$E$308,MATCH('Dept H Planning'!D56,Locations!$B$3:$B$308,0),4)="UK"),(J56)*(0.15*Transport!$C$14+0.85*Transport!$C$9)*'Dept H Planning'!F56,IF(AND(OR(D56="Ireland",INDEX(Locations!$B$3:$F$308,MATCH('Dept H Planning'!D56,Locations!$B$3:$B$308,0),5)="Yes"),E56="Hybrid Car",INDEX(Locations!$B$3:$E$308,MATCH('Dept H Planning'!C56,Locations!$B$3:$B$308,0),4)="UK"),(J56)*(0.15*Transport!$C$14+0.85*Transport!$C$9)*'Dept H Planning'!F56,IF(AND(OR(C56="Ireland",INDEX(Locations!$B$3:$F$308,MATCH('Dept H Planning'!C56,Locations!$B$3:$B$308,0),5)="Yes"),E56="Electric Car",INDEX(Locations!$B$3:$E$308,MATCH('Dept H Planning'!D56,Locations!$B$3:$B$308,0),4)="UK"),(J56)*(0.15*Transport!$C$14+0.85*Transport!$C$8)*'Dept H Planning'!F56,IF(AND(OR(D56="Ireland",INDEX(Locations!$B$3:$F$308,MATCH('Dept H Planning'!D56,Locations!$B$3:$B$308,0),5)="Yes"),E56="Electric Car",INDEX(Locations!$B$3:$E$308,MATCH('Dept H Planning'!C56,Locations!$B$3:$B$308,0),4)="UK"),(J56)*(0.15*Transport!$C$14+0.85*Transport!$C$8)*'Dept H Planning'!F56,IF(AND(OR(C56="Ireland",INDEX(Locations!$B$3:$F$308,MATCH('Dept H Planning'!C56,Locations!$B$3:$B$308,0),5)="Yes"),E56="Bus/Coach",INDEX(Locations!$B$3:$E$308,MATCH('Dept H Planning'!D56,Locations!$B$3:$B$308,0),4)="UK"),(J56)*(0.15*Transport!$C$13+0.85*Transport!$C$5)*'Dept H Planning'!F56,IF(AND(OR(D56="Ireland",INDEX(Locations!$B$3:$F$308,MATCH('Dept H Planning'!D56,Locations!$B$3:$B$308,0),5)="Yes"),E56="Bus/Coach",INDEX(Locations!$B$3:$E$308,MATCH('Dept H Planning'!C56,Locations!$B$3:$B$308,0),4)="UK"),(J56)*(0.15*Transport!$C$13+0.85*Transport!$C$5)*'Dept H Planning'!F56,IF(AND(OR(C56="Ireland",INDEX(Locations!$B$3:$F$308,MATCH('Dept H Planning'!C56,Locations!$B$3:$B$308,0),5)="Yes"),E56="Train",INDEX(Locations!$B$3:$E$308,MATCH('Dept H Planning'!D56,Locations!$B$3:$B$308,0),4)="UK"),(J56)*(0.15*Transport!$C$13+0.85*Transport!$C$3)*'Dept H Planning'!F56,IF(AND(OR(D56="Ireland",INDEX(Locations!$B$3:$F$308,MATCH('Dept H Planning'!D56,Locations!$B$3:$B$308,0),5)="Yes"),E56="Train",INDEX(Locations!$B$3:$E$308,MATCH('Dept H Planning'!C56,Locations!$B$3:$B$308,0),4)="UK"),(J56)*(0.15*Transport!$C$13+0.85*Transport!$C$3),J56*(INDEX(Transport!$B$3:$E$14,MATCH('Dept H Planning'!E56,Transport!$B$3:$B$14,0),IF(INDEX(Locations!$B$3:$G$308,MATCH('Dept H Planning'!C56,Locations!$B$3:$B$308,0),4)="UK",2,IF(INDEX(Locations!$B$3:$G$308,MATCH('Dept H Planning'!C56,Locations!$B$3:$B$308,0),4)="Europe",3,4)))))*F56*G56*H56))))))))))))))))))),1)),"")</f>
        <v/>
      </c>
      <c r="L56" s="90"/>
    </row>
    <row r="57" spans="1:12" ht="17.399999999999999" customHeight="1" x14ac:dyDescent="0.25">
      <c r="A57" s="90"/>
      <c r="B57" s="91"/>
      <c r="C57" s="91"/>
      <c r="D57" s="91"/>
      <c r="E57" s="91"/>
      <c r="F57" s="90"/>
      <c r="G57" s="90">
        <v>1</v>
      </c>
      <c r="H57" s="101">
        <v>1</v>
      </c>
      <c r="I57" s="91"/>
      <c r="J57" s="100" t="str">
        <f>(IFERROR(IF(I57="Yes",(ROUND(6371 * ACOS(SIN((VLOOKUP(C57,Locations!B:D,2,FALSE))*PI()/180)*SIN((VLOOKUP(D57,Locations!B:D,2,FALSE))*PI()/180) + COS((VLOOKUP(C57,Locations!B:D,2,FALSE))*PI()/180) * COS((VLOOKUP(D57,Locations!B:D,2,FALSE))*PI()/180)*COS((VLOOKUP(D57,Locations!B:D,3,FALSE))* PI()/180-(VLOOKUP(C57,Locations!B:D,3,FALSE))*PI()/180))/1.609,0))*2,(ROUND(6371 * ACOS(SIN((VLOOKUP(C57,Locations!B:D,2,FALSE))*PI()/180)*SIN((VLOOKUP(D57,Locations!B:D,2,FALSE))*PI()/180) + COS((VLOOKUP(C57,Locations!B:D,2,FALSE))*PI()/180) * COS((VLOOKUP(D57,Locations!B:D,2,FALSE))*PI()/180)*COS((VLOOKUP(D57,Locations!B:D,3,FALSE))* PI()/180-(VLOOKUP(C57,Locations!B:D,3,FALSE))*PI()/180))/1.609,0))),""))</f>
        <v/>
      </c>
      <c r="K57" s="100" t="str" cm="1">
        <f t="array" ref="K57">IFERROR((ROUND(IF(AND(E57="Train",INDEX(Locations!$B$3:$E$308,MATCH('Dept H Planning'!C57,Locations!$B$3:$B$308,0),4)="Europe",INDEX(Locations!$B$3:$E$308,MATCH('Dept H Planning'!D57,Locations!$B$3:$B$308,0),4)="UK"),(((INDEX(Dover!$B$3:$G$124,MATCH('Dept H Planning'!C57,Dover!$B$3:$B$124,0),6))*Transport!$D$3)+(INDEX(Dover!$B$3:$G$124,MATCH('Dept H Planning'!D57,Dover!$B$3:$B$124,0),6)*Transport!$C$3))*'Dept H Planning'!F57*IF(I57="Yes",2,1),IF(AND(E57="Train",INDEX(Locations!$B$3:$E$308,MATCH('Dept H Planning'!D57,Locations!$B$3:$B$308,0),4)="Europe",INDEX(Locations!$B$3:$E$308,MATCH('Dept H Planning'!C57,Locations!$B$3:$B$308,0),4)="UK"),(((INDEX(Dover!$B$3:$G$124,MATCH('Dept H Planning'!D57,Dover!$B$3:$B$124,0),6))*Transport!$D$3)+(INDEX(Dover!$B$3:$G$124,MATCH('Dept H Planning'!C57,Dover!$B$3:$B$124,0),6)*Transport!$C$3))*'Dept H Planning'!F57*IF(I57="Yes",2,1),IF(AND(E57="Bus/Coach",INDEX(Locations!$B$3:$E$308,MATCH('Dept H Planning'!C57,Locations!$B$3:$B$308,0),4)="Europe",INDEX(Locations!$B$3:$E$308,MATCH('Dept H Planning'!D57,Locations!$B$3:$B$308,0),4)="UK"),((((J57)-42.4)*Transport!$D$5)+(42.4*Transport!$D$13))*'Dept H Planning'!F57,IF(AND(E57="Bus/Coach",INDEX(Locations!$B$3:$E$308,MATCH('Dept H Planning'!D57,Locations!$B$3:$B$308,0),4)="Europe",INDEX(Locations!$B$3:$E$308,MATCH('Dept H Planning'!C57,Locations!$B$3:$B$308,0),4)="UK"),((((J57)-42.4)*Transport!$D$5)+(42.4*Transport!$D$13))*'Dept H Planning'!F57,IF(AND(E57="Car",INDEX(Locations!$B$3:$E$308,MATCH('Dept H Planning'!C57,Locations!$B$3:$B$308,0),4)="Europe",INDEX(Locations!$B$3:$E$308,MATCH('Dept H Planning'!D57,Locations!$B$3:$B$308,0),4)="UK"),(((((J57)-42.4)*Transport!$D$9)+(42.4*Transport!$D$14))*'Dept H Planning'!F57),IF(AND(E57="Car",INDEX(Locations!$B$3:$E$308,MATCH('Dept H Planning'!D57,Locations!$B$3:$B$308,0),4)="Europe",INDEX(Locations!$B$3:$E$308,MATCH('Dept H Planning'!C57,Locations!$B$3:$B$308,0),4)="UK"),(((((J57)-42.4)*Transport!$D$9)+(42.4*Transport!$D$14))*'Dept H Planning'!F57),IF(AND(E57="Hybrid car",INDEX(Locations!$B$3:$E$308,MATCH('Dept H Planning'!C57,Locations!$B$3:$B$308,0),4)="Europe",INDEX(Locations!$B$3:$E$308,MATCH('Dept H Planning'!D57,Locations!$B$3:$B$308,0),4)="UK"),(((((J57)-42.4)*Transport!$D$9)+(42.4*Transport!$D$14))*'Dept H Planning'!F57),IF(AND(E57="Hybrid car",INDEX(Locations!$B$3:$E$308,MATCH('Dept H Planning'!D57,Locations!$B$3:$B$308,0),4)="Europe",INDEX(Locations!$B$3:$E$308,MATCH('Dept H Planning'!C57,Locations!$B$3:$B$308,0),4)="UK"),(((((J57)-42.4)*Transport!$D$9)+(42.4*Transport!$D$14))*'Dept H Planning'!F57),IF(AND(E57="Electric car",INDEX(Locations!$B$3:$E$308,MATCH('Dept H Planning'!C57,Locations!$B$3:$B$308,0),4)="Europe",INDEX(Locations!$B$3:$E$308,MATCH('Dept H Planning'!D57,Locations!$B$3:$B$308,0),4)="UK"),(((((J57)-42.4)*Transport!$D$8)+(42.4*Transport!$D$14))*'Dept H Planning'!F57),IF(AND(E57="Electric car",INDEX(Locations!$B$3:$E$308,MATCH('Dept H Planning'!D57,Locations!$B$3:$B$308,0),4)="Europe",INDEX(Locations!$B$3:$E$308,MATCH('Dept H Planning'!C57,Locations!$B$3:$B$308,0),4)="UK"),(((((J57)-42.4)*Transport!$D$8)+(42.4*Transport!$D$14))*'Dept H Planning'!F57),IF(AND(OR(C57="Ireland",INDEX(Locations!$B$3:$F$308,MATCH('Dept H Planning'!C57,Locations!$B$3:$B$308,0),5)="Yes"),E57="Car",INDEX(Locations!$B$3:$E$308,MATCH('Dept H Planning'!D57,Locations!$B$3:$B$308,0),4)="UK"),(J57)*(0.15*Transport!$C$14+0.85*Transport!$C$9)*'Dept H Planning'!F57,IF(AND(OR(D57="Ireland",INDEX(Locations!$B$3:$F$308,MATCH('Dept H Planning'!D57,Locations!$B$3:$B$308,0),5)="Yes"),E57="Car",INDEX(Locations!$B$3:$E$308,MATCH('Dept H Planning'!C57,Locations!$B$3:$B$308,0),4)="UK"),(J57)*(0.15*Transport!$C$14+0.85*Transport!$C$9)*'Dept H Planning'!F57,IF(AND(OR(C57="Ireland",INDEX(Locations!$B$3:$F$308,MATCH('Dept H Planning'!C57,Locations!$B$3:$B$308,0),5)="Yes"),E57="Hybrid Car",INDEX(Locations!$B$3:$E$308,MATCH('Dept H Planning'!D57,Locations!$B$3:$B$308,0),4)="UK"),(J57)*(0.15*Transport!$C$14+0.85*Transport!$C$9)*'Dept H Planning'!F57,IF(AND(OR(D57="Ireland",INDEX(Locations!$B$3:$F$308,MATCH('Dept H Planning'!D57,Locations!$B$3:$B$308,0),5)="Yes"),E57="Hybrid Car",INDEX(Locations!$B$3:$E$308,MATCH('Dept H Planning'!C57,Locations!$B$3:$B$308,0),4)="UK"),(J57)*(0.15*Transport!$C$14+0.85*Transport!$C$9)*'Dept H Planning'!F57,IF(AND(OR(C57="Ireland",INDEX(Locations!$B$3:$F$308,MATCH('Dept H Planning'!C57,Locations!$B$3:$B$308,0),5)="Yes"),E57="Electric Car",INDEX(Locations!$B$3:$E$308,MATCH('Dept H Planning'!D57,Locations!$B$3:$B$308,0),4)="UK"),(J57)*(0.15*Transport!$C$14+0.85*Transport!$C$8)*'Dept H Planning'!F57,IF(AND(OR(D57="Ireland",INDEX(Locations!$B$3:$F$308,MATCH('Dept H Planning'!D57,Locations!$B$3:$B$308,0),5)="Yes"),E57="Electric Car",INDEX(Locations!$B$3:$E$308,MATCH('Dept H Planning'!C57,Locations!$B$3:$B$308,0),4)="UK"),(J57)*(0.15*Transport!$C$14+0.85*Transport!$C$8)*'Dept H Planning'!F57,IF(AND(OR(C57="Ireland",INDEX(Locations!$B$3:$F$308,MATCH('Dept H Planning'!C57,Locations!$B$3:$B$308,0),5)="Yes"),E57="Bus/Coach",INDEX(Locations!$B$3:$E$308,MATCH('Dept H Planning'!D57,Locations!$B$3:$B$308,0),4)="UK"),(J57)*(0.15*Transport!$C$13+0.85*Transport!$C$5)*'Dept H Planning'!F57,IF(AND(OR(D57="Ireland",INDEX(Locations!$B$3:$F$308,MATCH('Dept H Planning'!D57,Locations!$B$3:$B$308,0),5)="Yes"),E57="Bus/Coach",INDEX(Locations!$B$3:$E$308,MATCH('Dept H Planning'!C57,Locations!$B$3:$B$308,0),4)="UK"),(J57)*(0.15*Transport!$C$13+0.85*Transport!$C$5)*'Dept H Planning'!F57,IF(AND(OR(C57="Ireland",INDEX(Locations!$B$3:$F$308,MATCH('Dept H Planning'!C57,Locations!$B$3:$B$308,0),5)="Yes"),E57="Train",INDEX(Locations!$B$3:$E$308,MATCH('Dept H Planning'!D57,Locations!$B$3:$B$308,0),4)="UK"),(J57)*(0.15*Transport!$C$13+0.85*Transport!$C$3)*'Dept H Planning'!F57,IF(AND(OR(D57="Ireland",INDEX(Locations!$B$3:$F$308,MATCH('Dept H Planning'!D57,Locations!$B$3:$B$308,0),5)="Yes"),E57="Train",INDEX(Locations!$B$3:$E$308,MATCH('Dept H Planning'!C57,Locations!$B$3:$B$308,0),4)="UK"),(J57)*(0.15*Transport!$C$13+0.85*Transport!$C$3),J57*(INDEX(Transport!$B$3:$E$14,MATCH('Dept H Planning'!E57,Transport!$B$3:$B$14,0),IF(INDEX(Locations!$B$3:$G$308,MATCH('Dept H Planning'!C57,Locations!$B$3:$B$308,0),4)="UK",2,IF(INDEX(Locations!$B$3:$G$308,MATCH('Dept H Planning'!C57,Locations!$B$3:$B$308,0),4)="Europe",3,4)))))*F57*G57*H57))))))))))))))))))),1)),"")</f>
        <v/>
      </c>
      <c r="L57" s="90"/>
    </row>
    <row r="60" spans="1:12" ht="17.399999999999999" customHeight="1" x14ac:dyDescent="0.4">
      <c r="A60" s="94" t="s">
        <v>250</v>
      </c>
    </row>
    <row r="61" spans="1:12" ht="17.399999999999999" customHeight="1" thickBot="1" x14ac:dyDescent="0.45">
      <c r="A61" s="94"/>
    </row>
    <row r="62" spans="1:12" ht="35.1" customHeight="1" thickBot="1" x14ac:dyDescent="0.3">
      <c r="A62" s="217" t="s">
        <v>251</v>
      </c>
      <c r="B62" s="218"/>
      <c r="C62" s="218"/>
      <c r="D62" s="219"/>
    </row>
    <row r="63" spans="1:12" ht="39.6" customHeight="1" x14ac:dyDescent="0.25">
      <c r="A63" s="80" t="s">
        <v>227</v>
      </c>
      <c r="B63" s="80" t="s">
        <v>241</v>
      </c>
      <c r="C63" s="80" t="s">
        <v>242</v>
      </c>
      <c r="D63" s="80" t="s">
        <v>243</v>
      </c>
      <c r="E63" s="80" t="s">
        <v>252</v>
      </c>
      <c r="F63" s="80" t="s">
        <v>245</v>
      </c>
      <c r="G63" s="80" t="s">
        <v>246</v>
      </c>
      <c r="H63" s="80" t="s">
        <v>247</v>
      </c>
      <c r="I63" s="80" t="s">
        <v>248</v>
      </c>
      <c r="J63" s="80" t="s">
        <v>230</v>
      </c>
      <c r="K63" s="80" t="s">
        <v>231</v>
      </c>
    </row>
    <row r="64" spans="1:12" ht="17.399999999999999" customHeight="1" x14ac:dyDescent="0.25">
      <c r="A64" s="90"/>
      <c r="B64" s="91"/>
      <c r="C64" s="91"/>
      <c r="D64" s="91"/>
      <c r="E64" s="90"/>
      <c r="F64" s="90">
        <v>1</v>
      </c>
      <c r="G64" s="101">
        <v>1</v>
      </c>
      <c r="H64" s="91"/>
      <c r="I64" s="100" t="str">
        <f>(IFERROR(IF(H64="Yes",(ROUND(6371 * ACOS(SIN((VLOOKUP(B64,Locations!B:D,2,FALSE))*PI()/180)*SIN((VLOOKUP(C64,Locations!B:D,2,FALSE))*PI()/180) + COS((VLOOKUP(B64,Locations!B:D,2,FALSE))*PI()/180) * COS((VLOOKUP(C64,Locations!B:D,2,FALSE))*PI()/180)*COS((VLOOKUP(C64,Locations!B:D,3,FALSE))* PI()/180-(VLOOKUP(B64,Locations!B:D,3,FALSE))*PI()/180))/1.609,0))*2,(ROUND(6371 * ACOS(SIN((VLOOKUP(B64,Locations!B:D,2,FALSE))*PI()/180)*SIN((VLOOKUP(C64,Locations!B:D,2,FALSE))*PI()/180) + COS((VLOOKUP(B64,Locations!B:D,2,FALSE))*PI()/180) * COS((VLOOKUP(C64,Locations!B:D,2,FALSE))*PI()/180)*COS((VLOOKUP(C64,Locations!B:D,3,FALSE))* PI()/180-(VLOOKUP(B64,Locations!B:D,3,FALSE))*PI()/180))/1.609,0))),""))</f>
        <v/>
      </c>
      <c r="J64" s="100" t="str">
        <f>IFERROR(ROUND(IF(OR(E64="",D64="HGV - Rigid - 0% laden (miles)",D64="HGV - Articulated - 0% laden (miles)"),VLOOKUP(D64,Transport!C:D,2,FALSE)*I64*F64*G64,VLOOKUP(D64,Transport!O:P,2,FALSE)*E64*I64*F64*G64),1),"")</f>
        <v/>
      </c>
      <c r="K64" s="90"/>
    </row>
    <row r="65" spans="1:11" ht="17.399999999999999" customHeight="1" x14ac:dyDescent="0.25">
      <c r="A65" s="90"/>
      <c r="B65" s="91"/>
      <c r="C65" s="91"/>
      <c r="D65" s="91"/>
      <c r="E65" s="90"/>
      <c r="F65" s="90">
        <v>1</v>
      </c>
      <c r="G65" s="101">
        <v>1</v>
      </c>
      <c r="H65" s="91"/>
      <c r="I65" s="100" t="str">
        <f>(IFERROR(IF(H65="Yes",(ROUND(6371 * ACOS(SIN((VLOOKUP(B65,Locations!B:D,2,FALSE))*PI()/180)*SIN((VLOOKUP(C65,Locations!B:D,2,FALSE))*PI()/180) + COS((VLOOKUP(B65,Locations!B:D,2,FALSE))*PI()/180) * COS((VLOOKUP(C65,Locations!B:D,2,FALSE))*PI()/180)*COS((VLOOKUP(C65,Locations!B:D,3,FALSE))* PI()/180-(VLOOKUP(B65,Locations!B:D,3,FALSE))*PI()/180))/1.609,0))*2,(ROUND(6371 * ACOS(SIN((VLOOKUP(B65,Locations!B:D,2,FALSE))*PI()/180)*SIN((VLOOKUP(C65,Locations!B:D,2,FALSE))*PI()/180) + COS((VLOOKUP(B65,Locations!B:D,2,FALSE))*PI()/180) * COS((VLOOKUP(C65,Locations!B:D,2,FALSE))*PI()/180)*COS((VLOOKUP(C65,Locations!B:D,3,FALSE))* PI()/180-(VLOOKUP(B65,Locations!B:D,3,FALSE))*PI()/180))/1.609,0))),""))</f>
        <v/>
      </c>
      <c r="J65" s="100" t="str">
        <f>IFERROR(ROUND(IF(OR(E65="",D65="HGV - Rigid - 0% laden (miles)",D65="HGV - Articulated - 0% laden (miles)"),VLOOKUP(D65,Transport!C:D,2,FALSE)*I65*F65*G65,VLOOKUP(D65,Transport!O:P,2,FALSE)*E65*I65*F65*G65),1),"")</f>
        <v/>
      </c>
      <c r="K65" s="90"/>
    </row>
    <row r="66" spans="1:11" ht="17.399999999999999" customHeight="1" x14ac:dyDescent="0.25">
      <c r="A66" s="90"/>
      <c r="B66" s="91"/>
      <c r="C66" s="91"/>
      <c r="D66" s="91"/>
      <c r="E66" s="90"/>
      <c r="F66" s="90">
        <v>1</v>
      </c>
      <c r="G66" s="101">
        <v>1</v>
      </c>
      <c r="H66" s="91"/>
      <c r="I66" s="100" t="str">
        <f>(IFERROR(IF(H66="Yes",(ROUND(6371 * ACOS(SIN((VLOOKUP(B66,Locations!B:D,2,FALSE))*PI()/180)*SIN((VLOOKUP(C66,Locations!B:D,2,FALSE))*PI()/180) + COS((VLOOKUP(B66,Locations!B:D,2,FALSE))*PI()/180) * COS((VLOOKUP(C66,Locations!B:D,2,FALSE))*PI()/180)*COS((VLOOKUP(C66,Locations!B:D,3,FALSE))* PI()/180-(VLOOKUP(B66,Locations!B:D,3,FALSE))*PI()/180))/1.609,0))*2,(ROUND(6371 * ACOS(SIN((VLOOKUP(B66,Locations!B:D,2,FALSE))*PI()/180)*SIN((VLOOKUP(C66,Locations!B:D,2,FALSE))*PI()/180) + COS((VLOOKUP(B66,Locations!B:D,2,FALSE))*PI()/180) * COS((VLOOKUP(C66,Locations!B:D,2,FALSE))*PI()/180)*COS((VLOOKUP(C66,Locations!B:D,3,FALSE))* PI()/180-(VLOOKUP(B66,Locations!B:D,3,FALSE))*PI()/180))/1.609,0))),""))</f>
        <v/>
      </c>
      <c r="J66" s="100" t="str">
        <f>IFERROR(ROUND(IF(OR(E66="",D66="HGV - Rigid - 0% laden (miles)",D66="HGV - Articulated - 0% laden (miles)"),VLOOKUP(D66,Transport!C:D,2,FALSE)*I66*F66*G66,VLOOKUP(D66,Transport!O:P,2,FALSE)*E66*I66*F66*G66),1),"")</f>
        <v/>
      </c>
      <c r="K66" s="90"/>
    </row>
    <row r="67" spans="1:11" ht="17.399999999999999" customHeight="1" x14ac:dyDescent="0.25">
      <c r="A67" s="90"/>
      <c r="B67" s="91"/>
      <c r="C67" s="91"/>
      <c r="D67" s="91"/>
      <c r="E67" s="90"/>
      <c r="F67" s="90">
        <v>1</v>
      </c>
      <c r="G67" s="101">
        <v>1</v>
      </c>
      <c r="H67" s="91"/>
      <c r="I67" s="100" t="str">
        <f>(IFERROR(IF(H67="Yes",(ROUND(6371 * ACOS(SIN((VLOOKUP(B67,Locations!B:D,2,FALSE))*PI()/180)*SIN((VLOOKUP(C67,Locations!B:D,2,FALSE))*PI()/180) + COS((VLOOKUP(B67,Locations!B:D,2,FALSE))*PI()/180) * COS((VLOOKUP(C67,Locations!B:D,2,FALSE))*PI()/180)*COS((VLOOKUP(C67,Locations!B:D,3,FALSE))* PI()/180-(VLOOKUP(B67,Locations!B:D,3,FALSE))*PI()/180))/1.609,0))*2,(ROUND(6371 * ACOS(SIN((VLOOKUP(B67,Locations!B:D,2,FALSE))*PI()/180)*SIN((VLOOKUP(C67,Locations!B:D,2,FALSE))*PI()/180) + COS((VLOOKUP(B67,Locations!B:D,2,FALSE))*PI()/180) * COS((VLOOKUP(C67,Locations!B:D,2,FALSE))*PI()/180)*COS((VLOOKUP(C67,Locations!B:D,3,FALSE))* PI()/180-(VLOOKUP(B67,Locations!B:D,3,FALSE))*PI()/180))/1.609,0))),""))</f>
        <v/>
      </c>
      <c r="J67" s="100" t="str">
        <f>IFERROR(ROUND(IF(OR(E67="",D67="HGV - Rigid - 0% laden (miles)",D67="HGV - Articulated - 0% laden (miles)"),VLOOKUP(D67,Transport!C:D,2,FALSE)*I67*F67*G67,VLOOKUP(D67,Transport!O:P,2,FALSE)*E67*I67*F67*G67),1),"")</f>
        <v/>
      </c>
      <c r="K67" s="90"/>
    </row>
    <row r="68" spans="1:11" ht="17.399999999999999" customHeight="1" x14ac:dyDescent="0.25">
      <c r="A68" s="90"/>
      <c r="B68" s="91"/>
      <c r="C68" s="91"/>
      <c r="D68" s="91"/>
      <c r="E68" s="90"/>
      <c r="F68" s="90">
        <v>1</v>
      </c>
      <c r="G68" s="101">
        <v>1</v>
      </c>
      <c r="H68" s="91"/>
      <c r="I68" s="100" t="str">
        <f>(IFERROR(IF(H68="Yes",(ROUND(6371 * ACOS(SIN((VLOOKUP(B68,Locations!B:D,2,FALSE))*PI()/180)*SIN((VLOOKUP(C68,Locations!B:D,2,FALSE))*PI()/180) + COS((VLOOKUP(B68,Locations!B:D,2,FALSE))*PI()/180) * COS((VLOOKUP(C68,Locations!B:D,2,FALSE))*PI()/180)*COS((VLOOKUP(C68,Locations!B:D,3,FALSE))* PI()/180-(VLOOKUP(B68,Locations!B:D,3,FALSE))*PI()/180))/1.609,0))*2,(ROUND(6371 * ACOS(SIN((VLOOKUP(B68,Locations!B:D,2,FALSE))*PI()/180)*SIN((VLOOKUP(C68,Locations!B:D,2,FALSE))*PI()/180) + COS((VLOOKUP(B68,Locations!B:D,2,FALSE))*PI()/180) * COS((VLOOKUP(C68,Locations!B:D,2,FALSE))*PI()/180)*COS((VLOOKUP(C68,Locations!B:D,3,FALSE))* PI()/180-(VLOOKUP(B68,Locations!B:D,3,FALSE))*PI()/180))/1.609,0))),""))</f>
        <v/>
      </c>
      <c r="J68" s="100" t="str">
        <f>IFERROR(ROUND(IF(OR(E68="",D68="HGV - Rigid - 0% laden (miles)",D68="HGV - Articulated - 0% laden (miles)"),VLOOKUP(D68,Transport!C:D,2,FALSE)*I68*F68*G68,VLOOKUP(D68,Transport!O:P,2,FALSE)*E68*I68*F68*G68),1),"")</f>
        <v/>
      </c>
      <c r="K68" s="90"/>
    </row>
    <row r="69" spans="1:11" ht="17.399999999999999" customHeight="1" x14ac:dyDescent="0.25">
      <c r="A69" s="90"/>
      <c r="B69" s="91"/>
      <c r="C69" s="91"/>
      <c r="D69" s="91"/>
      <c r="E69" s="90"/>
      <c r="F69" s="90">
        <v>1</v>
      </c>
      <c r="G69" s="101">
        <v>1</v>
      </c>
      <c r="H69" s="91"/>
      <c r="I69" s="100" t="str">
        <f>(IFERROR(IF(H69="Yes",(ROUND(6371 * ACOS(SIN((VLOOKUP(B69,Locations!B:D,2,FALSE))*PI()/180)*SIN((VLOOKUP(C69,Locations!B:D,2,FALSE))*PI()/180) + COS((VLOOKUP(B69,Locations!B:D,2,FALSE))*PI()/180) * COS((VLOOKUP(C69,Locations!B:D,2,FALSE))*PI()/180)*COS((VLOOKUP(C69,Locations!B:D,3,FALSE))* PI()/180-(VLOOKUP(B69,Locations!B:D,3,FALSE))*PI()/180))/1.609,0))*2,(ROUND(6371 * ACOS(SIN((VLOOKUP(B69,Locations!B:D,2,FALSE))*PI()/180)*SIN((VLOOKUP(C69,Locations!B:D,2,FALSE))*PI()/180) + COS((VLOOKUP(B69,Locations!B:D,2,FALSE))*PI()/180) * COS((VLOOKUP(C69,Locations!B:D,2,FALSE))*PI()/180)*COS((VLOOKUP(C69,Locations!B:D,3,FALSE))* PI()/180-(VLOOKUP(B69,Locations!B:D,3,FALSE))*PI()/180))/1.609,0))),""))</f>
        <v/>
      </c>
      <c r="J69" s="100" t="str">
        <f>IFERROR(ROUND(IF(OR(E69="",D69="HGV - Rigid - 0% laden (miles)",D69="HGV - Articulated - 0% laden (miles)"),VLOOKUP(D69,Transport!C:D,2,FALSE)*I69*F69*G69,VLOOKUP(D69,Transport!O:P,2,FALSE)*E69*I69*F69*G69),1),"")</f>
        <v/>
      </c>
      <c r="K69" s="90"/>
    </row>
    <row r="70" spans="1:11" ht="17.399999999999999" customHeight="1" x14ac:dyDescent="0.25">
      <c r="A70" s="90"/>
      <c r="B70" s="91"/>
      <c r="C70" s="91"/>
      <c r="D70" s="91"/>
      <c r="E70" s="90"/>
      <c r="F70" s="90">
        <v>1</v>
      </c>
      <c r="G70" s="101">
        <v>1</v>
      </c>
      <c r="H70" s="91"/>
      <c r="I70" s="100" t="str">
        <f>(IFERROR(IF(H70="Yes",(ROUND(6371 * ACOS(SIN((VLOOKUP(B70,Locations!B:D,2,FALSE))*PI()/180)*SIN((VLOOKUP(C70,Locations!B:D,2,FALSE))*PI()/180) + COS((VLOOKUP(B70,Locations!B:D,2,FALSE))*PI()/180) * COS((VLOOKUP(C70,Locations!B:D,2,FALSE))*PI()/180)*COS((VLOOKUP(C70,Locations!B:D,3,FALSE))* PI()/180-(VLOOKUP(B70,Locations!B:D,3,FALSE))*PI()/180))/1.609,0))*2,(ROUND(6371 * ACOS(SIN((VLOOKUP(B70,Locations!B:D,2,FALSE))*PI()/180)*SIN((VLOOKUP(C70,Locations!B:D,2,FALSE))*PI()/180) + COS((VLOOKUP(B70,Locations!B:D,2,FALSE))*PI()/180) * COS((VLOOKUP(C70,Locations!B:D,2,FALSE))*PI()/180)*COS((VLOOKUP(C70,Locations!B:D,3,FALSE))* PI()/180-(VLOOKUP(B70,Locations!B:D,3,FALSE))*PI()/180))/1.609,0))),""))</f>
        <v/>
      </c>
      <c r="J70" s="100" t="str">
        <f>IFERROR(ROUND(IF(OR(E70="",D70="HGV - Rigid - 0% laden (miles)",D70="HGV - Articulated - 0% laden (miles)"),VLOOKUP(D70,Transport!C:D,2,FALSE)*I70*F70*G70,VLOOKUP(D70,Transport!O:P,2,FALSE)*E70*I70*F70*G70),1),"")</f>
        <v/>
      </c>
      <c r="K70" s="90"/>
    </row>
    <row r="71" spans="1:11" ht="17.399999999999999" customHeight="1" x14ac:dyDescent="0.25">
      <c r="A71" s="90"/>
      <c r="B71" s="91"/>
      <c r="C71" s="91"/>
      <c r="D71" s="91"/>
      <c r="E71" s="90"/>
      <c r="F71" s="90">
        <v>1</v>
      </c>
      <c r="G71" s="101">
        <v>1</v>
      </c>
      <c r="H71" s="91"/>
      <c r="I71" s="100" t="str">
        <f>(IFERROR(IF(H71="Yes",(ROUND(6371 * ACOS(SIN((VLOOKUP(B71,Locations!B:D,2,FALSE))*PI()/180)*SIN((VLOOKUP(C71,Locations!B:D,2,FALSE))*PI()/180) + COS((VLOOKUP(B71,Locations!B:D,2,FALSE))*PI()/180) * COS((VLOOKUP(C71,Locations!B:D,2,FALSE))*PI()/180)*COS((VLOOKUP(C71,Locations!B:D,3,FALSE))* PI()/180-(VLOOKUP(B71,Locations!B:D,3,FALSE))*PI()/180))/1.609,0))*2,(ROUND(6371 * ACOS(SIN((VLOOKUP(B71,Locations!B:D,2,FALSE))*PI()/180)*SIN((VLOOKUP(C71,Locations!B:D,2,FALSE))*PI()/180) + COS((VLOOKUP(B71,Locations!B:D,2,FALSE))*PI()/180) * COS((VLOOKUP(C71,Locations!B:D,2,FALSE))*PI()/180)*COS((VLOOKUP(C71,Locations!B:D,3,FALSE))* PI()/180-(VLOOKUP(B71,Locations!B:D,3,FALSE))*PI()/180))/1.609,0))),""))</f>
        <v/>
      </c>
      <c r="J71" s="100" t="str">
        <f>IFERROR(ROUND(IF(OR(E71="",D71="HGV - Rigid - 0% laden (miles)",D71="HGV - Articulated - 0% laden (miles)"),VLOOKUP(D71,Transport!C:D,2,FALSE)*I71*F71*G71,VLOOKUP(D71,Transport!O:P,2,FALSE)*E71*I71*F71*G71),1),"")</f>
        <v/>
      </c>
      <c r="K71" s="90"/>
    </row>
    <row r="72" spans="1:11" ht="17.399999999999999" customHeight="1" x14ac:dyDescent="0.25">
      <c r="A72" s="90"/>
      <c r="B72" s="91"/>
      <c r="C72" s="91"/>
      <c r="D72" s="91"/>
      <c r="E72" s="90"/>
      <c r="F72" s="90">
        <v>1</v>
      </c>
      <c r="G72" s="101">
        <v>1</v>
      </c>
      <c r="H72" s="91"/>
      <c r="I72" s="100" t="str">
        <f>(IFERROR(IF(H72="Yes",(ROUND(6371 * ACOS(SIN((VLOOKUP(B72,Locations!B:D,2,FALSE))*PI()/180)*SIN((VLOOKUP(C72,Locations!B:D,2,FALSE))*PI()/180) + COS((VLOOKUP(B72,Locations!B:D,2,FALSE))*PI()/180) * COS((VLOOKUP(C72,Locations!B:D,2,FALSE))*PI()/180)*COS((VLOOKUP(C72,Locations!B:D,3,FALSE))* PI()/180-(VLOOKUP(B72,Locations!B:D,3,FALSE))*PI()/180))/1.609,0))*2,(ROUND(6371 * ACOS(SIN((VLOOKUP(B72,Locations!B:D,2,FALSE))*PI()/180)*SIN((VLOOKUP(C72,Locations!B:D,2,FALSE))*PI()/180) + COS((VLOOKUP(B72,Locations!B:D,2,FALSE))*PI()/180) * COS((VLOOKUP(C72,Locations!B:D,2,FALSE))*PI()/180)*COS((VLOOKUP(C72,Locations!B:D,3,FALSE))* PI()/180-(VLOOKUP(B72,Locations!B:D,3,FALSE))*PI()/180))/1.609,0))),""))</f>
        <v/>
      </c>
      <c r="J72" s="100" t="str">
        <f>IFERROR(ROUND(IF(OR(E72="",D72="HGV - Rigid - 0% laden (miles)",D72="HGV - Articulated - 0% laden (miles)"),VLOOKUP(D72,Transport!C:D,2,FALSE)*I72*F72*G72,VLOOKUP(D72,Transport!O:P,2,FALSE)*E72*I72*F72*G72),1),"")</f>
        <v/>
      </c>
      <c r="K72" s="90"/>
    </row>
    <row r="73" spans="1:11" ht="17.399999999999999" customHeight="1" x14ac:dyDescent="0.25">
      <c r="A73" s="90"/>
      <c r="B73" s="91"/>
      <c r="C73" s="91"/>
      <c r="D73" s="91"/>
      <c r="E73" s="90"/>
      <c r="F73" s="90">
        <v>1</v>
      </c>
      <c r="G73" s="101">
        <v>1</v>
      </c>
      <c r="H73" s="91"/>
      <c r="I73" s="100" t="str">
        <f>(IFERROR(IF(H73="Yes",(ROUND(6371 * ACOS(SIN((VLOOKUP(B73,Locations!B:D,2,FALSE))*PI()/180)*SIN((VLOOKUP(C73,Locations!B:D,2,FALSE))*PI()/180) + COS((VLOOKUP(B73,Locations!B:D,2,FALSE))*PI()/180) * COS((VLOOKUP(C73,Locations!B:D,2,FALSE))*PI()/180)*COS((VLOOKUP(C73,Locations!B:D,3,FALSE))* PI()/180-(VLOOKUP(B73,Locations!B:D,3,FALSE))*PI()/180))/1.609,0))*2,(ROUND(6371 * ACOS(SIN((VLOOKUP(B73,Locations!B:D,2,FALSE))*PI()/180)*SIN((VLOOKUP(C73,Locations!B:D,2,FALSE))*PI()/180) + COS((VLOOKUP(B73,Locations!B:D,2,FALSE))*PI()/180) * COS((VLOOKUP(C73,Locations!B:D,2,FALSE))*PI()/180)*COS((VLOOKUP(C73,Locations!B:D,3,FALSE))* PI()/180-(VLOOKUP(B73,Locations!B:D,3,FALSE))*PI()/180))/1.609,0))),""))</f>
        <v/>
      </c>
      <c r="J73" s="100" t="str">
        <f>IFERROR(ROUND(IF(OR(E73="",D73="HGV - Rigid - 0% laden (miles)",D73="HGV - Articulated - 0% laden (miles)"),VLOOKUP(D73,Transport!C:D,2,FALSE)*I73*F73*G73,VLOOKUP(D73,Transport!O:P,2,FALSE)*E73*I73*F73*G73),1),"")</f>
        <v/>
      </c>
      <c r="K73" s="90"/>
    </row>
    <row r="74" spans="1:11" ht="17.399999999999999" customHeight="1" x14ac:dyDescent="0.25">
      <c r="A74" s="90"/>
      <c r="B74" s="91"/>
      <c r="C74" s="91"/>
      <c r="D74" s="91"/>
      <c r="E74" s="90"/>
      <c r="F74" s="90">
        <v>1</v>
      </c>
      <c r="G74" s="101">
        <v>1</v>
      </c>
      <c r="H74" s="91"/>
      <c r="I74" s="100" t="str">
        <f>(IFERROR(IF(H74="Yes",(ROUND(6371 * ACOS(SIN((VLOOKUP(B74,Locations!B:D,2,FALSE))*PI()/180)*SIN((VLOOKUP(C74,Locations!B:D,2,FALSE))*PI()/180) + COS((VLOOKUP(B74,Locations!B:D,2,FALSE))*PI()/180) * COS((VLOOKUP(C74,Locations!B:D,2,FALSE))*PI()/180)*COS((VLOOKUP(C74,Locations!B:D,3,FALSE))* PI()/180-(VLOOKUP(B74,Locations!B:D,3,FALSE))*PI()/180))/1.609,0))*2,(ROUND(6371 * ACOS(SIN((VLOOKUP(B74,Locations!B:D,2,FALSE))*PI()/180)*SIN((VLOOKUP(C74,Locations!B:D,2,FALSE))*PI()/180) + COS((VLOOKUP(B74,Locations!B:D,2,FALSE))*PI()/180) * COS((VLOOKUP(C74,Locations!B:D,2,FALSE))*PI()/180)*COS((VLOOKUP(C74,Locations!B:D,3,FALSE))* PI()/180-(VLOOKUP(B74,Locations!B:D,3,FALSE))*PI()/180))/1.609,0))),""))</f>
        <v/>
      </c>
      <c r="J74" s="100" t="str">
        <f>IFERROR(ROUND(IF(OR(E74="",D74="HGV - Rigid - 0% laden (miles)",D74="HGV - Articulated - 0% laden (miles)"),VLOOKUP(D74,Transport!C:D,2,FALSE)*I74*F74*G74,VLOOKUP(D74,Transport!O:P,2,FALSE)*E74*I74*F74*G74),1),"")</f>
        <v/>
      </c>
      <c r="K74" s="90"/>
    </row>
    <row r="75" spans="1:11" ht="17.399999999999999" customHeight="1" x14ac:dyDescent="0.25">
      <c r="A75" s="90"/>
      <c r="B75" s="91"/>
      <c r="C75" s="91"/>
      <c r="D75" s="91"/>
      <c r="E75" s="90"/>
      <c r="F75" s="90">
        <v>1</v>
      </c>
      <c r="G75" s="101">
        <v>1</v>
      </c>
      <c r="H75" s="91"/>
      <c r="I75" s="100" t="str">
        <f>(IFERROR(IF(H75="Yes",(ROUND(6371 * ACOS(SIN((VLOOKUP(B75,Locations!B:D,2,FALSE))*PI()/180)*SIN((VLOOKUP(C75,Locations!B:D,2,FALSE))*PI()/180) + COS((VLOOKUP(B75,Locations!B:D,2,FALSE))*PI()/180) * COS((VLOOKUP(C75,Locations!B:D,2,FALSE))*PI()/180)*COS((VLOOKUP(C75,Locations!B:D,3,FALSE))* PI()/180-(VLOOKUP(B75,Locations!B:D,3,FALSE))*PI()/180))/1.609,0))*2,(ROUND(6371 * ACOS(SIN((VLOOKUP(B75,Locations!B:D,2,FALSE))*PI()/180)*SIN((VLOOKUP(C75,Locations!B:D,2,FALSE))*PI()/180) + COS((VLOOKUP(B75,Locations!B:D,2,FALSE))*PI()/180) * COS((VLOOKUP(C75,Locations!B:D,2,FALSE))*PI()/180)*COS((VLOOKUP(C75,Locations!B:D,3,FALSE))* PI()/180-(VLOOKUP(B75,Locations!B:D,3,FALSE))*PI()/180))/1.609,0))),""))</f>
        <v/>
      </c>
      <c r="J75" s="100" t="str">
        <f>IFERROR(ROUND(IF(OR(E75="",D75="HGV - Rigid - 0% laden (miles)",D75="HGV - Articulated - 0% laden (miles)"),VLOOKUP(D75,Transport!C:D,2,FALSE)*I75*F75*G75,VLOOKUP(D75,Transport!O:P,2,FALSE)*E75*I75*F75*G75),1),"")</f>
        <v/>
      </c>
      <c r="K75" s="90"/>
    </row>
    <row r="76" spans="1:11" ht="17.399999999999999" customHeight="1" x14ac:dyDescent="0.25">
      <c r="A76" s="90"/>
      <c r="B76" s="91"/>
      <c r="C76" s="91"/>
      <c r="D76" s="91"/>
      <c r="E76" s="90"/>
      <c r="F76" s="90">
        <v>1</v>
      </c>
      <c r="G76" s="101">
        <v>1</v>
      </c>
      <c r="H76" s="91"/>
      <c r="I76" s="100" t="str">
        <f>(IFERROR(IF(H76="Yes",(ROUND(6371 * ACOS(SIN((VLOOKUP(B76,Locations!B:D,2,FALSE))*PI()/180)*SIN((VLOOKUP(C76,Locations!B:D,2,FALSE))*PI()/180) + COS((VLOOKUP(B76,Locations!B:D,2,FALSE))*PI()/180) * COS((VLOOKUP(C76,Locations!B:D,2,FALSE))*PI()/180)*COS((VLOOKUP(C76,Locations!B:D,3,FALSE))* PI()/180-(VLOOKUP(B76,Locations!B:D,3,FALSE))*PI()/180))/1.609,0))*2,(ROUND(6371 * ACOS(SIN((VLOOKUP(B76,Locations!B:D,2,FALSE))*PI()/180)*SIN((VLOOKUP(C76,Locations!B:D,2,FALSE))*PI()/180) + COS((VLOOKUP(B76,Locations!B:D,2,FALSE))*PI()/180) * COS((VLOOKUP(C76,Locations!B:D,2,FALSE))*PI()/180)*COS((VLOOKUP(C76,Locations!B:D,3,FALSE))* PI()/180-(VLOOKUP(B76,Locations!B:D,3,FALSE))*PI()/180))/1.609,0))),""))</f>
        <v/>
      </c>
      <c r="J76" s="100" t="str">
        <f>IFERROR(ROUND(IF(OR(E76="",D76="HGV - Rigid - 0% laden (miles)",D76="HGV - Articulated - 0% laden (miles)"),VLOOKUP(D76,Transport!C:D,2,FALSE)*I76*F76*G76,VLOOKUP(D76,Transport!O:P,2,FALSE)*E76*I76*F76*G76),1),"")</f>
        <v/>
      </c>
      <c r="K76" s="90"/>
    </row>
    <row r="77" spans="1:11" ht="17.399999999999999" customHeight="1" x14ac:dyDescent="0.25">
      <c r="A77" s="90"/>
      <c r="B77" s="91"/>
      <c r="C77" s="91"/>
      <c r="D77" s="91"/>
      <c r="E77" s="90"/>
      <c r="F77" s="90">
        <v>1</v>
      </c>
      <c r="G77" s="101">
        <v>1</v>
      </c>
      <c r="H77" s="91"/>
      <c r="I77" s="100" t="str">
        <f>(IFERROR(IF(H77="Yes",(ROUND(6371 * ACOS(SIN((VLOOKUP(B77,Locations!B:D,2,FALSE))*PI()/180)*SIN((VLOOKUP(C77,Locations!B:D,2,FALSE))*PI()/180) + COS((VLOOKUP(B77,Locations!B:D,2,FALSE))*PI()/180) * COS((VLOOKUP(C77,Locations!B:D,2,FALSE))*PI()/180)*COS((VLOOKUP(C77,Locations!B:D,3,FALSE))* PI()/180-(VLOOKUP(B77,Locations!B:D,3,FALSE))*PI()/180))/1.609,0))*2,(ROUND(6371 * ACOS(SIN((VLOOKUP(B77,Locations!B:D,2,FALSE))*PI()/180)*SIN((VLOOKUP(C77,Locations!B:D,2,FALSE))*PI()/180) + COS((VLOOKUP(B77,Locations!B:D,2,FALSE))*PI()/180) * COS((VLOOKUP(C77,Locations!B:D,2,FALSE))*PI()/180)*COS((VLOOKUP(C77,Locations!B:D,3,FALSE))* PI()/180-(VLOOKUP(B77,Locations!B:D,3,FALSE))*PI()/180))/1.609,0))),""))</f>
        <v/>
      </c>
      <c r="J77" s="100" t="str">
        <f>IFERROR(ROUND(IF(OR(E77="",D77="HGV - Rigid - 0% laden (miles)",D77="HGV - Articulated - 0% laden (miles)"),VLOOKUP(D77,Transport!C:D,2,FALSE)*I77*F77*G77,VLOOKUP(D77,Transport!O:P,2,FALSE)*E77*I77*F77*G77),1),"")</f>
        <v/>
      </c>
      <c r="K77" s="90"/>
    </row>
    <row r="78" spans="1:11" ht="17.399999999999999" customHeight="1" x14ac:dyDescent="0.25">
      <c r="A78" s="90"/>
      <c r="B78" s="91"/>
      <c r="C78" s="91"/>
      <c r="D78" s="91"/>
      <c r="E78" s="90"/>
      <c r="F78" s="90">
        <v>1</v>
      </c>
      <c r="G78" s="101">
        <v>1</v>
      </c>
      <c r="H78" s="91"/>
      <c r="I78" s="100" t="str">
        <f>(IFERROR(IF(H78="Yes",(ROUND(6371 * ACOS(SIN((VLOOKUP(B78,Locations!B:D,2,FALSE))*PI()/180)*SIN((VLOOKUP(C78,Locations!B:D,2,FALSE))*PI()/180) + COS((VLOOKUP(B78,Locations!B:D,2,FALSE))*PI()/180) * COS((VLOOKUP(C78,Locations!B:D,2,FALSE))*PI()/180)*COS((VLOOKUP(C78,Locations!B:D,3,FALSE))* PI()/180-(VLOOKUP(B78,Locations!B:D,3,FALSE))*PI()/180))/1.609,0))*2,(ROUND(6371 * ACOS(SIN((VLOOKUP(B78,Locations!B:D,2,FALSE))*PI()/180)*SIN((VLOOKUP(C78,Locations!B:D,2,FALSE))*PI()/180) + COS((VLOOKUP(B78,Locations!B:D,2,FALSE))*PI()/180) * COS((VLOOKUP(C78,Locations!B:D,2,FALSE))*PI()/180)*COS((VLOOKUP(C78,Locations!B:D,3,FALSE))* PI()/180-(VLOOKUP(B78,Locations!B:D,3,FALSE))*PI()/180))/1.609,0))),""))</f>
        <v/>
      </c>
      <c r="J78" s="100" t="str">
        <f>IFERROR(ROUND(IF(OR(E78="",D78="HGV - Rigid - 0% laden (miles)",D78="HGV - Articulated - 0% laden (miles)"),VLOOKUP(D78,Transport!C:D,2,FALSE)*I78*F78*G78,VLOOKUP(D78,Transport!O:P,2,FALSE)*E78*I78*F78*G78),1),"")</f>
        <v/>
      </c>
      <c r="K78" s="90"/>
    </row>
    <row r="79" spans="1:11" ht="17.399999999999999" customHeight="1" x14ac:dyDescent="0.25">
      <c r="A79" s="90"/>
      <c r="B79" s="91"/>
      <c r="C79" s="91"/>
      <c r="D79" s="91"/>
      <c r="E79" s="90"/>
      <c r="F79" s="90">
        <v>1</v>
      </c>
      <c r="G79" s="101">
        <v>1</v>
      </c>
      <c r="H79" s="91"/>
      <c r="I79" s="100" t="str">
        <f>(IFERROR(IF(H79="Yes",(ROUND(6371 * ACOS(SIN((VLOOKUP(B79,Locations!B:D,2,FALSE))*PI()/180)*SIN((VLOOKUP(C79,Locations!B:D,2,FALSE))*PI()/180) + COS((VLOOKUP(B79,Locations!B:D,2,FALSE))*PI()/180) * COS((VLOOKUP(C79,Locations!B:D,2,FALSE))*PI()/180)*COS((VLOOKUP(C79,Locations!B:D,3,FALSE))* PI()/180-(VLOOKUP(B79,Locations!B:D,3,FALSE))*PI()/180))/1.609,0))*2,(ROUND(6371 * ACOS(SIN((VLOOKUP(B79,Locations!B:D,2,FALSE))*PI()/180)*SIN((VLOOKUP(C79,Locations!B:D,2,FALSE))*PI()/180) + COS((VLOOKUP(B79,Locations!B:D,2,FALSE))*PI()/180) * COS((VLOOKUP(C79,Locations!B:D,2,FALSE))*PI()/180)*COS((VLOOKUP(C79,Locations!B:D,3,FALSE))* PI()/180-(VLOOKUP(B79,Locations!B:D,3,FALSE))*PI()/180))/1.609,0))),""))</f>
        <v/>
      </c>
      <c r="J79" s="100" t="str">
        <f>IFERROR(ROUND(IF(OR(E79="",D79="HGV - Rigid - 0% laden (miles)",D79="HGV - Articulated - 0% laden (miles)"),VLOOKUP(D79,Transport!C:D,2,FALSE)*I79*F79*G79,VLOOKUP(D79,Transport!O:P,2,FALSE)*E79*I79*F79*G79),1),"")</f>
        <v/>
      </c>
      <c r="K79" s="90"/>
    </row>
    <row r="80" spans="1:11" ht="17.399999999999999" customHeight="1" x14ac:dyDescent="0.25">
      <c r="A80" s="90"/>
      <c r="B80" s="91"/>
      <c r="C80" s="91"/>
      <c r="D80" s="91"/>
      <c r="E80" s="90"/>
      <c r="F80" s="90">
        <v>1</v>
      </c>
      <c r="G80" s="101">
        <v>1</v>
      </c>
      <c r="H80" s="91"/>
      <c r="I80" s="100" t="str">
        <f>(IFERROR(IF(H80="Yes",(ROUND(6371 * ACOS(SIN((VLOOKUP(B80,Locations!B:D,2,FALSE))*PI()/180)*SIN((VLOOKUP(C80,Locations!B:D,2,FALSE))*PI()/180) + COS((VLOOKUP(B80,Locations!B:D,2,FALSE))*PI()/180) * COS((VLOOKUP(C80,Locations!B:D,2,FALSE))*PI()/180)*COS((VLOOKUP(C80,Locations!B:D,3,FALSE))* PI()/180-(VLOOKUP(B80,Locations!B:D,3,FALSE))*PI()/180))/1.609,0))*2,(ROUND(6371 * ACOS(SIN((VLOOKUP(B80,Locations!B:D,2,FALSE))*PI()/180)*SIN((VLOOKUP(C80,Locations!B:D,2,FALSE))*PI()/180) + COS((VLOOKUP(B80,Locations!B:D,2,FALSE))*PI()/180) * COS((VLOOKUP(C80,Locations!B:D,2,FALSE))*PI()/180)*COS((VLOOKUP(C80,Locations!B:D,3,FALSE))* PI()/180-(VLOOKUP(B80,Locations!B:D,3,FALSE))*PI()/180))/1.609,0))),""))</f>
        <v/>
      </c>
      <c r="J80" s="100" t="str">
        <f>IFERROR(ROUND(IF(OR(E80="",D80="HGV - Rigid - 0% laden (miles)",D80="HGV - Articulated - 0% laden (miles)"),VLOOKUP(D80,Transport!C:D,2,FALSE)*I80*F80*G80,VLOOKUP(D80,Transport!O:P,2,FALSE)*E80*I80*F80*G80),1),"")</f>
        <v/>
      </c>
      <c r="K80" s="90"/>
    </row>
    <row r="81" spans="1:11" ht="17.399999999999999" customHeight="1" x14ac:dyDescent="0.25">
      <c r="A81" s="90"/>
      <c r="B81" s="91"/>
      <c r="C81" s="91"/>
      <c r="D81" s="91"/>
      <c r="E81" s="90"/>
      <c r="F81" s="90">
        <v>1</v>
      </c>
      <c r="G81" s="101">
        <v>1</v>
      </c>
      <c r="H81" s="91"/>
      <c r="I81" s="100" t="str">
        <f>(IFERROR(IF(H81="Yes",(ROUND(6371 * ACOS(SIN((VLOOKUP(B81,Locations!B:D,2,FALSE))*PI()/180)*SIN((VLOOKUP(C81,Locations!B:D,2,FALSE))*PI()/180) + COS((VLOOKUP(B81,Locations!B:D,2,FALSE))*PI()/180) * COS((VLOOKUP(C81,Locations!B:D,2,FALSE))*PI()/180)*COS((VLOOKUP(C81,Locations!B:D,3,FALSE))* PI()/180-(VLOOKUP(B81,Locations!B:D,3,FALSE))*PI()/180))/1.609,0))*2,(ROUND(6371 * ACOS(SIN((VLOOKUP(B81,Locations!B:D,2,FALSE))*PI()/180)*SIN((VLOOKUP(C81,Locations!B:D,2,FALSE))*PI()/180) + COS((VLOOKUP(B81,Locations!B:D,2,FALSE))*PI()/180) * COS((VLOOKUP(C81,Locations!B:D,2,FALSE))*PI()/180)*COS((VLOOKUP(C81,Locations!B:D,3,FALSE))* PI()/180-(VLOOKUP(B81,Locations!B:D,3,FALSE))*PI()/180))/1.609,0))),""))</f>
        <v/>
      </c>
      <c r="J81" s="100" t="str">
        <f>IFERROR(ROUND(IF(OR(E81="",D81="HGV - Rigid - 0% laden (miles)",D81="HGV - Articulated - 0% laden (miles)"),VLOOKUP(D81,Transport!C:D,2,FALSE)*I81*F81*G81,VLOOKUP(D81,Transport!O:P,2,FALSE)*E81*I81*F81*G81),1),"")</f>
        <v/>
      </c>
      <c r="K81" s="90"/>
    </row>
    <row r="82" spans="1:11" ht="17.399999999999999" customHeight="1" x14ac:dyDescent="0.25">
      <c r="A82" s="90"/>
      <c r="B82" s="91"/>
      <c r="C82" s="91"/>
      <c r="D82" s="91"/>
      <c r="E82" s="90"/>
      <c r="F82" s="90">
        <v>1</v>
      </c>
      <c r="G82" s="101">
        <v>1</v>
      </c>
      <c r="H82" s="91"/>
      <c r="I82" s="100" t="str">
        <f>(IFERROR(IF(H82="Yes",(ROUND(6371 * ACOS(SIN((VLOOKUP(B82,Locations!B:D,2,FALSE))*PI()/180)*SIN((VLOOKUP(C82,Locations!B:D,2,FALSE))*PI()/180) + COS((VLOOKUP(B82,Locations!B:D,2,FALSE))*PI()/180) * COS((VLOOKUP(C82,Locations!B:D,2,FALSE))*PI()/180)*COS((VLOOKUP(C82,Locations!B:D,3,FALSE))* PI()/180-(VLOOKUP(B82,Locations!B:D,3,FALSE))*PI()/180))/1.609,0))*2,(ROUND(6371 * ACOS(SIN((VLOOKUP(B82,Locations!B:D,2,FALSE))*PI()/180)*SIN((VLOOKUP(C82,Locations!B:D,2,FALSE))*PI()/180) + COS((VLOOKUP(B82,Locations!B:D,2,FALSE))*PI()/180) * COS((VLOOKUP(C82,Locations!B:D,2,FALSE))*PI()/180)*COS((VLOOKUP(C82,Locations!B:D,3,FALSE))* PI()/180-(VLOOKUP(B82,Locations!B:D,3,FALSE))*PI()/180))/1.609,0))),""))</f>
        <v/>
      </c>
      <c r="J82" s="100" t="str">
        <f>IFERROR(ROUND(IF(OR(E82="",D82="HGV - Rigid - 0% laden (miles)",D82="HGV - Articulated - 0% laden (miles)"),VLOOKUP(D82,Transport!C:D,2,FALSE)*I82*F82*G82,VLOOKUP(D82,Transport!O:P,2,FALSE)*E82*I82*F82*G82),1),"")</f>
        <v/>
      </c>
      <c r="K82" s="90"/>
    </row>
    <row r="83" spans="1:11" ht="17.399999999999999" customHeight="1" x14ac:dyDescent="0.25">
      <c r="A83" s="90"/>
      <c r="B83" s="91"/>
      <c r="C83" s="91"/>
      <c r="D83" s="91"/>
      <c r="E83" s="90"/>
      <c r="F83" s="90">
        <v>1</v>
      </c>
      <c r="G83" s="101">
        <v>1</v>
      </c>
      <c r="H83" s="91"/>
      <c r="I83" s="100" t="str">
        <f>(IFERROR(IF(H83="Yes",(ROUND(6371 * ACOS(SIN((VLOOKUP(B83,Locations!B:D,2,FALSE))*PI()/180)*SIN((VLOOKUP(C83,Locations!B:D,2,FALSE))*PI()/180) + COS((VLOOKUP(B83,Locations!B:D,2,FALSE))*PI()/180) * COS((VLOOKUP(C83,Locations!B:D,2,FALSE))*PI()/180)*COS((VLOOKUP(C83,Locations!B:D,3,FALSE))* PI()/180-(VLOOKUP(B83,Locations!B:D,3,FALSE))*PI()/180))/1.609,0))*2,(ROUND(6371 * ACOS(SIN((VLOOKUP(B83,Locations!B:D,2,FALSE))*PI()/180)*SIN((VLOOKUP(C83,Locations!B:D,2,FALSE))*PI()/180) + COS((VLOOKUP(B83,Locations!B:D,2,FALSE))*PI()/180) * COS((VLOOKUP(C83,Locations!B:D,2,FALSE))*PI()/180)*COS((VLOOKUP(C83,Locations!B:D,3,FALSE))* PI()/180-(VLOOKUP(B83,Locations!B:D,3,FALSE))*PI()/180))/1.609,0))),""))</f>
        <v/>
      </c>
      <c r="J83" s="100" t="str">
        <f>IFERROR(ROUND(IF(OR(E83="",D83="HGV - Rigid - 0% laden (miles)",D83="HGV - Articulated - 0% laden (miles)"),VLOOKUP(D83,Transport!C:D,2,FALSE)*I83*F83*G83,VLOOKUP(D83,Transport!O:P,2,FALSE)*E83*I83*F83*G83),1),"")</f>
        <v/>
      </c>
      <c r="K83" s="90"/>
    </row>
    <row r="84" spans="1:11" ht="17.399999999999999" customHeight="1" x14ac:dyDescent="0.25">
      <c r="A84" s="90"/>
      <c r="B84" s="91"/>
      <c r="C84" s="91"/>
      <c r="D84" s="91"/>
      <c r="E84" s="90"/>
      <c r="F84" s="90">
        <v>1</v>
      </c>
      <c r="G84" s="101">
        <v>1</v>
      </c>
      <c r="H84" s="91"/>
      <c r="I84" s="100" t="str">
        <f>(IFERROR(IF(H84="Yes",(ROUND(6371 * ACOS(SIN((VLOOKUP(B84,Locations!B:D,2,FALSE))*PI()/180)*SIN((VLOOKUP(C84,Locations!B:D,2,FALSE))*PI()/180) + COS((VLOOKUP(B84,Locations!B:D,2,FALSE))*PI()/180) * COS((VLOOKUP(C84,Locations!B:D,2,FALSE))*PI()/180)*COS((VLOOKUP(C84,Locations!B:D,3,FALSE))* PI()/180-(VLOOKUP(B84,Locations!B:D,3,FALSE))*PI()/180))/1.609,0))*2,(ROUND(6371 * ACOS(SIN((VLOOKUP(B84,Locations!B:D,2,FALSE))*PI()/180)*SIN((VLOOKUP(C84,Locations!B:D,2,FALSE))*PI()/180) + COS((VLOOKUP(B84,Locations!B:D,2,FALSE))*PI()/180) * COS((VLOOKUP(C84,Locations!B:D,2,FALSE))*PI()/180)*COS((VLOOKUP(C84,Locations!B:D,3,FALSE))* PI()/180-(VLOOKUP(B84,Locations!B:D,3,FALSE))*PI()/180))/1.609,0))),""))</f>
        <v/>
      </c>
      <c r="J84" s="100" t="str">
        <f>IFERROR(ROUND(IF(OR(E84="",D84="HGV - Rigid - 0% laden (miles)",D84="HGV - Articulated - 0% laden (miles)"),VLOOKUP(D84,Transport!C:D,2,FALSE)*I84*F84*G84,VLOOKUP(D84,Transport!O:P,2,FALSE)*E84*I84*F84*G84),1),"")</f>
        <v/>
      </c>
      <c r="K84" s="90"/>
    </row>
    <row r="85" spans="1:11" ht="17.399999999999999" customHeight="1" x14ac:dyDescent="0.25">
      <c r="A85" s="90"/>
      <c r="B85" s="91"/>
      <c r="C85" s="91"/>
      <c r="D85" s="91"/>
      <c r="E85" s="90"/>
      <c r="F85" s="90">
        <v>1</v>
      </c>
      <c r="G85" s="101">
        <v>1</v>
      </c>
      <c r="H85" s="91"/>
      <c r="I85" s="100" t="str">
        <f>(IFERROR(IF(H85="Yes",(ROUND(6371 * ACOS(SIN((VLOOKUP(B85,Locations!B:D,2,FALSE))*PI()/180)*SIN((VLOOKUP(C85,Locations!B:D,2,FALSE))*PI()/180) + COS((VLOOKUP(B85,Locations!B:D,2,FALSE))*PI()/180) * COS((VLOOKUP(C85,Locations!B:D,2,FALSE))*PI()/180)*COS((VLOOKUP(C85,Locations!B:D,3,FALSE))* PI()/180-(VLOOKUP(B85,Locations!B:D,3,FALSE))*PI()/180))/1.609,0))*2,(ROUND(6371 * ACOS(SIN((VLOOKUP(B85,Locations!B:D,2,FALSE))*PI()/180)*SIN((VLOOKUP(C85,Locations!B:D,2,FALSE))*PI()/180) + COS((VLOOKUP(B85,Locations!B:D,2,FALSE))*PI()/180) * COS((VLOOKUP(C85,Locations!B:D,2,FALSE))*PI()/180)*COS((VLOOKUP(C85,Locations!B:D,3,FALSE))* PI()/180-(VLOOKUP(B85,Locations!B:D,3,FALSE))*PI()/180))/1.609,0))),""))</f>
        <v/>
      </c>
      <c r="J85" s="100" t="str">
        <f>IFERROR(ROUND(IF(OR(E85="",D85="HGV - Rigid - 0% laden (miles)",D85="HGV - Articulated - 0% laden (miles)"),VLOOKUP(D85,Transport!C:D,2,FALSE)*I85*F85*G85,VLOOKUP(D85,Transport!O:P,2,FALSE)*E85*I85*F85*G85),1),"")</f>
        <v/>
      </c>
      <c r="K85" s="90"/>
    </row>
    <row r="86" spans="1:11" ht="17.399999999999999" customHeight="1" x14ac:dyDescent="0.25">
      <c r="A86" s="90"/>
      <c r="B86" s="91"/>
      <c r="C86" s="91"/>
      <c r="D86" s="91"/>
      <c r="E86" s="90"/>
      <c r="F86" s="90">
        <v>1</v>
      </c>
      <c r="G86" s="101">
        <v>1</v>
      </c>
      <c r="H86" s="91"/>
      <c r="I86" s="100" t="str">
        <f>(IFERROR(IF(H86="Yes",(ROUND(6371 * ACOS(SIN((VLOOKUP(B86,Locations!B:D,2,FALSE))*PI()/180)*SIN((VLOOKUP(C86,Locations!B:D,2,FALSE))*PI()/180) + COS((VLOOKUP(B86,Locations!B:D,2,FALSE))*PI()/180) * COS((VLOOKUP(C86,Locations!B:D,2,FALSE))*PI()/180)*COS((VLOOKUP(C86,Locations!B:D,3,FALSE))* PI()/180-(VLOOKUP(B86,Locations!B:D,3,FALSE))*PI()/180))/1.609,0))*2,(ROUND(6371 * ACOS(SIN((VLOOKUP(B86,Locations!B:D,2,FALSE))*PI()/180)*SIN((VLOOKUP(C86,Locations!B:D,2,FALSE))*PI()/180) + COS((VLOOKUP(B86,Locations!B:D,2,FALSE))*PI()/180) * COS((VLOOKUP(C86,Locations!B:D,2,FALSE))*PI()/180)*COS((VLOOKUP(C86,Locations!B:D,3,FALSE))* PI()/180-(VLOOKUP(B86,Locations!B:D,3,FALSE))*PI()/180))/1.609,0))),""))</f>
        <v/>
      </c>
      <c r="J86" s="100" t="str">
        <f>IFERROR(ROUND(IF(OR(E86="",D86="HGV - Rigid - 0% laden (miles)",D86="HGV - Articulated - 0% laden (miles)"),VLOOKUP(D86,Transport!C:D,2,FALSE)*I86*F86*G86,VLOOKUP(D86,Transport!O:P,2,FALSE)*E86*I86*F86*G86),1),"")</f>
        <v/>
      </c>
      <c r="K86" s="90"/>
    </row>
    <row r="87" spans="1:11" ht="17.399999999999999" customHeight="1" x14ac:dyDescent="0.25">
      <c r="A87" s="90"/>
      <c r="B87" s="91"/>
      <c r="C87" s="91"/>
      <c r="D87" s="91"/>
      <c r="E87" s="90"/>
      <c r="F87" s="90">
        <v>1</v>
      </c>
      <c r="G87" s="101">
        <v>1</v>
      </c>
      <c r="H87" s="91"/>
      <c r="I87" s="100" t="str">
        <f>(IFERROR(IF(H87="Yes",(ROUND(6371 * ACOS(SIN((VLOOKUP(B87,Locations!B:D,2,FALSE))*PI()/180)*SIN((VLOOKUP(C87,Locations!B:D,2,FALSE))*PI()/180) + COS((VLOOKUP(B87,Locations!B:D,2,FALSE))*PI()/180) * COS((VLOOKUP(C87,Locations!B:D,2,FALSE))*PI()/180)*COS((VLOOKUP(C87,Locations!B:D,3,FALSE))* PI()/180-(VLOOKUP(B87,Locations!B:D,3,FALSE))*PI()/180))/1.609,0))*2,(ROUND(6371 * ACOS(SIN((VLOOKUP(B87,Locations!B:D,2,FALSE))*PI()/180)*SIN((VLOOKUP(C87,Locations!B:D,2,FALSE))*PI()/180) + COS((VLOOKUP(B87,Locations!B:D,2,FALSE))*PI()/180) * COS((VLOOKUP(C87,Locations!B:D,2,FALSE))*PI()/180)*COS((VLOOKUP(C87,Locations!B:D,3,FALSE))* PI()/180-(VLOOKUP(B87,Locations!B:D,3,FALSE))*PI()/180))/1.609,0))),""))</f>
        <v/>
      </c>
      <c r="J87" s="100" t="str">
        <f>IFERROR(ROUND(IF(OR(E87="",D87="HGV - Rigid - 0% laden (miles)",D87="HGV - Articulated - 0% laden (miles)"),VLOOKUP(D87,Transport!C:D,2,FALSE)*I87*F87*G87,VLOOKUP(D87,Transport!O:P,2,FALSE)*E87*I87*F87*G87),1),"")</f>
        <v/>
      </c>
      <c r="K87" s="90"/>
    </row>
    <row r="88" spans="1:11" ht="17.399999999999999" customHeight="1" x14ac:dyDescent="0.25">
      <c r="A88" s="90"/>
      <c r="B88" s="91"/>
      <c r="C88" s="91"/>
      <c r="D88" s="91"/>
      <c r="E88" s="90"/>
      <c r="F88" s="90">
        <v>1</v>
      </c>
      <c r="G88" s="101">
        <v>1</v>
      </c>
      <c r="H88" s="91"/>
      <c r="I88" s="100" t="str">
        <f>(IFERROR(IF(H88="Yes",(ROUND(6371 * ACOS(SIN((VLOOKUP(B88,Locations!B:D,2,FALSE))*PI()/180)*SIN((VLOOKUP(C88,Locations!B:D,2,FALSE))*PI()/180) + COS((VLOOKUP(B88,Locations!B:D,2,FALSE))*PI()/180) * COS((VLOOKUP(C88,Locations!B:D,2,FALSE))*PI()/180)*COS((VLOOKUP(C88,Locations!B:D,3,FALSE))* PI()/180-(VLOOKUP(B88,Locations!B:D,3,FALSE))*PI()/180))/1.609,0))*2,(ROUND(6371 * ACOS(SIN((VLOOKUP(B88,Locations!B:D,2,FALSE))*PI()/180)*SIN((VLOOKUP(C88,Locations!B:D,2,FALSE))*PI()/180) + COS((VLOOKUP(B88,Locations!B:D,2,FALSE))*PI()/180) * COS((VLOOKUP(C88,Locations!B:D,2,FALSE))*PI()/180)*COS((VLOOKUP(C88,Locations!B:D,3,FALSE))* PI()/180-(VLOOKUP(B88,Locations!B:D,3,FALSE))*PI()/180))/1.609,0))),""))</f>
        <v/>
      </c>
      <c r="J88" s="100" t="str">
        <f>IFERROR(ROUND(IF(OR(E88="",D88="HGV - Rigid - 0% laden (miles)",D88="HGV - Articulated - 0% laden (miles)"),VLOOKUP(D88,Transport!C:D,2,FALSE)*I88*F88*G88,VLOOKUP(D88,Transport!O:P,2,FALSE)*E88*I88*F88*G88),1),"")</f>
        <v/>
      </c>
      <c r="K88" s="90"/>
    </row>
    <row r="89" spans="1:11" ht="17.399999999999999" customHeight="1" x14ac:dyDescent="0.25">
      <c r="A89" s="90"/>
      <c r="B89" s="91"/>
      <c r="C89" s="91"/>
      <c r="D89" s="91"/>
      <c r="E89" s="90"/>
      <c r="F89" s="90">
        <v>1</v>
      </c>
      <c r="G89" s="101">
        <v>1</v>
      </c>
      <c r="H89" s="91"/>
      <c r="I89" s="100" t="str">
        <f>(IFERROR(IF(H89="Yes",(ROUND(6371 * ACOS(SIN((VLOOKUP(B89,Locations!B:D,2,FALSE))*PI()/180)*SIN((VLOOKUP(C89,Locations!B:D,2,FALSE))*PI()/180) + COS((VLOOKUP(B89,Locations!B:D,2,FALSE))*PI()/180) * COS((VLOOKUP(C89,Locations!B:D,2,FALSE))*PI()/180)*COS((VLOOKUP(C89,Locations!B:D,3,FALSE))* PI()/180-(VLOOKUP(B89,Locations!B:D,3,FALSE))*PI()/180))/1.609,0))*2,(ROUND(6371 * ACOS(SIN((VLOOKUP(B89,Locations!B:D,2,FALSE))*PI()/180)*SIN((VLOOKUP(C89,Locations!B:D,2,FALSE))*PI()/180) + COS((VLOOKUP(B89,Locations!B:D,2,FALSE))*PI()/180) * COS((VLOOKUP(C89,Locations!B:D,2,FALSE))*PI()/180)*COS((VLOOKUP(C89,Locations!B:D,3,FALSE))* PI()/180-(VLOOKUP(B89,Locations!B:D,3,FALSE))*PI()/180))/1.609,0))),""))</f>
        <v/>
      </c>
      <c r="J89" s="100" t="str">
        <f>IFERROR(ROUND(IF(OR(E89="",D89="HGV - Rigid - 0% laden (miles)",D89="HGV - Articulated - 0% laden (miles)"),VLOOKUP(D89,Transport!C:D,2,FALSE)*I89*F89*G89,VLOOKUP(D89,Transport!O:P,2,FALSE)*E89*I89*F89*G89),1),"")</f>
        <v/>
      </c>
      <c r="K89" s="90"/>
    </row>
    <row r="90" spans="1:11" ht="17.399999999999999" customHeight="1" x14ac:dyDescent="0.25">
      <c r="A90" s="90"/>
      <c r="B90" s="91"/>
      <c r="C90" s="91"/>
      <c r="D90" s="91"/>
      <c r="E90" s="90"/>
      <c r="F90" s="90">
        <v>1</v>
      </c>
      <c r="G90" s="101">
        <v>1</v>
      </c>
      <c r="H90" s="91"/>
      <c r="I90" s="100" t="str">
        <f>(IFERROR(IF(H90="Yes",(ROUND(6371 * ACOS(SIN((VLOOKUP(B90,Locations!B:D,2,FALSE))*PI()/180)*SIN((VLOOKUP(C90,Locations!B:D,2,FALSE))*PI()/180) + COS((VLOOKUP(B90,Locations!B:D,2,FALSE))*PI()/180) * COS((VLOOKUP(C90,Locations!B:D,2,FALSE))*PI()/180)*COS((VLOOKUP(C90,Locations!B:D,3,FALSE))* PI()/180-(VLOOKUP(B90,Locations!B:D,3,FALSE))*PI()/180))/1.609,0))*2,(ROUND(6371 * ACOS(SIN((VLOOKUP(B90,Locations!B:D,2,FALSE))*PI()/180)*SIN((VLOOKUP(C90,Locations!B:D,2,FALSE))*PI()/180) + COS((VLOOKUP(B90,Locations!B:D,2,FALSE))*PI()/180) * COS((VLOOKUP(C90,Locations!B:D,2,FALSE))*PI()/180)*COS((VLOOKUP(C90,Locations!B:D,3,FALSE))* PI()/180-(VLOOKUP(B90,Locations!B:D,3,FALSE))*PI()/180))/1.609,0))),""))</f>
        <v/>
      </c>
      <c r="J90" s="100" t="str">
        <f>IFERROR(ROUND(IF(OR(E90="",D90="HGV - Rigid - 0% laden (miles)",D90="HGV - Articulated - 0% laden (miles)"),VLOOKUP(D90,Transport!C:D,2,FALSE)*I90*F90*G90,VLOOKUP(D90,Transport!O:P,2,FALSE)*E90*I90*F90*G90),1),"")</f>
        <v/>
      </c>
      <c r="K90" s="90"/>
    </row>
    <row r="91" spans="1:11" ht="17.399999999999999" customHeight="1" x14ac:dyDescent="0.25">
      <c r="A91" s="90"/>
      <c r="B91" s="91"/>
      <c r="C91" s="91"/>
      <c r="D91" s="91"/>
      <c r="E91" s="90"/>
      <c r="F91" s="90">
        <v>1</v>
      </c>
      <c r="G91" s="101">
        <v>1</v>
      </c>
      <c r="H91" s="91"/>
      <c r="I91" s="100" t="str">
        <f>(IFERROR(IF(H91="Yes",(ROUND(6371 * ACOS(SIN((VLOOKUP(B91,Locations!B:D,2,FALSE))*PI()/180)*SIN((VLOOKUP(C91,Locations!B:D,2,FALSE))*PI()/180) + COS((VLOOKUP(B91,Locations!B:D,2,FALSE))*PI()/180) * COS((VLOOKUP(C91,Locations!B:D,2,FALSE))*PI()/180)*COS((VLOOKUP(C91,Locations!B:D,3,FALSE))* PI()/180-(VLOOKUP(B91,Locations!B:D,3,FALSE))*PI()/180))/1.609,0))*2,(ROUND(6371 * ACOS(SIN((VLOOKUP(B91,Locations!B:D,2,FALSE))*PI()/180)*SIN((VLOOKUP(C91,Locations!B:D,2,FALSE))*PI()/180) + COS((VLOOKUP(B91,Locations!B:D,2,FALSE))*PI()/180) * COS((VLOOKUP(C91,Locations!B:D,2,FALSE))*PI()/180)*COS((VLOOKUP(C91,Locations!B:D,3,FALSE))* PI()/180-(VLOOKUP(B91,Locations!B:D,3,FALSE))*PI()/180))/1.609,0))),""))</f>
        <v/>
      </c>
      <c r="J91" s="100" t="str">
        <f>IFERROR(ROUND(IF(OR(E91="",D91="HGV - Rigid - 0% laden (miles)",D91="HGV - Articulated - 0% laden (miles)"),VLOOKUP(D91,Transport!C:D,2,FALSE)*I91*F91*G91,VLOOKUP(D91,Transport!O:P,2,FALSE)*E91*I91*F91*G91),1),"")</f>
        <v/>
      </c>
      <c r="K91" s="90"/>
    </row>
    <row r="94" spans="1:11" ht="22.8" x14ac:dyDescent="0.4">
      <c r="A94" s="94" t="s">
        <v>253</v>
      </c>
    </row>
    <row r="95" spans="1:11" ht="16.5" customHeight="1" thickBot="1" x14ac:dyDescent="0.45">
      <c r="A95" s="94"/>
    </row>
    <row r="96" spans="1:11" ht="32.4" customHeight="1" thickBot="1" x14ac:dyDescent="0.3">
      <c r="A96" s="217" t="s">
        <v>254</v>
      </c>
      <c r="B96" s="218"/>
      <c r="C96" s="218"/>
      <c r="D96" s="219"/>
    </row>
    <row r="97" spans="1:8" ht="42.6" customHeight="1" x14ac:dyDescent="0.25">
      <c r="A97" s="80" t="s">
        <v>227</v>
      </c>
      <c r="B97" s="80" t="s">
        <v>255</v>
      </c>
      <c r="C97" s="80" t="s">
        <v>256</v>
      </c>
      <c r="D97" s="80" t="s">
        <v>246</v>
      </c>
      <c r="E97" s="80" t="s">
        <v>230</v>
      </c>
      <c r="F97" s="102" t="s">
        <v>257</v>
      </c>
    </row>
    <row r="98" spans="1:8" ht="17.399999999999999" customHeight="1" x14ac:dyDescent="0.25">
      <c r="A98" s="90"/>
      <c r="B98" s="91"/>
      <c r="C98" s="92"/>
      <c r="D98" s="101">
        <v>1</v>
      </c>
      <c r="E98" s="19" t="str">
        <f>IFERROR(VLOOKUP(B98,Transport!$L$2:$M$28,2,FALSE)*C98*D98,"")</f>
        <v/>
      </c>
      <c r="F98" s="90"/>
    </row>
    <row r="99" spans="1:8" ht="17.399999999999999" customHeight="1" x14ac:dyDescent="0.25">
      <c r="A99" s="90"/>
      <c r="B99" s="91"/>
      <c r="C99" s="92"/>
      <c r="D99" s="101">
        <v>1</v>
      </c>
      <c r="E99" s="19" t="str">
        <f>IFERROR(VLOOKUP(B99,Transport!$L$2:$M$28,2,FALSE)*C99*D99,"")</f>
        <v/>
      </c>
      <c r="F99" s="90"/>
    </row>
    <row r="100" spans="1:8" ht="17.399999999999999" customHeight="1" x14ac:dyDescent="0.25">
      <c r="A100" s="90"/>
      <c r="B100" s="91"/>
      <c r="C100" s="92"/>
      <c r="D100" s="101">
        <v>1</v>
      </c>
      <c r="E100" s="19" t="str">
        <f>IFERROR(VLOOKUP(B100,Transport!$L$2:$M$28,2,FALSE)*C100*D100,"")</f>
        <v/>
      </c>
      <c r="F100" s="90"/>
    </row>
    <row r="101" spans="1:8" ht="17.399999999999999" customHeight="1" x14ac:dyDescent="0.25">
      <c r="A101" s="90"/>
      <c r="B101" s="91"/>
      <c r="C101" s="92"/>
      <c r="D101" s="101">
        <v>1</v>
      </c>
      <c r="E101" s="19" t="str">
        <f>IFERROR(VLOOKUP(B101,Transport!$L$2:$M$28,2,FALSE)*C101*D101,"")</f>
        <v/>
      </c>
      <c r="F101" s="90"/>
    </row>
    <row r="102" spans="1:8" ht="17.399999999999999" customHeight="1" x14ac:dyDescent="0.25">
      <c r="A102" s="90"/>
      <c r="B102" s="91"/>
      <c r="C102" s="92"/>
      <c r="D102" s="101">
        <v>1</v>
      </c>
      <c r="E102" s="19" t="str">
        <f>IFERROR(VLOOKUP(B102,Transport!$L$2:$M$28,2,FALSE)*C102*D102,"")</f>
        <v/>
      </c>
      <c r="F102" s="90"/>
    </row>
    <row r="103" spans="1:8" ht="17.399999999999999" customHeight="1" x14ac:dyDescent="0.25">
      <c r="A103" s="90"/>
      <c r="B103" s="91"/>
      <c r="C103" s="92"/>
      <c r="D103" s="101">
        <v>1</v>
      </c>
      <c r="E103" s="19" t="str">
        <f>IFERROR(VLOOKUP(B103,Transport!$L$2:$M$28,2,FALSE)*C103*D103,"")</f>
        <v/>
      </c>
      <c r="F103" s="90"/>
    </row>
    <row r="104" spans="1:8" ht="17.399999999999999" customHeight="1" x14ac:dyDescent="0.25">
      <c r="A104" s="90"/>
      <c r="B104" s="91"/>
      <c r="C104" s="92"/>
      <c r="D104" s="101">
        <v>1</v>
      </c>
      <c r="E104" s="19" t="str">
        <f>IFERROR(VLOOKUP(B104,Transport!$L$2:$M$28,2,FALSE)*C104*D104,"")</f>
        <v/>
      </c>
      <c r="F104" s="90"/>
    </row>
    <row r="105" spans="1:8" ht="17.399999999999999" customHeight="1" x14ac:dyDescent="0.25">
      <c r="A105" s="90"/>
      <c r="B105" s="91"/>
      <c r="C105" s="92"/>
      <c r="D105" s="101">
        <v>1</v>
      </c>
      <c r="E105" s="19" t="str">
        <f>IFERROR(VLOOKUP(B105,Transport!$L$2:$M$28,2,FALSE)*C105*D105,"")</f>
        <v/>
      </c>
      <c r="F105" s="90"/>
    </row>
    <row r="106" spans="1:8" ht="17.399999999999999" customHeight="1" x14ac:dyDescent="0.25">
      <c r="A106" s="90"/>
      <c r="B106" s="91"/>
      <c r="C106" s="92"/>
      <c r="D106" s="101">
        <v>1</v>
      </c>
      <c r="E106" s="19" t="str">
        <f>IFERROR(VLOOKUP(B106,Transport!$L$2:$M$28,2,FALSE)*C106*D106,"")</f>
        <v/>
      </c>
      <c r="F106" s="90"/>
    </row>
    <row r="107" spans="1:8" ht="17.399999999999999" customHeight="1" x14ac:dyDescent="0.25">
      <c r="E107" s="17" t="str">
        <f>IFERROR(VLOOKUP(C107,Transport!$L$2:$M$24,2,FALSE)*D107,"")</f>
        <v/>
      </c>
    </row>
    <row r="108" spans="1:8" ht="17.399999999999999" customHeight="1" x14ac:dyDescent="0.4">
      <c r="A108" s="94" t="s">
        <v>258</v>
      </c>
    </row>
    <row r="109" spans="1:8" ht="17.399999999999999" customHeight="1" thickBot="1" x14ac:dyDescent="0.45">
      <c r="A109" s="94"/>
    </row>
    <row r="110" spans="1:8" ht="32.4" customHeight="1" thickBot="1" x14ac:dyDescent="0.3">
      <c r="A110" s="217" t="s">
        <v>259</v>
      </c>
      <c r="B110" s="218"/>
      <c r="C110" s="218"/>
      <c r="D110" s="219"/>
    </row>
    <row r="111" spans="1:8" ht="38.4" customHeight="1" x14ac:dyDescent="0.25">
      <c r="A111" s="80" t="s">
        <v>227</v>
      </c>
      <c r="B111" s="80" t="s">
        <v>228</v>
      </c>
      <c r="C111" s="80" t="s">
        <v>248</v>
      </c>
      <c r="D111" s="80" t="s">
        <v>244</v>
      </c>
      <c r="E111" s="102" t="s">
        <v>245</v>
      </c>
      <c r="F111" s="80" t="s">
        <v>246</v>
      </c>
      <c r="G111" s="80" t="s">
        <v>230</v>
      </c>
      <c r="H111" s="102" t="s">
        <v>257</v>
      </c>
    </row>
    <row r="112" spans="1:8" ht="17.399999999999999" customHeight="1" x14ac:dyDescent="0.25">
      <c r="A112" s="90"/>
      <c r="B112" s="91"/>
      <c r="C112" s="92"/>
      <c r="D112" s="90"/>
      <c r="E112" s="90">
        <v>1</v>
      </c>
      <c r="F112" s="101">
        <v>1</v>
      </c>
      <c r="G112" s="19" t="str">
        <f>IFERROR(VLOOKUP(B112,Transport!L:M,2,FALSE)*'Dept H Planning'!C112*'Dept H Planning'!D112*'Dept H Planning'!E112*'Dept H Planning'!F112,"")</f>
        <v/>
      </c>
      <c r="H112" s="90"/>
    </row>
    <row r="113" spans="1:8" ht="17.399999999999999" customHeight="1" x14ac:dyDescent="0.25">
      <c r="A113" s="90"/>
      <c r="B113" s="91"/>
      <c r="C113" s="92"/>
      <c r="D113" s="90"/>
      <c r="E113" s="90">
        <v>1</v>
      </c>
      <c r="F113" s="101">
        <v>1</v>
      </c>
      <c r="G113" s="19" t="str">
        <f>IFERROR(VLOOKUP(B113,Transport!L:M,2,FALSE)*'Dept H Planning'!C113*'Dept H Planning'!D113*'Dept H Planning'!E113*'Dept H Planning'!F113,"")</f>
        <v/>
      </c>
      <c r="H113" s="90"/>
    </row>
    <row r="114" spans="1:8" ht="17.399999999999999" customHeight="1" x14ac:dyDescent="0.25">
      <c r="A114" s="90"/>
      <c r="B114" s="91"/>
      <c r="C114" s="92"/>
      <c r="D114" s="90"/>
      <c r="E114" s="90">
        <v>1</v>
      </c>
      <c r="F114" s="101">
        <v>1</v>
      </c>
      <c r="G114" s="19" t="str">
        <f>IFERROR(VLOOKUP(B114,Transport!L:M,2,FALSE)*'Dept H Planning'!C114*'Dept H Planning'!D114*'Dept H Planning'!E114*'Dept H Planning'!F114,"")</f>
        <v/>
      </c>
      <c r="H114" s="90"/>
    </row>
    <row r="115" spans="1:8" ht="17.399999999999999" customHeight="1" x14ac:dyDescent="0.25">
      <c r="A115" s="90"/>
      <c r="B115" s="91"/>
      <c r="C115" s="92"/>
      <c r="D115" s="90"/>
      <c r="E115" s="90">
        <v>1</v>
      </c>
      <c r="F115" s="101">
        <v>1</v>
      </c>
      <c r="G115" s="19" t="str">
        <f>IFERROR(VLOOKUP(B115,Transport!L:M,2,FALSE)*'Dept H Planning'!C115*'Dept H Planning'!D115*'Dept H Planning'!E115*'Dept H Planning'!F115,"")</f>
        <v/>
      </c>
      <c r="H115" s="90"/>
    </row>
    <row r="116" spans="1:8" ht="17.399999999999999" customHeight="1" x14ac:dyDescent="0.25">
      <c r="A116" s="90"/>
      <c r="B116" s="91"/>
      <c r="C116" s="92"/>
      <c r="D116" s="90"/>
      <c r="E116" s="90">
        <v>1</v>
      </c>
      <c r="F116" s="101">
        <v>1</v>
      </c>
      <c r="G116" s="19" t="str">
        <f>IFERROR(VLOOKUP(B116,Transport!L:M,2,FALSE)*'Dept H Planning'!C116*'Dept H Planning'!D116*'Dept H Planning'!E116*'Dept H Planning'!F116,"")</f>
        <v/>
      </c>
      <c r="H116" s="90"/>
    </row>
    <row r="117" spans="1:8" ht="17.399999999999999" customHeight="1" x14ac:dyDescent="0.25">
      <c r="A117" s="90"/>
      <c r="B117" s="91"/>
      <c r="C117" s="92"/>
      <c r="D117" s="90"/>
      <c r="E117" s="90">
        <v>1</v>
      </c>
      <c r="F117" s="101">
        <v>1</v>
      </c>
      <c r="G117" s="19" t="str">
        <f>IFERROR(VLOOKUP(B117,Transport!L:M,2,FALSE)*'Dept H Planning'!C117*'Dept H Planning'!D117*'Dept H Planning'!E117*'Dept H Planning'!F117,"")</f>
        <v/>
      </c>
      <c r="H117" s="90"/>
    </row>
    <row r="118" spans="1:8" ht="17.399999999999999" customHeight="1" x14ac:dyDescent="0.25">
      <c r="A118" s="90"/>
      <c r="B118" s="91"/>
      <c r="C118" s="92"/>
      <c r="D118" s="90"/>
      <c r="E118" s="90">
        <v>1</v>
      </c>
      <c r="F118" s="101">
        <v>1</v>
      </c>
      <c r="G118" s="19" t="str">
        <f>IFERROR(VLOOKUP(B118,Transport!L:M,2,FALSE)*'Dept H Planning'!C118*'Dept H Planning'!D118*'Dept H Planning'!E118*'Dept H Planning'!F118,"")</f>
        <v/>
      </c>
      <c r="H118" s="90"/>
    </row>
    <row r="119" spans="1:8" ht="17.399999999999999" customHeight="1" x14ac:dyDescent="0.25">
      <c r="A119" s="90"/>
      <c r="B119" s="91"/>
      <c r="C119" s="92"/>
      <c r="D119" s="90"/>
      <c r="E119" s="90">
        <v>1</v>
      </c>
      <c r="F119" s="101">
        <v>1</v>
      </c>
      <c r="G119" s="19" t="str">
        <f>IFERROR(VLOOKUP(B119,Transport!L:M,2,FALSE)*'Dept H Planning'!C119*'Dept H Planning'!D119*'Dept H Planning'!E119*'Dept H Planning'!F119,"")</f>
        <v/>
      </c>
      <c r="H119" s="90"/>
    </row>
    <row r="120" spans="1:8" ht="17.399999999999999" customHeight="1" x14ac:dyDescent="0.25">
      <c r="A120" s="90"/>
      <c r="B120" s="91"/>
      <c r="C120" s="92"/>
      <c r="D120" s="90"/>
      <c r="E120" s="90">
        <v>1</v>
      </c>
      <c r="F120" s="101">
        <v>1</v>
      </c>
      <c r="G120" s="19" t="str">
        <f>IFERROR(VLOOKUP(B120,Transport!L:M,2,FALSE)*'Dept H Planning'!C120*'Dept H Planning'!D120*'Dept H Planning'!E120*'Dept H Planning'!F120,"")</f>
        <v/>
      </c>
      <c r="H120" s="90"/>
    </row>
    <row r="121" spans="1:8" ht="17.399999999999999" customHeight="1" x14ac:dyDescent="0.25">
      <c r="A121" s="90"/>
      <c r="B121" s="91"/>
      <c r="C121" s="92"/>
      <c r="D121" s="90"/>
      <c r="E121" s="90">
        <v>1</v>
      </c>
      <c r="F121" s="101">
        <v>1</v>
      </c>
      <c r="G121" s="19" t="str">
        <f>IFERROR(VLOOKUP(B121,Transport!L:M,2,FALSE)*'Dept H Planning'!C121*'Dept H Planning'!D121*'Dept H Planning'!E121*'Dept H Planning'!F121,"")</f>
        <v/>
      </c>
      <c r="H121" s="90"/>
    </row>
    <row r="122" spans="1:8" ht="17.399999999999999" customHeight="1" x14ac:dyDescent="0.25">
      <c r="A122" s="90"/>
      <c r="B122" s="91"/>
      <c r="C122" s="92"/>
      <c r="D122" s="90"/>
      <c r="E122" s="90">
        <v>1</v>
      </c>
      <c r="F122" s="101">
        <v>1</v>
      </c>
      <c r="G122" s="19" t="str">
        <f>IFERROR(VLOOKUP(B122,Transport!L:M,2,FALSE)*'Dept H Planning'!C122*'Dept H Planning'!D122*'Dept H Planning'!E122*'Dept H Planning'!F122,"")</f>
        <v/>
      </c>
      <c r="H122" s="90"/>
    </row>
    <row r="123" spans="1:8" ht="17.399999999999999" customHeight="1" x14ac:dyDescent="0.25">
      <c r="A123" s="90"/>
      <c r="B123" s="91"/>
      <c r="C123" s="92"/>
      <c r="D123" s="90"/>
      <c r="E123" s="90">
        <v>1</v>
      </c>
      <c r="F123" s="101">
        <v>1</v>
      </c>
      <c r="G123" s="19" t="str">
        <f>IFERROR(VLOOKUP(B123,Transport!L:M,2,FALSE)*'Dept H Planning'!C123*'Dept H Planning'!D123*'Dept H Planning'!E123*'Dept H Planning'!F123,"")</f>
        <v/>
      </c>
      <c r="H123" s="90"/>
    </row>
    <row r="124" spans="1:8" ht="17.399999999999999" customHeight="1" x14ac:dyDescent="0.25">
      <c r="A124" s="90"/>
      <c r="B124" s="91"/>
      <c r="C124" s="92"/>
      <c r="D124" s="90"/>
      <c r="E124" s="90">
        <v>1</v>
      </c>
      <c r="F124" s="101">
        <v>1</v>
      </c>
      <c r="G124" s="19" t="str">
        <f>IFERROR(VLOOKUP(B124,Transport!L:M,2,FALSE)*'Dept H Planning'!C124*'Dept H Planning'!D124*'Dept H Planning'!E124*'Dept H Planning'!F124,"")</f>
        <v/>
      </c>
      <c r="H124" s="90"/>
    </row>
    <row r="125" spans="1:8" ht="17.399999999999999" customHeight="1" x14ac:dyDescent="0.25">
      <c r="A125" s="90"/>
      <c r="B125" s="91"/>
      <c r="C125" s="92"/>
      <c r="D125" s="90"/>
      <c r="E125" s="90">
        <v>1</v>
      </c>
      <c r="F125" s="101">
        <v>1</v>
      </c>
      <c r="G125" s="19" t="str">
        <f>IFERROR(VLOOKUP(B125,Transport!L:M,2,FALSE)*'Dept H Planning'!C125*'Dept H Planning'!D125*'Dept H Planning'!E125*'Dept H Planning'!F125,"")</f>
        <v/>
      </c>
      <c r="H125" s="90"/>
    </row>
    <row r="126" spans="1:8" ht="17.399999999999999" customHeight="1" x14ac:dyDescent="0.25">
      <c r="A126" s="90"/>
      <c r="B126" s="91"/>
      <c r="C126" s="92"/>
      <c r="D126" s="90"/>
      <c r="E126" s="90">
        <v>1</v>
      </c>
      <c r="F126" s="101">
        <v>1</v>
      </c>
      <c r="G126" s="19" t="str">
        <f>IFERROR(VLOOKUP(B126,Transport!L:M,2,FALSE)*'Dept H Planning'!C126*'Dept H Planning'!D126*'Dept H Planning'!E126*'Dept H Planning'!F126,"")</f>
        <v/>
      </c>
      <c r="H126" s="90"/>
    </row>
    <row r="127" spans="1:8" ht="17.399999999999999" customHeight="1" x14ac:dyDescent="0.25">
      <c r="A127" s="90"/>
      <c r="B127" s="91"/>
      <c r="C127" s="92"/>
      <c r="D127" s="90"/>
      <c r="E127" s="90">
        <v>1</v>
      </c>
      <c r="F127" s="101">
        <v>1</v>
      </c>
      <c r="G127" s="19" t="str">
        <f>IFERROR(VLOOKUP(B127,Transport!L:M,2,FALSE)*'Dept H Planning'!C127*'Dept H Planning'!D127*'Dept H Planning'!E127*'Dept H Planning'!F127,"")</f>
        <v/>
      </c>
      <c r="H127" s="90"/>
    </row>
    <row r="128" spans="1:8" ht="17.399999999999999" customHeight="1" x14ac:dyDescent="0.25">
      <c r="A128" s="90"/>
      <c r="B128" s="91"/>
      <c r="C128" s="92"/>
      <c r="D128" s="90"/>
      <c r="E128" s="90">
        <v>1</v>
      </c>
      <c r="F128" s="101">
        <v>1</v>
      </c>
      <c r="G128" s="19" t="str">
        <f>IFERROR(VLOOKUP(B128,Transport!L:M,2,FALSE)*'Dept H Planning'!C128*'Dept H Planning'!D128*'Dept H Planning'!E128*'Dept H Planning'!F128,"")</f>
        <v/>
      </c>
      <c r="H128" s="90"/>
    </row>
    <row r="129" spans="1:8" ht="17.399999999999999" customHeight="1" x14ac:dyDescent="0.25">
      <c r="A129" s="90"/>
      <c r="B129" s="91"/>
      <c r="C129" s="92"/>
      <c r="D129" s="90"/>
      <c r="E129" s="90">
        <v>1</v>
      </c>
      <c r="F129" s="101">
        <v>1</v>
      </c>
      <c r="G129" s="19" t="str">
        <f>IFERROR(VLOOKUP(B129,Transport!L:M,2,FALSE)*'Dept H Planning'!C129*'Dept H Planning'!D129*'Dept H Planning'!E129*'Dept H Planning'!F129,"")</f>
        <v/>
      </c>
      <c r="H129" s="90"/>
    </row>
    <row r="130" spans="1:8" ht="17.399999999999999" customHeight="1" x14ac:dyDescent="0.25">
      <c r="A130" s="90"/>
      <c r="B130" s="91"/>
      <c r="C130" s="92"/>
      <c r="D130" s="90"/>
      <c r="E130" s="90">
        <v>1</v>
      </c>
      <c r="F130" s="101">
        <v>1</v>
      </c>
      <c r="G130" s="19" t="str">
        <f>IFERROR(VLOOKUP(B130,Transport!L:M,2,FALSE)*'Dept H Planning'!C130*'Dept H Planning'!D130*'Dept H Planning'!E130*'Dept H Planning'!F130,"")</f>
        <v/>
      </c>
      <c r="H130" s="90"/>
    </row>
    <row r="131" spans="1:8" ht="17.399999999999999" customHeight="1" x14ac:dyDescent="0.25">
      <c r="A131" s="90"/>
      <c r="B131" s="91"/>
      <c r="C131" s="92"/>
      <c r="D131" s="90"/>
      <c r="E131" s="90">
        <v>1</v>
      </c>
      <c r="F131" s="101">
        <v>1</v>
      </c>
      <c r="G131" s="19" t="str">
        <f>IFERROR(VLOOKUP(B131,Transport!L:M,2,FALSE)*'Dept H Planning'!C131*'Dept H Planning'!D131*'Dept H Planning'!E131*'Dept H Planning'!F131,"")</f>
        <v/>
      </c>
      <c r="H131" s="90"/>
    </row>
    <row r="132" spans="1:8" ht="17.399999999999999" customHeight="1" x14ac:dyDescent="0.25">
      <c r="A132" s="90"/>
      <c r="B132" s="91"/>
      <c r="C132" s="92"/>
      <c r="D132" s="90"/>
      <c r="E132" s="90">
        <v>1</v>
      </c>
      <c r="F132" s="101">
        <v>1</v>
      </c>
      <c r="G132" s="19" t="str">
        <f>IFERROR(VLOOKUP(B132,Transport!L:M,2,FALSE)*'Dept H Planning'!C132*'Dept H Planning'!D132*'Dept H Planning'!E132*'Dept H Planning'!F132,"")</f>
        <v/>
      </c>
      <c r="H132" s="90"/>
    </row>
    <row r="133" spans="1:8" ht="17.399999999999999" customHeight="1" x14ac:dyDescent="0.25">
      <c r="A133" s="90"/>
      <c r="B133" s="91"/>
      <c r="C133" s="92"/>
      <c r="D133" s="90"/>
      <c r="E133" s="90">
        <v>1</v>
      </c>
      <c r="F133" s="101">
        <v>1</v>
      </c>
      <c r="G133" s="19" t="str">
        <f>IFERROR(VLOOKUP(B133,Transport!L:M,2,FALSE)*'Dept H Planning'!C133*'Dept H Planning'!D133*'Dept H Planning'!E133*'Dept H Planning'!F133,"")</f>
        <v/>
      </c>
      <c r="H133" s="90"/>
    </row>
    <row r="134" spans="1:8" ht="17.399999999999999" customHeight="1" x14ac:dyDescent="0.25">
      <c r="A134" s="90"/>
      <c r="B134" s="91"/>
      <c r="C134" s="92"/>
      <c r="D134" s="90"/>
      <c r="E134" s="90">
        <v>1</v>
      </c>
      <c r="F134" s="101">
        <v>1</v>
      </c>
      <c r="G134" s="19" t="str">
        <f>IFERROR(VLOOKUP(B134,Transport!L:M,2,FALSE)*'Dept H Planning'!C134*'Dept H Planning'!D134*'Dept H Planning'!E134*'Dept H Planning'!F134,"")</f>
        <v/>
      </c>
      <c r="H134" s="90"/>
    </row>
    <row r="135" spans="1:8" ht="17.399999999999999" customHeight="1" x14ac:dyDescent="0.25">
      <c r="A135" s="90"/>
      <c r="B135" s="91"/>
      <c r="C135" s="92"/>
      <c r="D135" s="90"/>
      <c r="E135" s="90">
        <v>1</v>
      </c>
      <c r="F135" s="101">
        <v>1</v>
      </c>
      <c r="G135" s="19" t="str">
        <f>IFERROR(VLOOKUP(B135,Transport!L:M,2,FALSE)*'Dept H Planning'!C135*'Dept H Planning'!D135*'Dept H Planning'!E135*'Dept H Planning'!F135,"")</f>
        <v/>
      </c>
      <c r="H135" s="90"/>
    </row>
    <row r="136" spans="1:8" ht="17.399999999999999" customHeight="1" x14ac:dyDescent="0.25">
      <c r="A136" s="90"/>
      <c r="B136" s="91"/>
      <c r="C136" s="92"/>
      <c r="D136" s="90"/>
      <c r="E136" s="90">
        <v>1</v>
      </c>
      <c r="F136" s="101">
        <v>1</v>
      </c>
      <c r="G136" s="19" t="str">
        <f>IFERROR(VLOOKUP(B136,Transport!L:M,2,FALSE)*'Dept H Planning'!C136*'Dept H Planning'!D136*'Dept H Planning'!E136*'Dept H Planning'!F136,"")</f>
        <v/>
      </c>
      <c r="H136" s="90"/>
    </row>
    <row r="137" spans="1:8" ht="17.399999999999999" customHeight="1" x14ac:dyDescent="0.25">
      <c r="A137" s="90"/>
      <c r="B137" s="91"/>
      <c r="C137" s="92"/>
      <c r="D137" s="90"/>
      <c r="E137" s="90">
        <v>1</v>
      </c>
      <c r="F137" s="101">
        <v>1</v>
      </c>
      <c r="G137" s="19" t="str">
        <f>IFERROR(VLOOKUP(B137,Transport!L:M,2,FALSE)*'Dept H Planning'!C137*'Dept H Planning'!D137*'Dept H Planning'!E137*'Dept H Planning'!F137,"")</f>
        <v/>
      </c>
      <c r="H137" s="90"/>
    </row>
    <row r="140" spans="1:8" ht="17.399999999999999" customHeight="1" x14ac:dyDescent="0.4">
      <c r="A140" s="94" t="s">
        <v>260</v>
      </c>
    </row>
    <row r="141" spans="1:8" ht="17.399999999999999" customHeight="1" thickBot="1" x14ac:dyDescent="0.45">
      <c r="A141" s="94"/>
    </row>
    <row r="142" spans="1:8" ht="27.9" customHeight="1" thickBot="1" x14ac:dyDescent="0.3">
      <c r="A142" s="217" t="s">
        <v>261</v>
      </c>
      <c r="B142" s="218"/>
      <c r="C142" s="218"/>
      <c r="D142" s="219"/>
    </row>
    <row r="143" spans="1:8" ht="40.5" customHeight="1" x14ac:dyDescent="0.25">
      <c r="A143" s="80" t="s">
        <v>227</v>
      </c>
      <c r="B143" s="80" t="s">
        <v>228</v>
      </c>
      <c r="C143" s="80" t="s">
        <v>248</v>
      </c>
      <c r="D143" s="80" t="s">
        <v>252</v>
      </c>
      <c r="E143" s="102" t="s">
        <v>245</v>
      </c>
      <c r="F143" s="80" t="s">
        <v>246</v>
      </c>
      <c r="G143" s="80" t="s">
        <v>230</v>
      </c>
      <c r="H143" s="102" t="s">
        <v>257</v>
      </c>
    </row>
    <row r="144" spans="1:8" ht="17.399999999999999" customHeight="1" x14ac:dyDescent="0.25">
      <c r="A144" s="90"/>
      <c r="B144" s="91"/>
      <c r="C144" s="92"/>
      <c r="D144" s="92"/>
      <c r="E144" s="90">
        <v>1</v>
      </c>
      <c r="F144" s="101">
        <v>1</v>
      </c>
      <c r="G144" s="19" t="str">
        <f>IFERROR(IF(OR(D144="",B144="HGV - Rigid - 0% laden (miles)",B144="HGV - Articulated - 0% laden (miles)"),VLOOKUP(B144,Transport!C:D,2,FALSE)*C144*E144*F144,VLOOKUP(B144,Transport!O:P,2,FALSE)*C144*E144*F144*D144),"")</f>
        <v/>
      </c>
      <c r="H144" s="90"/>
    </row>
    <row r="145" spans="1:8" ht="17.399999999999999" customHeight="1" x14ac:dyDescent="0.25">
      <c r="A145" s="90"/>
      <c r="B145" s="91"/>
      <c r="C145" s="92"/>
      <c r="D145" s="92"/>
      <c r="E145" s="90">
        <v>1</v>
      </c>
      <c r="F145" s="101">
        <v>1</v>
      </c>
      <c r="G145" s="19" t="str">
        <f>IFERROR(IF(OR(D145="",B145="HGV - Rigid - 0% laden (miles)",B145="HGV - Articulated - 0% laden (miles)"),VLOOKUP(B145,Transport!C:D,2,FALSE)*C145*E145*F145,VLOOKUP(B145,Transport!O:P,2,FALSE)*C145*E145*F145*D145),"")</f>
        <v/>
      </c>
      <c r="H145" s="90"/>
    </row>
    <row r="146" spans="1:8" ht="17.399999999999999" customHeight="1" x14ac:dyDescent="0.25">
      <c r="A146" s="90"/>
      <c r="B146" s="91"/>
      <c r="C146" s="92"/>
      <c r="D146" s="92"/>
      <c r="E146" s="90">
        <v>1</v>
      </c>
      <c r="F146" s="101">
        <v>1</v>
      </c>
      <c r="G146" s="19" t="str">
        <f>IFERROR(IF(OR(D146="",B146="HGV - Rigid - 0% laden (miles)",B146="HGV - Articulated - 0% laden (miles)"),VLOOKUP(B146,Transport!C:D,2,FALSE)*C146*E146*F146,VLOOKUP(B146,Transport!O:P,2,FALSE)*C146*E146*F146*D146),"")</f>
        <v/>
      </c>
      <c r="H146" s="90"/>
    </row>
    <row r="147" spans="1:8" ht="17.399999999999999" customHeight="1" x14ac:dyDescent="0.25">
      <c r="A147" s="90"/>
      <c r="B147" s="91"/>
      <c r="C147" s="92"/>
      <c r="D147" s="92"/>
      <c r="E147" s="90">
        <v>1</v>
      </c>
      <c r="F147" s="101">
        <v>1</v>
      </c>
      <c r="G147" s="19" t="str">
        <f>IFERROR(IF(OR(D147="",B147="HGV - Rigid - 0% laden (miles)",B147="HGV - Articulated - 0% laden (miles)"),VLOOKUP(B147,Transport!C:D,2,FALSE)*C147*E147*F147,VLOOKUP(B147,Transport!O:P,2,FALSE)*C147*E147*F147*D147),"")</f>
        <v/>
      </c>
      <c r="H147" s="90"/>
    </row>
    <row r="148" spans="1:8" ht="17.399999999999999" customHeight="1" x14ac:dyDescent="0.25">
      <c r="A148" s="90"/>
      <c r="B148" s="91"/>
      <c r="C148" s="92"/>
      <c r="D148" s="92"/>
      <c r="E148" s="90">
        <v>1</v>
      </c>
      <c r="F148" s="101">
        <v>1</v>
      </c>
      <c r="G148" s="19" t="str">
        <f>IFERROR(IF(OR(D148="",B148="HGV - Rigid - 0% laden (miles)",B148="HGV - Articulated - 0% laden (miles)"),VLOOKUP(B148,Transport!C:D,2,FALSE)*C148*E148*F148,VLOOKUP(B148,Transport!O:P,2,FALSE)*C148*E148*F148*D148),"")</f>
        <v/>
      </c>
      <c r="H148" s="90"/>
    </row>
    <row r="149" spans="1:8" ht="17.399999999999999" customHeight="1" x14ac:dyDescent="0.25">
      <c r="A149" s="90"/>
      <c r="B149" s="91"/>
      <c r="C149" s="92"/>
      <c r="D149" s="92"/>
      <c r="E149" s="90">
        <v>1</v>
      </c>
      <c r="F149" s="101">
        <v>1</v>
      </c>
      <c r="G149" s="19" t="str">
        <f>IFERROR(IF(OR(D149="",B149="HGV - Rigid - 0% laden (miles)",B149="HGV - Articulated - 0% laden (miles)"),VLOOKUP(B149,Transport!C:D,2,FALSE)*C149*E149*F149,VLOOKUP(B149,Transport!O:P,2,FALSE)*C149*E149*F149*D149),"")</f>
        <v/>
      </c>
      <c r="H149" s="90"/>
    </row>
    <row r="150" spans="1:8" ht="17.399999999999999" customHeight="1" x14ac:dyDescent="0.25">
      <c r="A150" s="90"/>
      <c r="B150" s="91"/>
      <c r="C150" s="92"/>
      <c r="D150" s="92"/>
      <c r="E150" s="90">
        <v>1</v>
      </c>
      <c r="F150" s="101">
        <v>1</v>
      </c>
      <c r="G150" s="19" t="str">
        <f>IFERROR(IF(OR(D150="",B150="HGV - Rigid - 0% laden (miles)",B150="HGV - Articulated - 0% laden (miles)"),VLOOKUP(B150,Transport!C:D,2,FALSE)*C150*E150*F150,VLOOKUP(B150,Transport!O:P,2,FALSE)*C150*E150*F150*D150),"")</f>
        <v/>
      </c>
      <c r="H150" s="90"/>
    </row>
    <row r="151" spans="1:8" ht="17.399999999999999" customHeight="1" x14ac:dyDescent="0.25">
      <c r="A151" s="90"/>
      <c r="B151" s="91"/>
      <c r="C151" s="92"/>
      <c r="D151" s="92"/>
      <c r="E151" s="90">
        <v>1</v>
      </c>
      <c r="F151" s="101">
        <v>1</v>
      </c>
      <c r="G151" s="19" t="str">
        <f>IFERROR(IF(OR(D151="",B151="HGV - Rigid - 0% laden (miles)",B151="HGV - Articulated - 0% laden (miles)"),VLOOKUP(B151,Transport!C:D,2,FALSE)*C151*E151*F151,VLOOKUP(B151,Transport!O:P,2,FALSE)*C151*E151*F151*D151),"")</f>
        <v/>
      </c>
      <c r="H151" s="90"/>
    </row>
    <row r="152" spans="1:8" ht="17.399999999999999" customHeight="1" x14ac:dyDescent="0.25">
      <c r="A152" s="90"/>
      <c r="B152" s="91"/>
      <c r="C152" s="92"/>
      <c r="D152" s="92"/>
      <c r="E152" s="90">
        <v>1</v>
      </c>
      <c r="F152" s="101">
        <v>1</v>
      </c>
      <c r="G152" s="19" t="str">
        <f>IFERROR(IF(OR(D152="",B152="HGV - Rigid - 0% laden (miles)",B152="HGV - Articulated - 0% laden (miles)"),VLOOKUP(B152,Transport!C:D,2,FALSE)*C152*E152*F152,VLOOKUP(B152,Transport!O:P,2,FALSE)*C152*E152*F152*D152),"")</f>
        <v/>
      </c>
      <c r="H152" s="90"/>
    </row>
    <row r="153" spans="1:8" ht="17.399999999999999" customHeight="1" x14ac:dyDescent="0.25">
      <c r="A153" s="90"/>
      <c r="B153" s="91"/>
      <c r="C153" s="92"/>
      <c r="D153" s="92"/>
      <c r="E153" s="90">
        <v>1</v>
      </c>
      <c r="F153" s="101">
        <v>1</v>
      </c>
      <c r="G153" s="19" t="str">
        <f>IFERROR(IF(OR(D153="",B153="HGV - Rigid - 0% laden (miles)",B153="HGV - Articulated - 0% laden (miles)"),VLOOKUP(B153,Transport!C:D,2,FALSE)*C153*E153*F153,VLOOKUP(B153,Transport!O:P,2,FALSE)*C153*E153*F153*D153),"")</f>
        <v/>
      </c>
      <c r="H153" s="90"/>
    </row>
    <row r="154" spans="1:8" ht="17.399999999999999" customHeight="1" x14ac:dyDescent="0.25">
      <c r="A154" s="90"/>
      <c r="B154" s="91"/>
      <c r="C154" s="92"/>
      <c r="D154" s="92"/>
      <c r="E154" s="90">
        <v>1</v>
      </c>
      <c r="F154" s="101">
        <v>1</v>
      </c>
      <c r="G154" s="19" t="str">
        <f>IFERROR(IF(OR(D154="",B154="HGV - Rigid - 0% laden (miles)",B154="HGV - Articulated - 0% laden (miles)"),VLOOKUP(B154,Transport!C:D,2,FALSE)*C154*E154*F154,VLOOKUP(B154,Transport!O:P,2,FALSE)*C154*E154*F154*D154),"")</f>
        <v/>
      </c>
      <c r="H154" s="90"/>
    </row>
    <row r="155" spans="1:8" ht="17.399999999999999" customHeight="1" x14ac:dyDescent="0.25">
      <c r="A155" s="90"/>
      <c r="B155" s="91"/>
      <c r="C155" s="92"/>
      <c r="D155" s="92"/>
      <c r="E155" s="90">
        <v>1</v>
      </c>
      <c r="F155" s="101">
        <v>1</v>
      </c>
      <c r="G155" s="19" t="str">
        <f>IFERROR(IF(OR(D155="",B155="HGV - Rigid - 0% laden (miles)",B155="HGV - Articulated - 0% laden (miles)"),VLOOKUP(B155,Transport!C:D,2,FALSE)*C155*E155*F155,VLOOKUP(B155,Transport!O:P,2,FALSE)*C155*E155*F155*D155),"")</f>
        <v/>
      </c>
      <c r="H155" s="90"/>
    </row>
    <row r="156" spans="1:8" ht="17.399999999999999" customHeight="1" x14ac:dyDescent="0.25">
      <c r="A156" s="90"/>
      <c r="B156" s="91"/>
      <c r="C156" s="92"/>
      <c r="D156" s="92"/>
      <c r="E156" s="90">
        <v>1</v>
      </c>
      <c r="F156" s="101">
        <v>1</v>
      </c>
      <c r="G156" s="19" t="str">
        <f>IFERROR(IF(OR(D156="",B156="HGV - Rigid - 0% laden (miles)",B156="HGV - Articulated - 0% laden (miles)"),VLOOKUP(B156,Transport!C:D,2,FALSE)*C156*E156*F156,VLOOKUP(B156,Transport!O:P,2,FALSE)*C156*E156*F156*D156),"")</f>
        <v/>
      </c>
      <c r="H156" s="90"/>
    </row>
    <row r="157" spans="1:8" ht="17.399999999999999" customHeight="1" x14ac:dyDescent="0.25">
      <c r="A157" s="90"/>
      <c r="B157" s="91"/>
      <c r="C157" s="92"/>
      <c r="D157" s="92"/>
      <c r="E157" s="90">
        <v>1</v>
      </c>
      <c r="F157" s="101">
        <v>1</v>
      </c>
      <c r="G157" s="19" t="str">
        <f>IFERROR(IF(OR(D157="",B157="HGV - Rigid - 0% laden (miles)",B157="HGV - Articulated - 0% laden (miles)"),VLOOKUP(B157,Transport!C:D,2,FALSE)*C157*E157*F157,VLOOKUP(B157,Transport!O:P,2,FALSE)*C157*E157*F157*D157),"")</f>
        <v/>
      </c>
      <c r="H157" s="90"/>
    </row>
    <row r="158" spans="1:8" ht="17.399999999999999" customHeight="1" x14ac:dyDescent="0.25">
      <c r="A158" s="90"/>
      <c r="B158" s="91"/>
      <c r="C158" s="92"/>
      <c r="D158" s="92"/>
      <c r="E158" s="90">
        <v>1</v>
      </c>
      <c r="F158" s="101">
        <v>1</v>
      </c>
      <c r="G158" s="19" t="str">
        <f>IFERROR(IF(OR(D158="",B158="HGV - Rigid - 0% laden (miles)",B158="HGV - Articulated - 0% laden (miles)"),VLOOKUP(B158,Transport!C:D,2,FALSE)*C158*E158*F158,VLOOKUP(B158,Transport!O:P,2,FALSE)*C158*E158*F158*D158),"")</f>
        <v/>
      </c>
      <c r="H158" s="90"/>
    </row>
    <row r="159" spans="1:8" ht="17.399999999999999" customHeight="1" x14ac:dyDescent="0.25">
      <c r="A159" s="90"/>
      <c r="B159" s="91"/>
      <c r="C159" s="92"/>
      <c r="D159" s="92"/>
      <c r="E159" s="90">
        <v>1</v>
      </c>
      <c r="F159" s="101">
        <v>1</v>
      </c>
      <c r="G159" s="19" t="str">
        <f>IFERROR(IF(OR(D159="",B159="HGV - Rigid - 0% laden (miles)",B159="HGV - Articulated - 0% laden (miles)"),VLOOKUP(B159,Transport!C:D,2,FALSE)*C159*E159*F159,VLOOKUP(B159,Transport!O:P,2,FALSE)*C159*E159*F159*D159),"")</f>
        <v/>
      </c>
      <c r="H159" s="90"/>
    </row>
    <row r="160" spans="1:8" ht="17.399999999999999" customHeight="1" x14ac:dyDescent="0.25">
      <c r="A160" s="90"/>
      <c r="B160" s="91"/>
      <c r="C160" s="92"/>
      <c r="D160" s="92"/>
      <c r="E160" s="90">
        <v>1</v>
      </c>
      <c r="F160" s="101">
        <v>1</v>
      </c>
      <c r="G160" s="19" t="str">
        <f>IFERROR(IF(OR(D160="",B160="HGV - Rigid - 0% laden (miles)",B160="HGV - Articulated - 0% laden (miles)"),VLOOKUP(B160,Transport!C:D,2,FALSE)*C160*E160*F160,VLOOKUP(B160,Transport!O:P,2,FALSE)*C160*E160*F160*D160),"")</f>
        <v/>
      </c>
      <c r="H160" s="90"/>
    </row>
    <row r="161" spans="1:8" ht="17.399999999999999" customHeight="1" x14ac:dyDescent="0.25">
      <c r="A161" s="90"/>
      <c r="B161" s="91"/>
      <c r="C161" s="92"/>
      <c r="D161" s="92"/>
      <c r="E161" s="90">
        <v>1</v>
      </c>
      <c r="F161" s="101">
        <v>1</v>
      </c>
      <c r="G161" s="19" t="str">
        <f>IFERROR(IF(OR(D161="",B161="HGV - Rigid - 0% laden (miles)",B161="HGV - Articulated - 0% laden (miles)"),VLOOKUP(B161,Transport!C:D,2,FALSE)*C161*E161*F161,VLOOKUP(B161,Transport!O:P,2,FALSE)*C161*E161*F161*D161),"")</f>
        <v/>
      </c>
      <c r="H161" s="90"/>
    </row>
    <row r="162" spans="1:8" ht="17.399999999999999" customHeight="1" x14ac:dyDescent="0.25">
      <c r="A162" s="90"/>
      <c r="B162" s="91"/>
      <c r="C162" s="92"/>
      <c r="D162" s="92"/>
      <c r="E162" s="90">
        <v>1</v>
      </c>
      <c r="F162" s="101">
        <v>1</v>
      </c>
      <c r="G162" s="19" t="str">
        <f>IFERROR(IF(OR(D162="",B162="HGV - Rigid - 0% laden (miles)",B162="HGV - Articulated - 0% laden (miles)"),VLOOKUP(B162,Transport!C:D,2,FALSE)*C162*E162*F162,VLOOKUP(B162,Transport!O:P,2,FALSE)*C162*E162*F162*D162),"")</f>
        <v/>
      </c>
      <c r="H162" s="90"/>
    </row>
    <row r="163" spans="1:8" ht="17.399999999999999" customHeight="1" x14ac:dyDescent="0.25">
      <c r="A163" s="90"/>
      <c r="B163" s="91"/>
      <c r="C163" s="92"/>
      <c r="D163" s="92"/>
      <c r="E163" s="90">
        <v>1</v>
      </c>
      <c r="F163" s="101">
        <v>1</v>
      </c>
      <c r="G163" s="19" t="str">
        <f>IFERROR(IF(OR(D163="",B163="HGV - Rigid - 0% laden (miles)",B163="HGV - Articulated - 0% laden (miles)"),VLOOKUP(B163,Transport!C:D,2,FALSE)*C163*E163*F163,VLOOKUP(B163,Transport!O:P,2,FALSE)*C163*E163*F163*D163),"")</f>
        <v/>
      </c>
      <c r="H163" s="90"/>
    </row>
    <row r="164" spans="1:8" ht="17.399999999999999" customHeight="1" x14ac:dyDescent="0.25">
      <c r="A164" s="90"/>
      <c r="B164" s="91"/>
      <c r="C164" s="92"/>
      <c r="D164" s="92"/>
      <c r="E164" s="90">
        <v>1</v>
      </c>
      <c r="F164" s="101">
        <v>1</v>
      </c>
      <c r="G164" s="19" t="str">
        <f>IFERROR(IF(OR(D164="",B164="HGV - Rigid - 0% laden (miles)",B164="HGV - Articulated - 0% laden (miles)"),VLOOKUP(B164,Transport!C:D,2,FALSE)*C164*E164*F164,VLOOKUP(B164,Transport!O:P,2,FALSE)*C164*E164*F164*D164),"")</f>
        <v/>
      </c>
      <c r="H164" s="90"/>
    </row>
    <row r="165" spans="1:8" ht="17.399999999999999" customHeight="1" x14ac:dyDescent="0.25">
      <c r="A165" s="90"/>
      <c r="B165" s="91"/>
      <c r="C165" s="92"/>
      <c r="D165" s="92"/>
      <c r="E165" s="90">
        <v>1</v>
      </c>
      <c r="F165" s="101">
        <v>1</v>
      </c>
      <c r="G165" s="19" t="str">
        <f>IFERROR(IF(OR(D165="",B165="HGV - Rigid - 0% laden (miles)",B165="HGV - Articulated - 0% laden (miles)"),VLOOKUP(B165,Transport!C:D,2,FALSE)*C165*E165*F165,VLOOKUP(B165,Transport!O:P,2,FALSE)*C165*E165*F165*D165),"")</f>
        <v/>
      </c>
      <c r="H165" s="90"/>
    </row>
    <row r="166" spans="1:8" ht="17.399999999999999" customHeight="1" x14ac:dyDescent="0.25">
      <c r="A166" s="90"/>
      <c r="B166" s="91"/>
      <c r="C166" s="92"/>
      <c r="D166" s="92"/>
      <c r="E166" s="90">
        <v>1</v>
      </c>
      <c r="F166" s="101">
        <v>1</v>
      </c>
      <c r="G166" s="19" t="str">
        <f>IFERROR(IF(OR(D166="",B166="HGV - Rigid - 0% laden (miles)",B166="HGV - Articulated - 0% laden (miles)"),VLOOKUP(B166,Transport!C:D,2,FALSE)*C166*E166*F166,VLOOKUP(B166,Transport!O:P,2,FALSE)*C166*E166*F166*D166),"")</f>
        <v/>
      </c>
      <c r="H166" s="90"/>
    </row>
    <row r="167" spans="1:8" ht="17.399999999999999" customHeight="1" x14ac:dyDescent="0.25">
      <c r="A167" s="90"/>
      <c r="B167" s="91"/>
      <c r="C167" s="92"/>
      <c r="D167" s="92"/>
      <c r="E167" s="90">
        <v>1</v>
      </c>
      <c r="F167" s="101">
        <v>1</v>
      </c>
      <c r="G167" s="19" t="str">
        <f>IFERROR(IF(OR(D167="",B167="HGV - Rigid - 0% laden (miles)",B167="HGV - Articulated - 0% laden (miles)"),VLOOKUP(B167,Transport!C:D,2,FALSE)*C167*E167*F167,VLOOKUP(B167,Transport!O:P,2,FALSE)*C167*E167*F167*D167),"")</f>
        <v/>
      </c>
      <c r="H167" s="90"/>
    </row>
    <row r="168" spans="1:8" ht="17.399999999999999" customHeight="1" x14ac:dyDescent="0.25">
      <c r="A168" s="90"/>
      <c r="B168" s="91"/>
      <c r="C168" s="92"/>
      <c r="D168" s="92"/>
      <c r="E168" s="90">
        <v>1</v>
      </c>
      <c r="F168" s="101">
        <v>1</v>
      </c>
      <c r="G168" s="19" t="str">
        <f>IFERROR(IF(OR(D168="",B168="HGV - Rigid - 0% laden (miles)",B168="HGV - Articulated - 0% laden (miles)"),VLOOKUP(B168,Transport!C:D,2,FALSE)*C168*E168*F168,VLOOKUP(B168,Transport!O:P,2,FALSE)*C168*E168*F168*D168),"")</f>
        <v/>
      </c>
      <c r="H168" s="90"/>
    </row>
    <row r="169" spans="1:8" ht="17.399999999999999" customHeight="1" x14ac:dyDescent="0.25">
      <c r="A169" s="90"/>
      <c r="B169" s="91"/>
      <c r="C169" s="92"/>
      <c r="D169" s="92"/>
      <c r="E169" s="90">
        <v>1</v>
      </c>
      <c r="F169" s="101">
        <v>1</v>
      </c>
      <c r="G169" s="19" t="str">
        <f>IFERROR(IF(OR(D169="",B169="HGV - Rigid - 0% laden (miles)",B169="HGV - Articulated - 0% laden (miles)"),VLOOKUP(B169,Transport!C:D,2,FALSE)*C169*E169*F169,VLOOKUP(B169,Transport!O:P,2,FALSE)*C169*E169*F169*D169),"")</f>
        <v/>
      </c>
      <c r="H169" s="90"/>
    </row>
    <row r="173" spans="1:8" ht="22.8" x14ac:dyDescent="0.4">
      <c r="A173" s="94" t="s">
        <v>262</v>
      </c>
    </row>
    <row r="174" spans="1:8" ht="13.5" customHeight="1" thickBot="1" x14ac:dyDescent="0.45">
      <c r="A174" s="94"/>
    </row>
    <row r="175" spans="1:8" ht="33.6" customHeight="1" thickBot="1" x14ac:dyDescent="0.3">
      <c r="A175" s="217" t="s">
        <v>263</v>
      </c>
      <c r="B175" s="218"/>
      <c r="C175" s="218"/>
      <c r="D175" s="219"/>
    </row>
    <row r="176" spans="1:8" ht="43.5" customHeight="1" x14ac:dyDescent="0.25">
      <c r="A176" s="80" t="s">
        <v>264</v>
      </c>
      <c r="B176" s="80" t="s">
        <v>265</v>
      </c>
      <c r="C176" s="80" t="s">
        <v>266</v>
      </c>
      <c r="D176" s="80" t="s">
        <v>267</v>
      </c>
      <c r="E176" s="80" t="s">
        <v>246</v>
      </c>
      <c r="F176" s="80" t="s">
        <v>230</v>
      </c>
      <c r="G176" s="102" t="s">
        <v>231</v>
      </c>
    </row>
    <row r="177" spans="1:7" ht="17.399999999999999" customHeight="1" x14ac:dyDescent="0.25">
      <c r="A177" s="90"/>
      <c r="B177" s="91"/>
      <c r="C177" s="90"/>
      <c r="D177" s="90"/>
      <c r="E177" s="101">
        <v>1</v>
      </c>
      <c r="F177" s="19" t="str">
        <f>IFERROR(C177*D177*E177*VLOOKUP(B177,Hotels[#All],2,FALSE),"")</f>
        <v/>
      </c>
      <c r="G177" s="90"/>
    </row>
    <row r="178" spans="1:7" ht="17.399999999999999" customHeight="1" x14ac:dyDescent="0.25">
      <c r="A178" s="90"/>
      <c r="B178" s="91"/>
      <c r="C178" s="90"/>
      <c r="D178" s="90"/>
      <c r="E178" s="101">
        <v>1</v>
      </c>
      <c r="F178" s="19" t="str">
        <f>IFERROR(C178*D178*E178*VLOOKUP(B178,Hotels[#All],2,FALSE),"")</f>
        <v/>
      </c>
      <c r="G178" s="90"/>
    </row>
    <row r="179" spans="1:7" ht="17.399999999999999" customHeight="1" x14ac:dyDescent="0.25">
      <c r="A179" s="90"/>
      <c r="B179" s="91"/>
      <c r="C179" s="90"/>
      <c r="D179" s="90"/>
      <c r="E179" s="101">
        <v>1</v>
      </c>
      <c r="F179" s="19" t="str">
        <f>IFERROR(C179*D179*E179*VLOOKUP(B179,Hotels[#All],2,FALSE),"")</f>
        <v/>
      </c>
      <c r="G179" s="90"/>
    </row>
    <row r="180" spans="1:7" ht="17.399999999999999" customHeight="1" x14ac:dyDescent="0.25">
      <c r="A180" s="90"/>
      <c r="B180" s="91"/>
      <c r="C180" s="90"/>
      <c r="D180" s="90"/>
      <c r="E180" s="101">
        <v>1</v>
      </c>
      <c r="F180" s="19" t="str">
        <f>IFERROR(C180*D180*E180*VLOOKUP(B180,Hotels[#All],2,FALSE),"")</f>
        <v/>
      </c>
      <c r="G180" s="90"/>
    </row>
    <row r="181" spans="1:7" ht="17.399999999999999" customHeight="1" x14ac:dyDescent="0.25">
      <c r="A181" s="90"/>
      <c r="B181" s="91"/>
      <c r="C181" s="90"/>
      <c r="D181" s="90"/>
      <c r="E181" s="101">
        <v>1</v>
      </c>
      <c r="F181" s="19" t="str">
        <f>IFERROR(C181*D181*E181*VLOOKUP(B181,Hotels[#All],2,FALSE),"")</f>
        <v/>
      </c>
      <c r="G181" s="90"/>
    </row>
    <row r="182" spans="1:7" ht="17.399999999999999" customHeight="1" x14ac:dyDescent="0.25">
      <c r="A182" s="90"/>
      <c r="B182" s="91"/>
      <c r="C182" s="90"/>
      <c r="D182" s="90"/>
      <c r="E182" s="101">
        <v>1</v>
      </c>
      <c r="F182" s="19" t="str">
        <f>IFERROR(C182*D182*E182*VLOOKUP(B182,Hotels[#All],2,FALSE),"")</f>
        <v/>
      </c>
      <c r="G182" s="90"/>
    </row>
    <row r="183" spans="1:7" ht="17.399999999999999" customHeight="1" x14ac:dyDescent="0.25">
      <c r="A183" s="90"/>
      <c r="B183" s="91"/>
      <c r="C183" s="90"/>
      <c r="D183" s="90"/>
      <c r="E183" s="101">
        <v>1</v>
      </c>
      <c r="F183" s="19" t="str">
        <f>IFERROR(C183*D183*E183*VLOOKUP(B183,Hotels[#All],2,FALSE),"")</f>
        <v/>
      </c>
      <c r="G183" s="90"/>
    </row>
    <row r="184" spans="1:7" ht="17.399999999999999" customHeight="1" x14ac:dyDescent="0.25">
      <c r="A184" s="90"/>
      <c r="B184" s="91"/>
      <c r="C184" s="90"/>
      <c r="D184" s="90"/>
      <c r="E184" s="101">
        <v>1</v>
      </c>
      <c r="F184" s="19" t="str">
        <f>IFERROR(C184*D184*E184*VLOOKUP(B184,Hotels[#All],2,FALSE),"")</f>
        <v/>
      </c>
      <c r="G184" s="90"/>
    </row>
    <row r="185" spans="1:7" ht="17.399999999999999" customHeight="1" x14ac:dyDescent="0.25">
      <c r="A185" s="90"/>
      <c r="B185" s="91"/>
      <c r="C185" s="90"/>
      <c r="D185" s="90"/>
      <c r="E185" s="101">
        <v>1</v>
      </c>
      <c r="F185" s="19" t="str">
        <f>IFERROR(C185*D185*E185*VLOOKUP(B185,Hotels[#All],2,FALSE),"")</f>
        <v/>
      </c>
      <c r="G185" s="90"/>
    </row>
    <row r="186" spans="1:7" ht="17.399999999999999" customHeight="1" x14ac:dyDescent="0.25">
      <c r="A186" s="90"/>
      <c r="B186" s="91"/>
      <c r="C186" s="90"/>
      <c r="D186" s="90"/>
      <c r="E186" s="101">
        <v>1</v>
      </c>
      <c r="F186" s="19" t="str">
        <f>IFERROR(C186*D186*E186*VLOOKUP(B186,Hotels[#All],2,FALSE),"")</f>
        <v/>
      </c>
      <c r="G186" s="90"/>
    </row>
    <row r="187" spans="1:7" ht="17.399999999999999" customHeight="1" x14ac:dyDescent="0.25">
      <c r="A187" s="90"/>
      <c r="B187" s="91"/>
      <c r="C187" s="90"/>
      <c r="D187" s="90"/>
      <c r="E187" s="101">
        <v>1</v>
      </c>
      <c r="F187" s="19" t="str">
        <f>IFERROR(C187*D187*E187*VLOOKUP(B187,Hotels[#All],2,FALSE),"")</f>
        <v/>
      </c>
      <c r="G187" s="90"/>
    </row>
    <row r="188" spans="1:7" ht="17.399999999999999" customHeight="1" x14ac:dyDescent="0.25">
      <c r="A188" s="90"/>
      <c r="B188" s="91"/>
      <c r="C188" s="90"/>
      <c r="D188" s="90"/>
      <c r="E188" s="101">
        <v>1</v>
      </c>
      <c r="F188" s="19" t="str">
        <f>IFERROR(C188*D188*E188*VLOOKUP(B188,Hotels[#All],2,FALSE),"")</f>
        <v/>
      </c>
      <c r="G188" s="90"/>
    </row>
    <row r="189" spans="1:7" ht="17.399999999999999" customHeight="1" x14ac:dyDescent="0.25">
      <c r="A189" s="90"/>
      <c r="B189" s="91"/>
      <c r="C189" s="90"/>
      <c r="D189" s="90"/>
      <c r="E189" s="101">
        <v>1</v>
      </c>
      <c r="F189" s="19" t="str">
        <f>IFERROR(C189*D189*E189*VLOOKUP(B189,Hotels[#All],2,FALSE),"")</f>
        <v/>
      </c>
      <c r="G189" s="90"/>
    </row>
    <row r="190" spans="1:7" ht="17.399999999999999" customHeight="1" x14ac:dyDescent="0.25">
      <c r="A190" s="90"/>
      <c r="B190" s="91"/>
      <c r="C190" s="90"/>
      <c r="D190" s="90"/>
      <c r="E190" s="101">
        <v>1</v>
      </c>
      <c r="F190" s="19" t="str">
        <f>IFERROR(C190*D190*E190*VLOOKUP(B190,Hotels[#All],2,FALSE),"")</f>
        <v/>
      </c>
      <c r="G190" s="90"/>
    </row>
    <row r="191" spans="1:7" ht="17.399999999999999" customHeight="1" x14ac:dyDescent="0.25">
      <c r="A191" s="90"/>
      <c r="B191" s="91"/>
      <c r="C191" s="90"/>
      <c r="D191" s="90"/>
      <c r="E191" s="101">
        <v>1</v>
      </c>
      <c r="F191" s="19" t="str">
        <f>IFERROR(C191*D191*E191*VLOOKUP(B191,Hotels[#All],2,FALSE),"")</f>
        <v/>
      </c>
      <c r="G191" s="90"/>
    </row>
    <row r="192" spans="1:7" ht="17.399999999999999" customHeight="1" x14ac:dyDescent="0.25">
      <c r="A192" s="90"/>
      <c r="B192" s="91"/>
      <c r="C192" s="90"/>
      <c r="D192" s="90"/>
      <c r="E192" s="101">
        <v>1</v>
      </c>
      <c r="F192" s="19" t="str">
        <f>IFERROR(C192*D192*E192*VLOOKUP(B192,Hotels[#All],2,FALSE),"")</f>
        <v/>
      </c>
      <c r="G192" s="90"/>
    </row>
    <row r="193" spans="1:7" ht="17.399999999999999" customHeight="1" x14ac:dyDescent="0.25">
      <c r="A193" s="90"/>
      <c r="B193" s="91"/>
      <c r="C193" s="90"/>
      <c r="D193" s="90"/>
      <c r="E193" s="101">
        <v>1</v>
      </c>
      <c r="F193" s="19" t="str">
        <f>IFERROR(C193*D193*E193*VLOOKUP(B193,Hotels[#All],2,FALSE),"")</f>
        <v/>
      </c>
      <c r="G193" s="90"/>
    </row>
    <row r="194" spans="1:7" ht="17.399999999999999" customHeight="1" x14ac:dyDescent="0.25">
      <c r="A194" s="90"/>
      <c r="B194" s="91"/>
      <c r="C194" s="90"/>
      <c r="D194" s="90"/>
      <c r="E194" s="101">
        <v>1</v>
      </c>
      <c r="F194" s="19" t="str">
        <f>IFERROR(C194*D194*E194*VLOOKUP(B194,Hotels[#All],2,FALSE),"")</f>
        <v/>
      </c>
      <c r="G194" s="90"/>
    </row>
    <row r="195" spans="1:7" ht="17.399999999999999" customHeight="1" x14ac:dyDescent="0.25">
      <c r="A195" s="90"/>
      <c r="B195" s="91"/>
      <c r="C195" s="90"/>
      <c r="D195" s="90"/>
      <c r="E195" s="101">
        <v>1</v>
      </c>
      <c r="F195" s="19" t="str">
        <f>IFERROR(C195*D195*E195*VLOOKUP(B195,Hotels[#All],2,FALSE),"")</f>
        <v/>
      </c>
      <c r="G195" s="90"/>
    </row>
    <row r="196" spans="1:7" ht="17.399999999999999" customHeight="1" x14ac:dyDescent="0.25">
      <c r="A196" s="90"/>
      <c r="B196" s="91"/>
      <c r="C196" s="90"/>
      <c r="D196" s="90"/>
      <c r="E196" s="101">
        <v>1</v>
      </c>
      <c r="F196" s="19" t="str">
        <f>IFERROR(C196*D196*E196*VLOOKUP(B196,Hotels[#All],2,FALSE),"")</f>
        <v/>
      </c>
      <c r="G196" s="90"/>
    </row>
    <row r="197" spans="1:7" ht="17.399999999999999" customHeight="1" x14ac:dyDescent="0.25">
      <c r="A197" s="90"/>
      <c r="B197" s="91"/>
      <c r="C197" s="90"/>
      <c r="D197" s="90"/>
      <c r="E197" s="101">
        <v>1</v>
      </c>
      <c r="F197" s="19" t="str">
        <f>IFERROR(C197*D197*E197*VLOOKUP(B197,Hotels[#All],2,FALSE),"")</f>
        <v/>
      </c>
      <c r="G197" s="90"/>
    </row>
    <row r="198" spans="1:7" ht="17.399999999999999" customHeight="1" x14ac:dyDescent="0.25">
      <c r="A198" s="90"/>
      <c r="B198" s="91"/>
      <c r="C198" s="90"/>
      <c r="D198" s="90"/>
      <c r="E198" s="101">
        <v>1</v>
      </c>
      <c r="F198" s="19" t="str">
        <f>IFERROR(C198*D198*E198*VLOOKUP(B198,Hotels[#All],2,FALSE),"")</f>
        <v/>
      </c>
      <c r="G198" s="90"/>
    </row>
    <row r="199" spans="1:7" ht="17.399999999999999" customHeight="1" x14ac:dyDescent="0.25">
      <c r="A199" s="90"/>
      <c r="B199" s="91"/>
      <c r="C199" s="90"/>
      <c r="D199" s="90"/>
      <c r="E199" s="101">
        <v>1</v>
      </c>
      <c r="F199" s="19" t="str">
        <f>IFERROR(C199*D199*E199*VLOOKUP(B199,Hotels[#All],2,FALSE),"")</f>
        <v/>
      </c>
      <c r="G199" s="90"/>
    </row>
    <row r="202" spans="1:7" ht="17.399999999999999" customHeight="1" x14ac:dyDescent="0.4">
      <c r="A202" s="94" t="s">
        <v>268</v>
      </c>
    </row>
    <row r="203" spans="1:7" ht="17.399999999999999" customHeight="1" thickBot="1" x14ac:dyDescent="0.45">
      <c r="A203" s="94"/>
    </row>
    <row r="204" spans="1:7" ht="35.1" customHeight="1" thickBot="1" x14ac:dyDescent="0.3">
      <c r="A204" s="217" t="s">
        <v>269</v>
      </c>
      <c r="B204" s="218"/>
      <c r="C204" s="218"/>
      <c r="D204" s="219"/>
    </row>
    <row r="205" spans="1:7" ht="44.4" customHeight="1" x14ac:dyDescent="0.25">
      <c r="A205" s="102" t="s">
        <v>227</v>
      </c>
      <c r="B205" s="102" t="s">
        <v>228</v>
      </c>
      <c r="C205" s="102" t="s">
        <v>229</v>
      </c>
      <c r="D205" s="102" t="s">
        <v>246</v>
      </c>
      <c r="E205" s="102" t="s">
        <v>230</v>
      </c>
      <c r="F205" s="102" t="s">
        <v>231</v>
      </c>
    </row>
    <row r="206" spans="1:7" ht="18.899999999999999" customHeight="1" x14ac:dyDescent="0.25">
      <c r="A206" s="90"/>
      <c r="B206" s="91"/>
      <c r="C206" s="92"/>
      <c r="D206" s="101">
        <v>1</v>
      </c>
      <c r="E206" s="19" t="str">
        <f>IFERROR(VLOOKUP(B206,'Emission factors'!A:B,2,FALSE)*C206*D206,"")</f>
        <v/>
      </c>
      <c r="F206" s="90"/>
    </row>
    <row r="207" spans="1:7" ht="18.899999999999999" customHeight="1" x14ac:dyDescent="0.25">
      <c r="A207" s="90"/>
      <c r="B207" s="91"/>
      <c r="C207" s="92"/>
      <c r="D207" s="101">
        <v>1</v>
      </c>
      <c r="E207" s="19" t="str">
        <f>IFERROR(VLOOKUP(B207,'Emission factors'!A:B,2,FALSE)*C207*D207,"")</f>
        <v/>
      </c>
      <c r="F207" s="90"/>
    </row>
    <row r="208" spans="1:7" ht="18.899999999999999" customHeight="1" x14ac:dyDescent="0.25">
      <c r="A208" s="90"/>
      <c r="B208" s="91"/>
      <c r="C208" s="92"/>
      <c r="D208" s="101">
        <v>1</v>
      </c>
      <c r="E208" s="19" t="str">
        <f>IFERROR(VLOOKUP(B208,'Emission factors'!A:B,2,FALSE)*C208*D208,"")</f>
        <v/>
      </c>
      <c r="F208" s="90"/>
    </row>
    <row r="209" spans="1:6" ht="18.899999999999999" customHeight="1" x14ac:dyDescent="0.25">
      <c r="A209" s="90"/>
      <c r="B209" s="91"/>
      <c r="C209" s="92"/>
      <c r="D209" s="101">
        <v>1</v>
      </c>
      <c r="E209" s="19" t="str">
        <f>IFERROR(VLOOKUP(B209,'Emission factors'!A:B,2,FALSE)*C209*D209,"")</f>
        <v/>
      </c>
      <c r="F209" s="90"/>
    </row>
    <row r="210" spans="1:6" ht="18.899999999999999" customHeight="1" x14ac:dyDescent="0.25">
      <c r="A210" s="90"/>
      <c r="B210" s="91"/>
      <c r="C210" s="92"/>
      <c r="D210" s="101">
        <v>1</v>
      </c>
      <c r="E210" s="19" t="str">
        <f>IFERROR(VLOOKUP(B210,'Emission factors'!A:B,2,FALSE)*C210*D210,"")</f>
        <v/>
      </c>
      <c r="F210" s="90"/>
    </row>
    <row r="211" spans="1:6" ht="17.399999999999999" customHeight="1" x14ac:dyDescent="0.25">
      <c r="A211" s="90"/>
      <c r="B211" s="91"/>
      <c r="C211" s="92"/>
      <c r="D211" s="101">
        <v>1</v>
      </c>
      <c r="E211" s="19" t="str">
        <f>IFERROR(VLOOKUP(B211,'Emission factors'!A:B,2,FALSE)*C211*D211,"")</f>
        <v/>
      </c>
      <c r="F211" s="90"/>
    </row>
    <row r="212" spans="1:6" ht="17.399999999999999" customHeight="1" x14ac:dyDescent="0.25">
      <c r="A212" s="90"/>
      <c r="B212" s="91"/>
      <c r="C212" s="92"/>
      <c r="D212" s="101">
        <v>1</v>
      </c>
      <c r="E212" s="19" t="str">
        <f>IFERROR(VLOOKUP(B212,'Emission factors'!A:B,2,FALSE)*C212*D212,"")</f>
        <v/>
      </c>
      <c r="F212" s="90"/>
    </row>
    <row r="213" spans="1:6" ht="17.399999999999999" customHeight="1" x14ac:dyDescent="0.25">
      <c r="A213" s="90"/>
      <c r="B213" s="91"/>
      <c r="C213" s="92"/>
      <c r="D213" s="101">
        <v>1</v>
      </c>
      <c r="E213" s="19" t="str">
        <f>IFERROR(VLOOKUP(B213,'Emission factors'!A:B,2,FALSE)*C213*D213,"")</f>
        <v/>
      </c>
      <c r="F213" s="90"/>
    </row>
    <row r="214" spans="1:6" ht="17.399999999999999" customHeight="1" x14ac:dyDescent="0.25">
      <c r="A214" s="90"/>
      <c r="B214" s="91"/>
      <c r="C214" s="92"/>
      <c r="D214" s="101">
        <v>1</v>
      </c>
      <c r="E214" s="19" t="str">
        <f>IFERROR(VLOOKUP(B214,'Emission factors'!A:B,2,FALSE)*C214*D214,"")</f>
        <v/>
      </c>
      <c r="F214" s="90"/>
    </row>
    <row r="215" spans="1:6" ht="17.399999999999999" customHeight="1" x14ac:dyDescent="0.25">
      <c r="A215" s="90"/>
      <c r="B215" s="91"/>
      <c r="C215" s="92"/>
      <c r="D215" s="101">
        <v>1</v>
      </c>
      <c r="E215" s="19" t="str">
        <f>IFERROR(VLOOKUP(B215,'Emission factors'!A:B,2,FALSE)*C215*D215,"")</f>
        <v/>
      </c>
      <c r="F215" s="90"/>
    </row>
    <row r="216" spans="1:6" ht="17.399999999999999" customHeight="1" x14ac:dyDescent="0.25">
      <c r="A216" s="90"/>
      <c r="B216" s="91"/>
      <c r="C216" s="92"/>
      <c r="D216" s="101">
        <v>1</v>
      </c>
      <c r="E216" s="19" t="str">
        <f>IFERROR(VLOOKUP(B216,'Emission factors'!A:B,2,FALSE)*C216*D216,"")</f>
        <v/>
      </c>
      <c r="F216" s="90"/>
    </row>
    <row r="217" spans="1:6" ht="17.399999999999999" customHeight="1" x14ac:dyDescent="0.25">
      <c r="A217" s="90"/>
      <c r="B217" s="91"/>
      <c r="C217" s="92"/>
      <c r="D217" s="101">
        <v>1</v>
      </c>
      <c r="E217" s="19" t="str">
        <f>IFERROR(VLOOKUP(B217,'Emission factors'!A:B,2,FALSE)*C217*D217,"")</f>
        <v/>
      </c>
      <c r="F217" s="90"/>
    </row>
    <row r="218" spans="1:6" ht="17.399999999999999" customHeight="1" x14ac:dyDescent="0.25">
      <c r="A218" s="90"/>
      <c r="B218" s="91"/>
      <c r="C218" s="92"/>
      <c r="D218" s="101">
        <v>1</v>
      </c>
      <c r="E218" s="19" t="str">
        <f>IFERROR(VLOOKUP(B218,'Emission factors'!A:B,2,FALSE)*C218*D218,"")</f>
        <v/>
      </c>
      <c r="F218" s="90"/>
    </row>
    <row r="219" spans="1:6" ht="17.399999999999999" customHeight="1" x14ac:dyDescent="0.25">
      <c r="A219" s="90"/>
      <c r="B219" s="91"/>
      <c r="C219" s="92"/>
      <c r="D219" s="101">
        <v>1</v>
      </c>
      <c r="E219" s="19" t="str">
        <f>IFERROR(VLOOKUP(B219,'Emission factors'!A:B,2,FALSE)*C219*D219,"")</f>
        <v/>
      </c>
      <c r="F219" s="90"/>
    </row>
    <row r="220" spans="1:6" ht="17.399999999999999" customHeight="1" x14ac:dyDescent="0.25">
      <c r="A220" s="90"/>
      <c r="B220" s="91"/>
      <c r="C220" s="92"/>
      <c r="D220" s="101">
        <v>1</v>
      </c>
      <c r="E220" s="19" t="str">
        <f>IFERROR(VLOOKUP(B220,'Emission factors'!A:B,2,FALSE)*C220*D220,"")</f>
        <v/>
      </c>
      <c r="F220" s="90"/>
    </row>
    <row r="221" spans="1:6" ht="17.399999999999999" customHeight="1" x14ac:dyDescent="0.25">
      <c r="A221" s="90"/>
      <c r="B221" s="91"/>
      <c r="C221" s="92"/>
      <c r="D221" s="101">
        <v>1</v>
      </c>
      <c r="E221" s="19" t="str">
        <f>IFERROR(VLOOKUP(B221,'Emission factors'!A:B,2,FALSE)*C221*D221,"")</f>
        <v/>
      </c>
      <c r="F221" s="90"/>
    </row>
    <row r="222" spans="1:6" ht="17.399999999999999" customHeight="1" x14ac:dyDescent="0.25">
      <c r="A222" s="90"/>
      <c r="B222" s="91"/>
      <c r="C222" s="92"/>
      <c r="D222" s="101">
        <v>1</v>
      </c>
      <c r="E222" s="19" t="str">
        <f>IFERROR(VLOOKUP(B222,'Emission factors'!A:B,2,FALSE)*C222*D222,"")</f>
        <v/>
      </c>
      <c r="F222" s="90"/>
    </row>
    <row r="223" spans="1:6" ht="17.399999999999999" customHeight="1" x14ac:dyDescent="0.25">
      <c r="A223" s="90"/>
      <c r="B223" s="91"/>
      <c r="C223" s="92"/>
      <c r="D223" s="101">
        <v>1</v>
      </c>
      <c r="E223" s="19" t="str">
        <f>IFERROR(VLOOKUP(B223,'Emission factors'!A:B,2,FALSE)*C223*D223,"")</f>
        <v/>
      </c>
      <c r="F223" s="90"/>
    </row>
    <row r="224" spans="1:6" ht="17.399999999999999" customHeight="1" x14ac:dyDescent="0.25">
      <c r="A224" s="90"/>
      <c r="B224" s="91"/>
      <c r="C224" s="92"/>
      <c r="D224" s="101">
        <v>1</v>
      </c>
      <c r="E224" s="19" t="str">
        <f>IFERROR(VLOOKUP(B224,'Emission factors'!A:B,2,FALSE)*C224*D224,"")</f>
        <v/>
      </c>
      <c r="F224" s="90"/>
    </row>
    <row r="225" spans="1:6" ht="17.399999999999999" customHeight="1" x14ac:dyDescent="0.25">
      <c r="A225" s="90"/>
      <c r="B225" s="91"/>
      <c r="C225" s="92"/>
      <c r="D225" s="101">
        <v>1</v>
      </c>
      <c r="E225" s="19" t="str">
        <f>IFERROR(VLOOKUP(B225,'Emission factors'!A:B,2,FALSE)*C225*D225,"")</f>
        <v/>
      </c>
      <c r="F225" s="90"/>
    </row>
    <row r="226" spans="1:6" ht="17.399999999999999" customHeight="1" x14ac:dyDescent="0.25">
      <c r="A226" s="90"/>
      <c r="B226" s="91"/>
      <c r="C226" s="92"/>
      <c r="D226" s="101">
        <v>1</v>
      </c>
      <c r="E226" s="19" t="str">
        <f>IFERROR(VLOOKUP(B226,'Emission factors'!A:B,2,FALSE)*C226*D226,"")</f>
        <v/>
      </c>
      <c r="F226" s="90"/>
    </row>
    <row r="229" spans="1:6" ht="17.399999999999999" customHeight="1" x14ac:dyDescent="0.4">
      <c r="A229" s="94" t="s">
        <v>270</v>
      </c>
    </row>
    <row r="230" spans="1:6" ht="17.399999999999999" customHeight="1" thickBot="1" x14ac:dyDescent="0.3"/>
    <row r="231" spans="1:6" ht="32.4" customHeight="1" thickBot="1" x14ac:dyDescent="0.3">
      <c r="A231" s="217" t="s">
        <v>271</v>
      </c>
      <c r="B231" s="218"/>
      <c r="C231" s="218"/>
      <c r="D231" s="219"/>
    </row>
    <row r="232" spans="1:6" ht="42" x14ac:dyDescent="0.25">
      <c r="A232" s="102" t="s">
        <v>227</v>
      </c>
      <c r="B232" s="102" t="s">
        <v>272</v>
      </c>
      <c r="C232" s="102" t="s">
        <v>273</v>
      </c>
      <c r="D232" s="102" t="s">
        <v>246</v>
      </c>
      <c r="E232" s="102" t="s">
        <v>230</v>
      </c>
      <c r="F232" s="102" t="s">
        <v>231</v>
      </c>
    </row>
    <row r="233" spans="1:6" ht="17.399999999999999" customHeight="1" x14ac:dyDescent="0.25">
      <c r="A233" s="90"/>
      <c r="B233" s="91"/>
      <c r="C233" s="92"/>
      <c r="D233" s="101">
        <v>1</v>
      </c>
      <c r="E233" s="19" t="str">
        <f>IFERROR(VLOOKUP(B233,'Emission factors'!$A$24:$B$34,2,FALSE)*C233*D233,"")</f>
        <v/>
      </c>
      <c r="F233" s="90"/>
    </row>
    <row r="234" spans="1:6" ht="17.399999999999999" customHeight="1" x14ac:dyDescent="0.25">
      <c r="A234" s="90"/>
      <c r="B234" s="91"/>
      <c r="C234" s="92"/>
      <c r="D234" s="101">
        <v>1</v>
      </c>
      <c r="E234" s="19" t="str">
        <f>IFERROR(VLOOKUP(B234,'Emission factors'!$A$24:$B$34,2,FALSE)*C234*D234,"")</f>
        <v/>
      </c>
      <c r="F234" s="90"/>
    </row>
    <row r="235" spans="1:6" ht="17.399999999999999" customHeight="1" x14ac:dyDescent="0.25">
      <c r="A235" s="90"/>
      <c r="B235" s="91"/>
      <c r="C235" s="92"/>
      <c r="D235" s="101">
        <v>1</v>
      </c>
      <c r="E235" s="19" t="str">
        <f>IFERROR(VLOOKUP(B235,'Emission factors'!$A$24:$B$34,2,FALSE)*C235*D235,"")</f>
        <v/>
      </c>
      <c r="F235" s="90"/>
    </row>
    <row r="236" spans="1:6" ht="17.399999999999999" customHeight="1" x14ac:dyDescent="0.25">
      <c r="A236" s="90"/>
      <c r="B236" s="91"/>
      <c r="C236" s="92"/>
      <c r="D236" s="101">
        <v>1</v>
      </c>
      <c r="E236" s="19" t="str">
        <f>IFERROR(VLOOKUP(B236,'Emission factors'!$A$24:$B$34,2,FALSE)*C236*D236,"")</f>
        <v/>
      </c>
      <c r="F236" s="90"/>
    </row>
    <row r="237" spans="1:6" ht="17.399999999999999" customHeight="1" x14ac:dyDescent="0.25">
      <c r="A237" s="90"/>
      <c r="B237" s="91"/>
      <c r="C237" s="92"/>
      <c r="D237" s="101">
        <v>1</v>
      </c>
      <c r="E237" s="19" t="str">
        <f>IFERROR(VLOOKUP(B237,'Emission factors'!$A$24:$B$34,2,FALSE)*C237*D237,"")</f>
        <v/>
      </c>
      <c r="F237" s="90"/>
    </row>
    <row r="238" spans="1:6" ht="17.399999999999999" customHeight="1" x14ac:dyDescent="0.25">
      <c r="A238" s="90"/>
      <c r="B238" s="91"/>
      <c r="C238" s="92"/>
      <c r="D238" s="101">
        <v>1</v>
      </c>
      <c r="E238" s="19" t="str">
        <f>IFERROR(VLOOKUP(B238,'Emission factors'!$A$24:$B$34,2,FALSE)*C238*D238,"")</f>
        <v/>
      </c>
      <c r="F238" s="90"/>
    </row>
    <row r="239" spans="1:6" ht="17.399999999999999" customHeight="1" x14ac:dyDescent="0.25">
      <c r="A239" s="90"/>
      <c r="B239" s="91"/>
      <c r="C239" s="92"/>
      <c r="D239" s="101">
        <v>1</v>
      </c>
      <c r="E239" s="19" t="str">
        <f>IFERROR(VLOOKUP(B239,'Emission factors'!$A$24:$B$34,2,FALSE)*C239*D239,"")</f>
        <v/>
      </c>
      <c r="F239" s="90"/>
    </row>
    <row r="240" spans="1:6" ht="17.399999999999999" customHeight="1" x14ac:dyDescent="0.25">
      <c r="A240" s="90"/>
      <c r="B240" s="91"/>
      <c r="C240" s="92"/>
      <c r="D240" s="101">
        <v>1</v>
      </c>
      <c r="E240" s="19" t="str">
        <f>IFERROR(VLOOKUP(B240,'Emission factors'!$A$24:$B$34,2,FALSE)*C240*D240,"")</f>
        <v/>
      </c>
      <c r="F240" s="90"/>
    </row>
    <row r="241" spans="1:6" ht="17.399999999999999" customHeight="1" x14ac:dyDescent="0.25">
      <c r="A241" s="90"/>
      <c r="B241" s="91"/>
      <c r="C241" s="92"/>
      <c r="D241" s="101">
        <v>1</v>
      </c>
      <c r="E241" s="19" t="str">
        <f>IFERROR(VLOOKUP(B241,'Emission factors'!$A$24:$B$34,2,FALSE)*C241*D241,"")</f>
        <v/>
      </c>
      <c r="F241" s="90"/>
    </row>
    <row r="242" spans="1:6" ht="17.399999999999999" customHeight="1" x14ac:dyDescent="0.25">
      <c r="A242" s="90"/>
      <c r="B242" s="91"/>
      <c r="C242" s="92"/>
      <c r="D242" s="101">
        <v>1</v>
      </c>
      <c r="E242" s="19" t="str">
        <f>IFERROR(VLOOKUP(B242,'Emission factors'!$A$24:$B$34,2,FALSE)*C242*D242,"")</f>
        <v/>
      </c>
      <c r="F242" s="90"/>
    </row>
    <row r="243" spans="1:6" ht="17.399999999999999" customHeight="1" x14ac:dyDescent="0.25">
      <c r="A243" s="90"/>
      <c r="B243" s="91"/>
      <c r="C243" s="92"/>
      <c r="D243" s="101">
        <v>1</v>
      </c>
      <c r="E243" s="19" t="str">
        <f>IFERROR(VLOOKUP(B243,'Emission factors'!$A$24:$B$34,2,FALSE)*C243*D243,"")</f>
        <v/>
      </c>
      <c r="F243" s="90"/>
    </row>
    <row r="244" spans="1:6" ht="17.399999999999999" customHeight="1" x14ac:dyDescent="0.25">
      <c r="A244" s="90"/>
      <c r="B244" s="91"/>
      <c r="C244" s="92"/>
      <c r="D244" s="101">
        <v>1</v>
      </c>
      <c r="E244" s="19" t="str">
        <f>IFERROR(VLOOKUP(B244,'Emission factors'!$A$24:$B$34,2,FALSE)*C244*D244,"")</f>
        <v/>
      </c>
      <c r="F244" s="90"/>
    </row>
    <row r="245" spans="1:6" ht="17.399999999999999" customHeight="1" x14ac:dyDescent="0.25">
      <c r="A245" s="90"/>
      <c r="B245" s="91"/>
      <c r="C245" s="92"/>
      <c r="D245" s="101">
        <v>1</v>
      </c>
      <c r="E245" s="19" t="str">
        <f>IFERROR(VLOOKUP(B245,'Emission factors'!$A$24:$B$34,2,FALSE)*C245*D245,"")</f>
        <v/>
      </c>
      <c r="F245" s="90"/>
    </row>
    <row r="246" spans="1:6" ht="17.399999999999999" customHeight="1" x14ac:dyDescent="0.25">
      <c r="A246" s="90"/>
      <c r="B246" s="91"/>
      <c r="C246" s="92"/>
      <c r="D246" s="101">
        <v>1</v>
      </c>
      <c r="E246" s="19" t="str">
        <f>IFERROR(VLOOKUP(B246,'Emission factors'!$A$24:$B$34,2,FALSE)*C246*D246,"")</f>
        <v/>
      </c>
      <c r="F246" s="90"/>
    </row>
    <row r="247" spans="1:6" ht="17.399999999999999" customHeight="1" x14ac:dyDescent="0.25">
      <c r="A247" s="90"/>
      <c r="B247" s="91"/>
      <c r="C247" s="92"/>
      <c r="D247" s="101">
        <v>1</v>
      </c>
      <c r="E247" s="19" t="str">
        <f>IFERROR(VLOOKUP(B247,'Emission factors'!$A$24:$B$34,2,FALSE)*C247*D247,"")</f>
        <v/>
      </c>
      <c r="F247" s="90"/>
    </row>
    <row r="248" spans="1:6" ht="17.399999999999999" customHeight="1" x14ac:dyDescent="0.25">
      <c r="A248" s="90"/>
      <c r="B248" s="91"/>
      <c r="C248" s="92"/>
      <c r="D248" s="101">
        <v>1</v>
      </c>
      <c r="E248" s="19" t="str">
        <f>IFERROR(VLOOKUP(B248,'Emission factors'!$A$24:$B$34,2,FALSE)*C248*D248,"")</f>
        <v/>
      </c>
      <c r="F248" s="90"/>
    </row>
    <row r="249" spans="1:6" ht="17.399999999999999" customHeight="1" x14ac:dyDescent="0.25">
      <c r="A249" s="90"/>
      <c r="B249" s="91"/>
      <c r="C249" s="92"/>
      <c r="D249" s="101">
        <v>1</v>
      </c>
      <c r="E249" s="19" t="str">
        <f>IFERROR(VLOOKUP(B249,'Emission factors'!$A$24:$B$34,2,FALSE)*C249*D249,"")</f>
        <v/>
      </c>
      <c r="F249" s="90"/>
    </row>
    <row r="250" spans="1:6" ht="17.399999999999999" customHeight="1" x14ac:dyDescent="0.25">
      <c r="A250" s="90"/>
      <c r="B250" s="91"/>
      <c r="C250" s="92"/>
      <c r="D250" s="101">
        <v>1</v>
      </c>
      <c r="E250" s="19" t="str">
        <f>IFERROR(VLOOKUP(B250,'Emission factors'!$A$24:$B$34,2,FALSE)*C250*D250,"")</f>
        <v/>
      </c>
      <c r="F250" s="90"/>
    </row>
    <row r="251" spans="1:6" ht="17.399999999999999" customHeight="1" x14ac:dyDescent="0.25">
      <c r="A251" s="90"/>
      <c r="B251" s="91"/>
      <c r="C251" s="92"/>
      <c r="D251" s="101">
        <v>1</v>
      </c>
      <c r="E251" s="19" t="str">
        <f>IFERROR(VLOOKUP(B251,'Emission factors'!$A$24:$B$34,2,FALSE)*C251*D251,"")</f>
        <v/>
      </c>
      <c r="F251" s="90"/>
    </row>
    <row r="252" spans="1:6" ht="17.399999999999999" customHeight="1" x14ac:dyDescent="0.25">
      <c r="A252" s="90"/>
      <c r="B252" s="91"/>
      <c r="C252" s="92"/>
      <c r="D252" s="101">
        <v>1</v>
      </c>
      <c r="E252" s="19" t="str">
        <f>IFERROR(VLOOKUP(B252,'Emission factors'!$A$24:$B$34,2,FALSE)*C252*D252,"")</f>
        <v/>
      </c>
      <c r="F252" s="90"/>
    </row>
    <row r="255" spans="1:6" ht="22.8" x14ac:dyDescent="0.4">
      <c r="A255" s="94" t="s">
        <v>274</v>
      </c>
    </row>
    <row r="257" spans="1:4" ht="45.6" customHeight="1" thickBot="1" x14ac:dyDescent="0.3">
      <c r="A257" s="217" t="s">
        <v>275</v>
      </c>
      <c r="B257" s="218"/>
      <c r="C257" s="218"/>
      <c r="D257" s="219"/>
    </row>
    <row r="258" spans="1:4" ht="63" x14ac:dyDescent="0.25">
      <c r="A258" s="102" t="s">
        <v>276</v>
      </c>
      <c r="B258" s="102" t="s">
        <v>230</v>
      </c>
      <c r="C258" s="102" t="s">
        <v>231</v>
      </c>
    </row>
    <row r="259" spans="1:4" ht="17.399999999999999" customHeight="1" x14ac:dyDescent="0.25">
      <c r="A259" s="90"/>
      <c r="B259" s="90"/>
      <c r="C259" s="90"/>
    </row>
    <row r="260" spans="1:4" ht="17.399999999999999" customHeight="1" x14ac:dyDescent="0.25">
      <c r="A260" s="90"/>
      <c r="B260" s="90"/>
      <c r="C260" s="90"/>
    </row>
    <row r="261" spans="1:4" ht="17.399999999999999" customHeight="1" x14ac:dyDescent="0.25">
      <c r="A261" s="90"/>
      <c r="B261" s="90"/>
      <c r="C261" s="90"/>
    </row>
    <row r="262" spans="1:4" ht="17.399999999999999" customHeight="1" x14ac:dyDescent="0.25">
      <c r="A262" s="90"/>
      <c r="B262" s="90"/>
      <c r="C262" s="90"/>
    </row>
    <row r="263" spans="1:4" ht="17.399999999999999" customHeight="1" x14ac:dyDescent="0.25">
      <c r="A263" s="90"/>
      <c r="B263" s="90"/>
      <c r="C263" s="90"/>
    </row>
    <row r="264" spans="1:4" ht="17.399999999999999" customHeight="1" x14ac:dyDescent="0.25">
      <c r="A264" s="90"/>
      <c r="B264" s="90"/>
      <c r="C264" s="90"/>
    </row>
    <row r="265" spans="1:4" ht="17.399999999999999" customHeight="1" x14ac:dyDescent="0.25">
      <c r="A265" s="90"/>
      <c r="B265" s="90"/>
      <c r="C265" s="90"/>
    </row>
    <row r="266" spans="1:4" ht="17.399999999999999" customHeight="1" x14ac:dyDescent="0.25">
      <c r="A266" s="90"/>
      <c r="B266" s="90"/>
      <c r="C266" s="90"/>
    </row>
    <row r="267" spans="1:4" ht="17.399999999999999" customHeight="1" x14ac:dyDescent="0.25">
      <c r="A267" s="90"/>
      <c r="B267" s="90"/>
      <c r="C267" s="90"/>
    </row>
    <row r="268" spans="1:4" ht="17.399999999999999" customHeight="1" x14ac:dyDescent="0.25">
      <c r="A268" s="90"/>
      <c r="B268" s="90"/>
      <c r="C268" s="90"/>
    </row>
    <row r="269" spans="1:4" ht="17.399999999999999" customHeight="1" x14ac:dyDescent="0.25">
      <c r="A269" s="90"/>
      <c r="B269" s="90"/>
      <c r="C269" s="90"/>
    </row>
    <row r="270" spans="1:4" ht="17.399999999999999" customHeight="1" x14ac:dyDescent="0.25">
      <c r="A270" s="90"/>
      <c r="B270" s="90"/>
      <c r="C270" s="90"/>
    </row>
    <row r="271" spans="1:4" ht="17.399999999999999" customHeight="1" x14ac:dyDescent="0.25">
      <c r="A271" s="90"/>
      <c r="B271" s="90"/>
      <c r="C271" s="90"/>
    </row>
    <row r="272" spans="1:4" ht="17.399999999999999" customHeight="1" x14ac:dyDescent="0.25">
      <c r="A272" s="90"/>
      <c r="B272" s="90"/>
      <c r="C272" s="90"/>
    </row>
    <row r="273" spans="1:3" ht="17.399999999999999" customHeight="1" x14ac:dyDescent="0.25">
      <c r="A273" s="90"/>
      <c r="B273" s="90"/>
      <c r="C273" s="90"/>
    </row>
    <row r="274" spans="1:3" ht="17.399999999999999" customHeight="1" x14ac:dyDescent="0.25">
      <c r="A274" s="90"/>
      <c r="B274" s="90"/>
      <c r="C274" s="90"/>
    </row>
  </sheetData>
  <sheetProtection formatRows="0"/>
  <protectedRanges>
    <protectedRange algorithmName="SHA-512" hashValue="2YmAuqWUGqWqseW7vs9pIEWgqQdjaJ+PGsKsU5Nki8ofYz1bnqTQlMD/WtThHVHShZHy3FeCJqVqIYFpZEapGw==" saltValue="RX0xwDZBMqJo0WU8w9KNDQ==" spinCount="100000" sqref="E9:E11" name="Range1"/>
  </protectedRanges>
  <mergeCells count="17">
    <mergeCell ref="A14:A15"/>
    <mergeCell ref="B14:B15"/>
    <mergeCell ref="A2:F7"/>
    <mergeCell ref="H2:L7"/>
    <mergeCell ref="E9:F9"/>
    <mergeCell ref="E10:F10"/>
    <mergeCell ref="E11:F11"/>
    <mergeCell ref="D14:G15"/>
    <mergeCell ref="A204:D204"/>
    <mergeCell ref="A231:D231"/>
    <mergeCell ref="A257:D257"/>
    <mergeCell ref="A20:D20"/>
    <mergeCell ref="A62:D62"/>
    <mergeCell ref="A96:D96"/>
    <mergeCell ref="A110:D110"/>
    <mergeCell ref="A142:D142"/>
    <mergeCell ref="A175:D175"/>
  </mergeCells>
  <conditionalFormatting sqref="D14">
    <cfRule type="containsText" dxfId="5" priority="2" operator="containsText" text="over">
      <formula>NOT(ISERROR(SEARCH("over",D14)))</formula>
    </cfRule>
  </conditionalFormatting>
  <conditionalFormatting sqref="E11">
    <cfRule type="expression" dxfId="4" priority="1" stopIfTrue="1">
      <formula>#REF!="Other (tonnes CO2e)"</formula>
    </cfRule>
  </conditionalFormatting>
  <dataValidations count="4">
    <dataValidation operator="greaterThanOrEqual" allowBlank="1" showInputMessage="1" showErrorMessage="1" sqref="E64:E91" xr:uid="{FF5AB48B-8C17-471C-A6A0-442C67C3CC8A}"/>
    <dataValidation type="list" allowBlank="1" showInputMessage="1" showErrorMessage="1" sqref="B22:B57" xr:uid="{3C5C571C-7040-473B-9E69-F6C1C94CFF5E}">
      <formula1>"Staff, Artists, Board, Audience, Other"</formula1>
    </dataValidation>
    <dataValidation type="list" allowBlank="1" showInputMessage="1" showErrorMessage="1" sqref="I22:I57 H64:H91" xr:uid="{5026A612-1571-43F8-8ECF-05E4B052DC38}">
      <formula1>"Yes,No"</formula1>
    </dataValidation>
    <dataValidation type="decimal" operator="greaterThanOrEqual" allowBlank="1" showInputMessage="1" showErrorMessage="1" sqref="L22:L57 F206:F226 F64:G91 F22:H57 F233:F252 B259:C274 K64:K91 E144:F169 F98:F106 H112:H137 D112:F137 D98:D106 H144:H169 I256:I1048576 E177:E199 D206:D226 D233:D252" xr:uid="{F8A2DB1B-2BF7-484F-8751-FD554F4D5479}">
      <formula1>0</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84B7EA50-149B-4772-AFFB-2389FD85AC50}">
          <x14:formula1>
            <xm:f>'Emission factors'!$A$24:$A$34</xm:f>
          </x14:formula1>
          <xm:sqref>B233:B252</xm:sqref>
        </x14:dataValidation>
        <x14:dataValidation type="list" allowBlank="1" showInputMessage="1" showErrorMessage="1" xr:uid="{B1AB5DE8-9920-4074-A698-F689DF119AB5}">
          <x14:formula1>
            <xm:f>Transport!#REF!</xm:f>
          </x14:formula1>
          <xm:sqref>F275:F1048576 F256</xm:sqref>
        </x14:dataValidation>
        <x14:dataValidation type="list" allowBlank="1" showInputMessage="1" showErrorMessage="1" xr:uid="{EBD01EEF-6C40-4D2E-863A-1F22A265C018}">
          <x14:formula1>
            <xm:f>Locations!$B$3:$B$308</xm:f>
          </x14:formula1>
          <xm:sqref>C22:D57 B64:C91</xm:sqref>
        </x14:dataValidation>
        <x14:dataValidation type="list" allowBlank="1" showInputMessage="1" showErrorMessage="1" xr:uid="{01C52046-8F01-40ED-8327-741DE9378AB2}">
          <x14:formula1>
            <xm:f>'Emission factors'!$D$2:$D$21</xm:f>
          </x14:formula1>
          <xm:sqref>B177:B199</xm:sqref>
        </x14:dataValidation>
        <x14:dataValidation type="list" allowBlank="1" showInputMessage="1" showErrorMessage="1" xr:uid="{E43C1AC4-BBD6-4754-B50A-1CA1DF3810EA}">
          <x14:formula1>
            <xm:f>'Emission factors'!$A$2:$A$17</xm:f>
          </x14:formula1>
          <xm:sqref>B206:B226</xm:sqref>
        </x14:dataValidation>
        <x14:dataValidation type="list" allowBlank="1" showInputMessage="1" showErrorMessage="1" xr:uid="{05670150-1A98-4FCE-8309-676C125694B5}">
          <x14:formula1>
            <xm:f>Transport!$L$3:$L$14</xm:f>
          </x14:formula1>
          <xm:sqref>B112:B137</xm:sqref>
        </x14:dataValidation>
        <x14:dataValidation type="list" allowBlank="1" showInputMessage="1" showErrorMessage="1" xr:uid="{7E3F9CA3-984F-4913-86F5-18BD7521FA08}">
          <x14:formula1>
            <xm:f>Transport!$B$3:$B$14</xm:f>
          </x14:formula1>
          <xm:sqref>E22:E57</xm:sqref>
        </x14:dataValidation>
        <x14:dataValidation type="list" allowBlank="1" showInputMessage="1" showErrorMessage="1" xr:uid="{1A45FD5A-06CE-443F-B9F9-4C44383D0802}">
          <x14:formula1>
            <xm:f>Transport!$L$27:$L$28</xm:f>
          </x14:formula1>
          <xm:sqref>B98:B106</xm:sqref>
        </x14:dataValidation>
        <x14:dataValidation type="list" operator="greaterThanOrEqual" allowBlank="1" showInputMessage="1" showErrorMessage="1" xr:uid="{8408F36A-1E89-480B-BA48-E81717EE25CE}">
          <x14:formula1>
            <xm:f>Transport!$C$17:$C$28</xm:f>
          </x14:formula1>
          <xm:sqref>D64:D91</xm:sqref>
        </x14:dataValidation>
        <x14:dataValidation type="list" allowBlank="1" showInputMessage="1" showErrorMessage="1" xr:uid="{16C42255-AF8E-4066-B019-6894EB636626}">
          <x14:formula1>
            <xm:f>Transport!$L$15:$L$26</xm:f>
          </x14:formula1>
          <xm:sqref>B144:B169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84BA2-607E-4AFD-AE1C-F894BA7CE4C4}">
  <dimension ref="A1:N274"/>
  <sheetViews>
    <sheetView topLeftCell="C1" zoomScale="50" zoomScaleNormal="50" workbookViewId="0">
      <selection activeCell="E1" sqref="E1"/>
    </sheetView>
  </sheetViews>
  <sheetFormatPr defaultColWidth="8.88671875" defaultRowHeight="17.399999999999999" customHeight="1" x14ac:dyDescent="0.25"/>
  <cols>
    <col min="1" max="1" width="61.44140625" style="17" bestFit="1" customWidth="1"/>
    <col min="2" max="2" width="48.6640625" style="17" customWidth="1"/>
    <col min="3" max="3" width="33" style="17" customWidth="1"/>
    <col min="4" max="4" width="37.5546875" style="17" bestFit="1" customWidth="1"/>
    <col min="5" max="5" width="41" style="17" bestFit="1" customWidth="1"/>
    <col min="6" max="6" width="57.6640625" style="17" customWidth="1"/>
    <col min="7" max="7" width="41" style="17" bestFit="1" customWidth="1"/>
    <col min="8" max="8" width="42.5546875" style="17" customWidth="1"/>
    <col min="9" max="9" width="29.5546875" style="17" customWidth="1"/>
    <col min="10" max="10" width="41" style="17" bestFit="1" customWidth="1"/>
    <col min="11" max="11" width="54.109375" style="17" bestFit="1" customWidth="1"/>
    <col min="12" max="12" width="49.109375" style="17" customWidth="1"/>
    <col min="13" max="13" width="14.5546875" style="17" customWidth="1"/>
    <col min="14" max="14" width="12.109375" style="17" customWidth="1"/>
    <col min="15" max="16384" width="8.88671875" style="17"/>
  </cols>
  <sheetData>
    <row r="1" spans="1:12" ht="18.600000000000001" customHeight="1" thickBot="1" x14ac:dyDescent="0.3">
      <c r="F1" s="97"/>
      <c r="G1" s="97"/>
    </row>
    <row r="2" spans="1:12" ht="27.9" customHeight="1" x14ac:dyDescent="0.25">
      <c r="A2" s="208" t="s">
        <v>232</v>
      </c>
      <c r="B2" s="209"/>
      <c r="C2" s="209"/>
      <c r="D2" s="209"/>
      <c r="E2" s="209"/>
      <c r="F2" s="210"/>
      <c r="H2" s="196" t="s">
        <v>233</v>
      </c>
      <c r="I2" s="197"/>
      <c r="J2" s="197"/>
      <c r="K2" s="197"/>
      <c r="L2" s="198"/>
    </row>
    <row r="3" spans="1:12" ht="27.9" customHeight="1" x14ac:dyDescent="0.25">
      <c r="A3" s="211"/>
      <c r="B3" s="212"/>
      <c r="C3" s="212"/>
      <c r="D3" s="212"/>
      <c r="E3" s="212"/>
      <c r="F3" s="213"/>
      <c r="G3" s="99"/>
      <c r="H3" s="199"/>
      <c r="I3" s="200"/>
      <c r="J3" s="200"/>
      <c r="K3" s="200"/>
      <c r="L3" s="201"/>
    </row>
    <row r="4" spans="1:12" ht="27.9" customHeight="1" x14ac:dyDescent="0.25">
      <c r="A4" s="211"/>
      <c r="B4" s="212"/>
      <c r="C4" s="212"/>
      <c r="D4" s="212"/>
      <c r="E4" s="212"/>
      <c r="F4" s="213"/>
      <c r="G4" s="99"/>
      <c r="H4" s="199"/>
      <c r="I4" s="200"/>
      <c r="J4" s="200"/>
      <c r="K4" s="200"/>
      <c r="L4" s="201"/>
    </row>
    <row r="5" spans="1:12" ht="27.9" customHeight="1" x14ac:dyDescent="0.25">
      <c r="A5" s="211"/>
      <c r="B5" s="212"/>
      <c r="C5" s="212"/>
      <c r="D5" s="212"/>
      <c r="E5" s="212"/>
      <c r="F5" s="213"/>
      <c r="G5" s="99"/>
      <c r="H5" s="199"/>
      <c r="I5" s="200"/>
      <c r="J5" s="200"/>
      <c r="K5" s="200"/>
      <c r="L5" s="201"/>
    </row>
    <row r="6" spans="1:12" ht="27.9" customHeight="1" x14ac:dyDescent="0.25">
      <c r="A6" s="211"/>
      <c r="B6" s="212"/>
      <c r="C6" s="212"/>
      <c r="D6" s="212"/>
      <c r="E6" s="212"/>
      <c r="F6" s="213"/>
      <c r="G6" s="99"/>
      <c r="H6" s="199"/>
      <c r="I6" s="200"/>
      <c r="J6" s="200"/>
      <c r="K6" s="200"/>
      <c r="L6" s="201"/>
    </row>
    <row r="7" spans="1:12" ht="27.9" customHeight="1" thickBot="1" x14ac:dyDescent="0.3">
      <c r="A7" s="214"/>
      <c r="B7" s="215"/>
      <c r="C7" s="215"/>
      <c r="D7" s="215"/>
      <c r="E7" s="215"/>
      <c r="F7" s="216"/>
      <c r="G7" s="99"/>
      <c r="H7" s="202"/>
      <c r="I7" s="203"/>
      <c r="J7" s="203"/>
      <c r="K7" s="203"/>
      <c r="L7" s="204"/>
    </row>
    <row r="8" spans="1:12" ht="18.600000000000001" customHeight="1" x14ac:dyDescent="0.25"/>
    <row r="9" spans="1:12" ht="25.2" x14ac:dyDescent="0.4">
      <c r="A9" s="98" t="s">
        <v>223</v>
      </c>
      <c r="B9" s="86">
        <f>'READ FIRST'!H19</f>
        <v>0</v>
      </c>
      <c r="E9" s="205" t="s">
        <v>126</v>
      </c>
      <c r="F9" s="205"/>
    </row>
    <row r="10" spans="1:12" ht="25.2" x14ac:dyDescent="0.4">
      <c r="A10" s="98" t="s">
        <v>234</v>
      </c>
      <c r="B10" s="89">
        <f>'Master budget'!AN17</f>
        <v>0</v>
      </c>
      <c r="E10" s="206" t="s">
        <v>128</v>
      </c>
      <c r="F10" s="206"/>
    </row>
    <row r="11" spans="1:12" ht="25.2" x14ac:dyDescent="0.4">
      <c r="A11" s="98" t="s">
        <v>235</v>
      </c>
      <c r="B11" s="89">
        <f>SUM(K22:K57,J64:J91,E98:E106,G112:G137,G144:G169,F177:F199,E206:E226,E233:E252,B259:B274)</f>
        <v>0</v>
      </c>
      <c r="E11" s="207" t="s">
        <v>130</v>
      </c>
      <c r="F11" s="207"/>
    </row>
    <row r="12" spans="1:12" ht="25.2" x14ac:dyDescent="0.4">
      <c r="A12" s="98" t="s">
        <v>236</v>
      </c>
      <c r="B12" s="89">
        <f>SUM(L22:L57,K64:K91,H112:H137,H144:H169,F98:F106,G177:G199,F206:F226,F233:F252,C259:C274)</f>
        <v>0</v>
      </c>
    </row>
    <row r="13" spans="1:12" ht="13.8" x14ac:dyDescent="0.25"/>
    <row r="14" spans="1:12" ht="14.1" customHeight="1" x14ac:dyDescent="0.25">
      <c r="A14" s="220" t="s">
        <v>237</v>
      </c>
      <c r="B14" s="222"/>
      <c r="D14" s="183" t="str">
        <f>IF((B10-B11)&gt;=0,"You are within budget.","You are over budget. You may want to look again at your proposed actions.")</f>
        <v>You are within budget.</v>
      </c>
      <c r="E14" s="183"/>
      <c r="F14" s="183"/>
      <c r="G14" s="183"/>
    </row>
    <row r="15" spans="1:12" ht="18.600000000000001" customHeight="1" x14ac:dyDescent="0.25">
      <c r="A15" s="221"/>
      <c r="B15" s="223"/>
      <c r="D15" s="183"/>
      <c r="E15" s="183"/>
      <c r="F15" s="183"/>
      <c r="G15" s="183"/>
    </row>
    <row r="16" spans="1:12" ht="18.600000000000001" customHeight="1" x14ac:dyDescent="0.25"/>
    <row r="17" spans="1:14" ht="13.8" x14ac:dyDescent="0.25">
      <c r="M17" s="93"/>
    </row>
    <row r="18" spans="1:14" ht="22.8" x14ac:dyDescent="0.4">
      <c r="A18" s="94" t="s">
        <v>238</v>
      </c>
      <c r="J18" s="95"/>
      <c r="K18" s="93"/>
      <c r="M18" s="93"/>
    </row>
    <row r="19" spans="1:14" ht="15" customHeight="1" thickBot="1" x14ac:dyDescent="0.45">
      <c r="A19" s="94"/>
      <c r="K19" s="93"/>
      <c r="M19" s="93"/>
    </row>
    <row r="20" spans="1:14" ht="30.6" customHeight="1" thickBot="1" x14ac:dyDescent="0.3">
      <c r="A20" s="224" t="s">
        <v>239</v>
      </c>
      <c r="B20" s="225"/>
      <c r="C20" s="225"/>
      <c r="D20" s="226"/>
    </row>
    <row r="21" spans="1:14" ht="42.6" customHeight="1" x14ac:dyDescent="0.25">
      <c r="A21" s="80" t="s">
        <v>227</v>
      </c>
      <c r="B21" s="80" t="s">
        <v>240</v>
      </c>
      <c r="C21" s="80" t="s">
        <v>241</v>
      </c>
      <c r="D21" s="80" t="s">
        <v>242</v>
      </c>
      <c r="E21" s="80" t="s">
        <v>243</v>
      </c>
      <c r="F21" s="80" t="s">
        <v>244</v>
      </c>
      <c r="G21" s="102" t="s">
        <v>245</v>
      </c>
      <c r="H21" s="80" t="s">
        <v>246</v>
      </c>
      <c r="I21" s="80" t="s">
        <v>247</v>
      </c>
      <c r="J21" s="80" t="s">
        <v>248</v>
      </c>
      <c r="K21" s="80" t="s">
        <v>230</v>
      </c>
      <c r="L21" s="102" t="s">
        <v>249</v>
      </c>
    </row>
    <row r="22" spans="1:14" ht="17.399999999999999" customHeight="1" x14ac:dyDescent="0.25">
      <c r="A22" s="90"/>
      <c r="B22" s="91"/>
      <c r="C22" s="91"/>
      <c r="D22" s="91"/>
      <c r="E22" s="91"/>
      <c r="F22" s="90"/>
      <c r="G22" s="90">
        <v>1</v>
      </c>
      <c r="H22" s="101">
        <v>1</v>
      </c>
      <c r="I22" s="91"/>
      <c r="J22" s="100" t="str">
        <f>(IFERROR(IF(I22="Yes",(ROUND(6371 * ACOS(SIN((VLOOKUP(C22,Locations!B:D,2,FALSE))*PI()/180)*SIN((VLOOKUP(D22,Locations!B:D,2,FALSE))*PI()/180) + COS((VLOOKUP(C22,Locations!B:D,2,FALSE))*PI()/180) * COS((VLOOKUP(D22,Locations!B:D,2,FALSE))*PI()/180)*COS((VLOOKUP(D22,Locations!B:D,3,FALSE))* PI()/180-(VLOOKUP(C22,Locations!B:D,3,FALSE))*PI()/180))/1.609,0))*2,(ROUND(6371 * ACOS(SIN((VLOOKUP(C22,Locations!B:D,2,FALSE))*PI()/180)*SIN((VLOOKUP(D22,Locations!B:D,2,FALSE))*PI()/180) + COS((VLOOKUP(C22,Locations!B:D,2,FALSE))*PI()/180) * COS((VLOOKUP(D22,Locations!B:D,2,FALSE))*PI()/180)*COS((VLOOKUP(D22,Locations!B:D,3,FALSE))* PI()/180-(VLOOKUP(C22,Locations!B:D,3,FALSE))*PI()/180))/1.609,0))),""))</f>
        <v/>
      </c>
      <c r="K22" s="100" t="str" cm="1">
        <f t="array" ref="K22">IFERROR((ROUND(IF(AND(E22="Train",INDEX(Locations!$B$3:$E$308,MATCH('Dept I Planning'!C22,Locations!$B$3:$B$308,0),4)="Europe",INDEX(Locations!$B$3:$E$308,MATCH('Dept I Planning'!D22,Locations!$B$3:$B$308,0),4)="UK"),(((INDEX(Dover!$B$3:$G$124,MATCH('Dept I Planning'!C22,Dover!$B$3:$B$124,0),6))*Transport!$D$3)+(INDEX(Dover!$B$3:$G$124,MATCH('Dept I Planning'!D22,Dover!$B$3:$B$124,0),6)*Transport!$C$3))*'Dept I Planning'!F22*IF(I22="Yes",2,1),IF(AND(E22="Train",INDEX(Locations!$B$3:$E$308,MATCH('Dept I Planning'!D22,Locations!$B$3:$B$308,0),4)="Europe",INDEX(Locations!$B$3:$E$308,MATCH('Dept I Planning'!C22,Locations!$B$3:$B$308,0),4)="UK"),(((INDEX(Dover!$B$3:$G$124,MATCH('Dept I Planning'!D22,Dover!$B$3:$B$124,0),6))*Transport!$D$3)+(INDEX(Dover!$B$3:$G$124,MATCH('Dept I Planning'!C22,Dover!$B$3:$B$124,0),6)*Transport!$C$3))*'Dept I Planning'!F22*IF(I22="Yes",2,1),IF(AND(E22="Bus/Coach",INDEX(Locations!$B$3:$E$308,MATCH('Dept I Planning'!C22,Locations!$B$3:$B$308,0),4)="Europe",INDEX(Locations!$B$3:$E$308,MATCH('Dept I Planning'!D22,Locations!$B$3:$B$308,0),4)="UK"),((((J22)-42.4)*Transport!$D$5)+(42.4*Transport!$D$13))*'Dept I Planning'!F22,IF(AND(E22="Bus/Coach",INDEX(Locations!$B$3:$E$308,MATCH('Dept I Planning'!D22,Locations!$B$3:$B$308,0),4)="Europe",INDEX(Locations!$B$3:$E$308,MATCH('Dept I Planning'!C22,Locations!$B$3:$B$308,0),4)="UK"),((((J22)-42.4)*Transport!$D$5)+(42.4*Transport!$D$13))*'Dept I Planning'!F22,IF(AND(E22="Car",INDEX(Locations!$B$3:$E$308,MATCH('Dept I Planning'!C22,Locations!$B$3:$B$308,0),4)="Europe",INDEX(Locations!$B$3:$E$308,MATCH('Dept I Planning'!D22,Locations!$B$3:$B$308,0),4)="UK"),(((((J22)-42.4)*Transport!$D$9)+(42.4*Transport!$D$14))*'Dept I Planning'!F22),IF(AND(E22="Car",INDEX(Locations!$B$3:$E$308,MATCH('Dept I Planning'!D22,Locations!$B$3:$B$308,0),4)="Europe",INDEX(Locations!$B$3:$E$308,MATCH('Dept I Planning'!C22,Locations!$B$3:$B$308,0),4)="UK"),(((((J22)-42.4)*Transport!$D$9)+(42.4*Transport!$D$14))*'Dept I Planning'!F22),IF(AND(E22="Hybrid car",INDEX(Locations!$B$3:$E$308,MATCH('Dept I Planning'!C22,Locations!$B$3:$B$308,0),4)="Europe",INDEX(Locations!$B$3:$E$308,MATCH('Dept I Planning'!D22,Locations!$B$3:$B$308,0),4)="UK"),(((((J22)-42.4)*Transport!$D$9)+(42.4*Transport!$D$14))*'Dept I Planning'!F22),IF(AND(E22="Hybrid car",INDEX(Locations!$B$3:$E$308,MATCH('Dept I Planning'!D22,Locations!$B$3:$B$308,0),4)="Europe",INDEX(Locations!$B$3:$E$308,MATCH('Dept I Planning'!C22,Locations!$B$3:$B$308,0),4)="UK"),(((((J22)-42.4)*Transport!$D$9)+(42.4*Transport!$D$14))*'Dept I Planning'!F22),IF(AND(E22="Electric car",INDEX(Locations!$B$3:$E$308,MATCH('Dept I Planning'!C22,Locations!$B$3:$B$308,0),4)="Europe",INDEX(Locations!$B$3:$E$308,MATCH('Dept I Planning'!D22,Locations!$B$3:$B$308,0),4)="UK"),(((((J22)-42.4)*Transport!$D$8)+(42.4*Transport!$D$14))*'Dept I Planning'!F22),IF(AND(E22="Electric car",INDEX(Locations!$B$3:$E$308,MATCH('Dept I Planning'!D22,Locations!$B$3:$B$308,0),4)="Europe",INDEX(Locations!$B$3:$E$308,MATCH('Dept I Planning'!C22,Locations!$B$3:$B$308,0),4)="UK"),(((((J22)-42.4)*Transport!$D$8)+(42.4*Transport!$D$14))*'Dept I Planning'!F22),IF(AND(OR(C22="Ireland",INDEX(Locations!$B$3:$F$308,MATCH('Dept I Planning'!C22,Locations!$B$3:$B$308,0),5)="Yes"),E22="Car",INDEX(Locations!$B$3:$E$308,MATCH('Dept I Planning'!D22,Locations!$B$3:$B$308,0),4)="UK"),(J22)*(0.15*Transport!$C$14+0.85*Transport!$C$9)*'Dept I Planning'!F22,IF(AND(OR(D22="Ireland",INDEX(Locations!$B$3:$F$308,MATCH('Dept I Planning'!D22,Locations!$B$3:$B$308,0),5)="Yes"),E22="Car",INDEX(Locations!$B$3:$E$308,MATCH('Dept I Planning'!C22,Locations!$B$3:$B$308,0),4)="UK"),(J22)*(0.15*Transport!$C$14+0.85*Transport!$C$9)*'Dept I Planning'!F22,IF(AND(OR(C22="Ireland",INDEX(Locations!$B$3:$F$308,MATCH('Dept I Planning'!C22,Locations!$B$3:$B$308,0),5)="Yes"),E22="Hybrid Car",INDEX(Locations!$B$3:$E$308,MATCH('Dept I Planning'!D22,Locations!$B$3:$B$308,0),4)="UK"),(J22)*(0.15*Transport!$C$14+0.85*Transport!$C$9)*'Dept I Planning'!F22,IF(AND(OR(D22="Ireland",INDEX(Locations!$B$3:$F$308,MATCH('Dept I Planning'!D22,Locations!$B$3:$B$308,0),5)="Yes"),E22="Hybrid Car",INDEX(Locations!$B$3:$E$308,MATCH('Dept I Planning'!C22,Locations!$B$3:$B$308,0),4)="UK"),(J22)*(0.15*Transport!$C$14+0.85*Transport!$C$9)*'Dept I Planning'!F22,IF(AND(OR(C22="Ireland",INDEX(Locations!$B$3:$F$308,MATCH('Dept I Planning'!C22,Locations!$B$3:$B$308,0),5)="Yes"),E22="Electric Car",INDEX(Locations!$B$3:$E$308,MATCH('Dept I Planning'!D22,Locations!$B$3:$B$308,0),4)="UK"),(J22)*(0.15*Transport!$C$14+0.85*Transport!$C$8)*'Dept I Planning'!F22,IF(AND(OR(D22="Ireland",INDEX(Locations!$B$3:$F$308,MATCH('Dept I Planning'!D22,Locations!$B$3:$B$308,0),5)="Yes"),E22="Electric Car",INDEX(Locations!$B$3:$E$308,MATCH('Dept I Planning'!C22,Locations!$B$3:$B$308,0),4)="UK"),(J22)*(0.15*Transport!$C$14+0.85*Transport!$C$8)*'Dept I Planning'!F22,IF(AND(OR(C22="Ireland",INDEX(Locations!$B$3:$F$308,MATCH('Dept I Planning'!C22,Locations!$B$3:$B$308,0),5)="Yes"),E22="Bus/Coach",INDEX(Locations!$B$3:$E$308,MATCH('Dept I Planning'!D22,Locations!$B$3:$B$308,0),4)="UK"),(J22)*(0.15*Transport!$C$13+0.85*Transport!$C$5)*'Dept I Planning'!F22,IF(AND(OR(D22="Ireland",INDEX(Locations!$B$3:$F$308,MATCH('Dept I Planning'!D22,Locations!$B$3:$B$308,0),5)="Yes"),E22="Bus/Coach",INDEX(Locations!$B$3:$E$308,MATCH('Dept I Planning'!C22,Locations!$B$3:$B$308,0),4)="UK"),(J22)*(0.15*Transport!$C$13+0.85*Transport!$C$5)*'Dept I Planning'!F22,IF(AND(OR(C22="Ireland",INDEX(Locations!$B$3:$F$308,MATCH('Dept I Planning'!C22,Locations!$B$3:$B$308,0),5)="Yes"),E22="Train",INDEX(Locations!$B$3:$E$308,MATCH('Dept I Planning'!D22,Locations!$B$3:$B$308,0),4)="UK"),(J22)*(0.15*Transport!$C$13+0.85*Transport!$C$3)*'Dept I Planning'!F22,IF(AND(OR(D22="Ireland",INDEX(Locations!$B$3:$F$308,MATCH('Dept I Planning'!D22,Locations!$B$3:$B$308,0),5)="Yes"),E22="Train",INDEX(Locations!$B$3:$E$308,MATCH('Dept I Planning'!C22,Locations!$B$3:$B$308,0),4)="UK"),(J22)*(0.15*Transport!$C$13+0.85*Transport!$C$3),J22*(INDEX(Transport!$B$3:$E$14,MATCH('Dept I Planning'!E22,Transport!$B$3:$B$14,0),IF(INDEX(Locations!$B$3:$G$308,MATCH('Dept I Planning'!C22,Locations!$B$3:$B$308,0),4)="UK",2,IF(INDEX(Locations!$B$3:$G$308,MATCH('Dept I Planning'!C22,Locations!$B$3:$B$308,0),4)="Europe",3,4)))))*F22*G22*H22))))))))))))))))))),1)),"")</f>
        <v/>
      </c>
      <c r="L22" s="90"/>
    </row>
    <row r="23" spans="1:14" ht="17.399999999999999" customHeight="1" x14ac:dyDescent="0.25">
      <c r="A23" s="90"/>
      <c r="B23" s="91"/>
      <c r="C23" s="91"/>
      <c r="D23" s="91"/>
      <c r="E23" s="91"/>
      <c r="F23" s="90"/>
      <c r="G23" s="90">
        <v>1</v>
      </c>
      <c r="H23" s="101">
        <v>1</v>
      </c>
      <c r="I23" s="91"/>
      <c r="J23" s="100" t="str">
        <f>(IFERROR(IF(I23="Yes",(ROUND(6371 * ACOS(SIN((VLOOKUP(C23,Locations!B:D,2,FALSE))*PI()/180)*SIN((VLOOKUP(D23,Locations!B:D,2,FALSE))*PI()/180) + COS((VLOOKUP(C23,Locations!B:D,2,FALSE))*PI()/180) * COS((VLOOKUP(D23,Locations!B:D,2,FALSE))*PI()/180)*COS((VLOOKUP(D23,Locations!B:D,3,FALSE))* PI()/180-(VLOOKUP(C23,Locations!B:D,3,FALSE))*PI()/180))/1.609,0))*2,(ROUND(6371 * ACOS(SIN((VLOOKUP(C23,Locations!B:D,2,FALSE))*PI()/180)*SIN((VLOOKUP(D23,Locations!B:D,2,FALSE))*PI()/180) + COS((VLOOKUP(C23,Locations!B:D,2,FALSE))*PI()/180) * COS((VLOOKUP(D23,Locations!B:D,2,FALSE))*PI()/180)*COS((VLOOKUP(D23,Locations!B:D,3,FALSE))* PI()/180-(VLOOKUP(C23,Locations!B:D,3,FALSE))*PI()/180))/1.609,0))),""))</f>
        <v/>
      </c>
      <c r="K23" s="100" t="str" cm="1">
        <f t="array" ref="K23">IFERROR((ROUND(IF(AND(E23="Train",INDEX(Locations!$B$3:$E$308,MATCH('Dept I Planning'!C23,Locations!$B$3:$B$308,0),4)="Europe",INDEX(Locations!$B$3:$E$308,MATCH('Dept I Planning'!D23,Locations!$B$3:$B$308,0),4)="UK"),(((INDEX(Dover!$B$3:$G$124,MATCH('Dept I Planning'!C23,Dover!$B$3:$B$124,0),6))*Transport!$D$3)+(INDEX(Dover!$B$3:$G$124,MATCH('Dept I Planning'!D23,Dover!$B$3:$B$124,0),6)*Transport!$C$3))*'Dept I Planning'!F23*IF(I23="Yes",2,1),IF(AND(E23="Train",INDEX(Locations!$B$3:$E$308,MATCH('Dept I Planning'!D23,Locations!$B$3:$B$308,0),4)="Europe",INDEX(Locations!$B$3:$E$308,MATCH('Dept I Planning'!C23,Locations!$B$3:$B$308,0),4)="UK"),(((INDEX(Dover!$B$3:$G$124,MATCH('Dept I Planning'!D23,Dover!$B$3:$B$124,0),6))*Transport!$D$3)+(INDEX(Dover!$B$3:$G$124,MATCH('Dept I Planning'!C23,Dover!$B$3:$B$124,0),6)*Transport!$C$3))*'Dept I Planning'!F23*IF(I23="Yes",2,1),IF(AND(E23="Bus/Coach",INDEX(Locations!$B$3:$E$308,MATCH('Dept I Planning'!C23,Locations!$B$3:$B$308,0),4)="Europe",INDEX(Locations!$B$3:$E$308,MATCH('Dept I Planning'!D23,Locations!$B$3:$B$308,0),4)="UK"),((((J23)-42.4)*Transport!$D$5)+(42.4*Transport!$D$13))*'Dept I Planning'!F23,IF(AND(E23="Bus/Coach",INDEX(Locations!$B$3:$E$308,MATCH('Dept I Planning'!D23,Locations!$B$3:$B$308,0),4)="Europe",INDEX(Locations!$B$3:$E$308,MATCH('Dept I Planning'!C23,Locations!$B$3:$B$308,0),4)="UK"),((((J23)-42.4)*Transport!$D$5)+(42.4*Transport!$D$13))*'Dept I Planning'!F23,IF(AND(E23="Car",INDEX(Locations!$B$3:$E$308,MATCH('Dept I Planning'!C23,Locations!$B$3:$B$308,0),4)="Europe",INDEX(Locations!$B$3:$E$308,MATCH('Dept I Planning'!D23,Locations!$B$3:$B$308,0),4)="UK"),(((((J23)-42.4)*Transport!$D$9)+(42.4*Transport!$D$14))*'Dept I Planning'!F23),IF(AND(E23="Car",INDEX(Locations!$B$3:$E$308,MATCH('Dept I Planning'!D23,Locations!$B$3:$B$308,0),4)="Europe",INDEX(Locations!$B$3:$E$308,MATCH('Dept I Planning'!C23,Locations!$B$3:$B$308,0),4)="UK"),(((((J23)-42.4)*Transport!$D$9)+(42.4*Transport!$D$14))*'Dept I Planning'!F23),IF(AND(E23="Hybrid car",INDEX(Locations!$B$3:$E$308,MATCH('Dept I Planning'!C23,Locations!$B$3:$B$308,0),4)="Europe",INDEX(Locations!$B$3:$E$308,MATCH('Dept I Planning'!D23,Locations!$B$3:$B$308,0),4)="UK"),(((((J23)-42.4)*Transport!$D$9)+(42.4*Transport!$D$14))*'Dept I Planning'!F23),IF(AND(E23="Hybrid car",INDEX(Locations!$B$3:$E$308,MATCH('Dept I Planning'!D23,Locations!$B$3:$B$308,0),4)="Europe",INDEX(Locations!$B$3:$E$308,MATCH('Dept I Planning'!C23,Locations!$B$3:$B$308,0),4)="UK"),(((((J23)-42.4)*Transport!$D$9)+(42.4*Transport!$D$14))*'Dept I Planning'!F23),IF(AND(E23="Electric car",INDEX(Locations!$B$3:$E$308,MATCH('Dept I Planning'!C23,Locations!$B$3:$B$308,0),4)="Europe",INDEX(Locations!$B$3:$E$308,MATCH('Dept I Planning'!D23,Locations!$B$3:$B$308,0),4)="UK"),(((((J23)-42.4)*Transport!$D$8)+(42.4*Transport!$D$14))*'Dept I Planning'!F23),IF(AND(E23="Electric car",INDEX(Locations!$B$3:$E$308,MATCH('Dept I Planning'!D23,Locations!$B$3:$B$308,0),4)="Europe",INDEX(Locations!$B$3:$E$308,MATCH('Dept I Planning'!C23,Locations!$B$3:$B$308,0),4)="UK"),(((((J23)-42.4)*Transport!$D$8)+(42.4*Transport!$D$14))*'Dept I Planning'!F23),IF(AND(OR(C23="Ireland",INDEX(Locations!$B$3:$F$308,MATCH('Dept I Planning'!C23,Locations!$B$3:$B$308,0),5)="Yes"),E23="Car",INDEX(Locations!$B$3:$E$308,MATCH('Dept I Planning'!D23,Locations!$B$3:$B$308,0),4)="UK"),(J23)*(0.15*Transport!$C$14+0.85*Transport!$C$9)*'Dept I Planning'!F23,IF(AND(OR(D23="Ireland",INDEX(Locations!$B$3:$F$308,MATCH('Dept I Planning'!D23,Locations!$B$3:$B$308,0),5)="Yes"),E23="Car",INDEX(Locations!$B$3:$E$308,MATCH('Dept I Planning'!C23,Locations!$B$3:$B$308,0),4)="UK"),(J23)*(0.15*Transport!$C$14+0.85*Transport!$C$9)*'Dept I Planning'!F23,IF(AND(OR(C23="Ireland",INDEX(Locations!$B$3:$F$308,MATCH('Dept I Planning'!C23,Locations!$B$3:$B$308,0),5)="Yes"),E23="Hybrid Car",INDEX(Locations!$B$3:$E$308,MATCH('Dept I Planning'!D23,Locations!$B$3:$B$308,0),4)="UK"),(J23)*(0.15*Transport!$C$14+0.85*Transport!$C$9)*'Dept I Planning'!F23,IF(AND(OR(D23="Ireland",INDEX(Locations!$B$3:$F$308,MATCH('Dept I Planning'!D23,Locations!$B$3:$B$308,0),5)="Yes"),E23="Hybrid Car",INDEX(Locations!$B$3:$E$308,MATCH('Dept I Planning'!C23,Locations!$B$3:$B$308,0),4)="UK"),(J23)*(0.15*Transport!$C$14+0.85*Transport!$C$9)*'Dept I Planning'!F23,IF(AND(OR(C23="Ireland",INDEX(Locations!$B$3:$F$308,MATCH('Dept I Planning'!C23,Locations!$B$3:$B$308,0),5)="Yes"),E23="Electric Car",INDEX(Locations!$B$3:$E$308,MATCH('Dept I Planning'!D23,Locations!$B$3:$B$308,0),4)="UK"),(J23)*(0.15*Transport!$C$14+0.85*Transport!$C$8)*'Dept I Planning'!F23,IF(AND(OR(D23="Ireland",INDEX(Locations!$B$3:$F$308,MATCH('Dept I Planning'!D23,Locations!$B$3:$B$308,0),5)="Yes"),E23="Electric Car",INDEX(Locations!$B$3:$E$308,MATCH('Dept I Planning'!C23,Locations!$B$3:$B$308,0),4)="UK"),(J23)*(0.15*Transport!$C$14+0.85*Transport!$C$8)*'Dept I Planning'!F23,IF(AND(OR(C23="Ireland",INDEX(Locations!$B$3:$F$308,MATCH('Dept I Planning'!C23,Locations!$B$3:$B$308,0),5)="Yes"),E23="Bus/Coach",INDEX(Locations!$B$3:$E$308,MATCH('Dept I Planning'!D23,Locations!$B$3:$B$308,0),4)="UK"),(J23)*(0.15*Transport!$C$13+0.85*Transport!$C$5)*'Dept I Planning'!F23,IF(AND(OR(D23="Ireland",INDEX(Locations!$B$3:$F$308,MATCH('Dept I Planning'!D23,Locations!$B$3:$B$308,0),5)="Yes"),E23="Bus/Coach",INDEX(Locations!$B$3:$E$308,MATCH('Dept I Planning'!C23,Locations!$B$3:$B$308,0),4)="UK"),(J23)*(0.15*Transport!$C$13+0.85*Transport!$C$5)*'Dept I Planning'!F23,IF(AND(OR(C23="Ireland",INDEX(Locations!$B$3:$F$308,MATCH('Dept I Planning'!C23,Locations!$B$3:$B$308,0),5)="Yes"),E23="Train",INDEX(Locations!$B$3:$E$308,MATCH('Dept I Planning'!D23,Locations!$B$3:$B$308,0),4)="UK"),(J23)*(0.15*Transport!$C$13+0.85*Transport!$C$3)*'Dept I Planning'!F23,IF(AND(OR(D23="Ireland",INDEX(Locations!$B$3:$F$308,MATCH('Dept I Planning'!D23,Locations!$B$3:$B$308,0),5)="Yes"),E23="Train",INDEX(Locations!$B$3:$E$308,MATCH('Dept I Planning'!C23,Locations!$B$3:$B$308,0),4)="UK"),(J23)*(0.15*Transport!$C$13+0.85*Transport!$C$3),J23*(INDEX(Transport!$B$3:$E$14,MATCH('Dept I Planning'!E23,Transport!$B$3:$B$14,0),IF(INDEX(Locations!$B$3:$G$308,MATCH('Dept I Planning'!C23,Locations!$B$3:$B$308,0),4)="UK",2,IF(INDEX(Locations!$B$3:$G$308,MATCH('Dept I Planning'!C23,Locations!$B$3:$B$308,0),4)="Europe",3,4)))))*F23*G23*H23))))))))))))))))))),1)),"")</f>
        <v/>
      </c>
      <c r="L23" s="90"/>
    </row>
    <row r="24" spans="1:14" ht="17.399999999999999" customHeight="1" x14ac:dyDescent="0.25">
      <c r="A24" s="90"/>
      <c r="B24" s="91"/>
      <c r="C24" s="91"/>
      <c r="D24" s="91"/>
      <c r="E24" s="91"/>
      <c r="F24" s="90"/>
      <c r="G24" s="90">
        <v>1</v>
      </c>
      <c r="H24" s="101">
        <v>1</v>
      </c>
      <c r="I24" s="91"/>
      <c r="J24" s="100" t="str">
        <f>(IFERROR(IF(I24="Yes",(ROUND(6371 * ACOS(SIN((VLOOKUP(C24,Locations!B:D,2,FALSE))*PI()/180)*SIN((VLOOKUP(D24,Locations!B:D,2,FALSE))*PI()/180) + COS((VLOOKUP(C24,Locations!B:D,2,FALSE))*PI()/180) * COS((VLOOKUP(D24,Locations!B:D,2,FALSE))*PI()/180)*COS((VLOOKUP(D24,Locations!B:D,3,FALSE))* PI()/180-(VLOOKUP(C24,Locations!B:D,3,FALSE))*PI()/180))/1.609,0))*2,(ROUND(6371 * ACOS(SIN((VLOOKUP(C24,Locations!B:D,2,FALSE))*PI()/180)*SIN((VLOOKUP(D24,Locations!B:D,2,FALSE))*PI()/180) + COS((VLOOKUP(C24,Locations!B:D,2,FALSE))*PI()/180) * COS((VLOOKUP(D24,Locations!B:D,2,FALSE))*PI()/180)*COS((VLOOKUP(D24,Locations!B:D,3,FALSE))* PI()/180-(VLOOKUP(C24,Locations!B:D,3,FALSE))*PI()/180))/1.609,0))),""))</f>
        <v/>
      </c>
      <c r="K24" s="100" t="str" cm="1">
        <f t="array" ref="K24">IFERROR((ROUND(IF(AND(E24="Train",INDEX(Locations!$B$3:$E$308,MATCH('Dept I Planning'!C24,Locations!$B$3:$B$308,0),4)="Europe",INDEX(Locations!$B$3:$E$308,MATCH('Dept I Planning'!D24,Locations!$B$3:$B$308,0),4)="UK"),(((INDEX(Dover!$B$3:$G$124,MATCH('Dept I Planning'!C24,Dover!$B$3:$B$124,0),6))*Transport!$D$3)+(INDEX(Dover!$B$3:$G$124,MATCH('Dept I Planning'!D24,Dover!$B$3:$B$124,0),6)*Transport!$C$3))*'Dept I Planning'!F24*IF(I24="Yes",2,1),IF(AND(E24="Train",INDEX(Locations!$B$3:$E$308,MATCH('Dept I Planning'!D24,Locations!$B$3:$B$308,0),4)="Europe",INDEX(Locations!$B$3:$E$308,MATCH('Dept I Planning'!C24,Locations!$B$3:$B$308,0),4)="UK"),(((INDEX(Dover!$B$3:$G$124,MATCH('Dept I Planning'!D24,Dover!$B$3:$B$124,0),6))*Transport!$D$3)+(INDEX(Dover!$B$3:$G$124,MATCH('Dept I Planning'!C24,Dover!$B$3:$B$124,0),6)*Transport!$C$3))*'Dept I Planning'!F24*IF(I24="Yes",2,1),IF(AND(E24="Bus/Coach",INDEX(Locations!$B$3:$E$308,MATCH('Dept I Planning'!C24,Locations!$B$3:$B$308,0),4)="Europe",INDEX(Locations!$B$3:$E$308,MATCH('Dept I Planning'!D24,Locations!$B$3:$B$308,0),4)="UK"),((((J24)-42.4)*Transport!$D$5)+(42.4*Transport!$D$13))*'Dept I Planning'!F24,IF(AND(E24="Bus/Coach",INDEX(Locations!$B$3:$E$308,MATCH('Dept I Planning'!D24,Locations!$B$3:$B$308,0),4)="Europe",INDEX(Locations!$B$3:$E$308,MATCH('Dept I Planning'!C24,Locations!$B$3:$B$308,0),4)="UK"),((((J24)-42.4)*Transport!$D$5)+(42.4*Transport!$D$13))*'Dept I Planning'!F24,IF(AND(E24="Car",INDEX(Locations!$B$3:$E$308,MATCH('Dept I Planning'!C24,Locations!$B$3:$B$308,0),4)="Europe",INDEX(Locations!$B$3:$E$308,MATCH('Dept I Planning'!D24,Locations!$B$3:$B$308,0),4)="UK"),(((((J24)-42.4)*Transport!$D$9)+(42.4*Transport!$D$14))*'Dept I Planning'!F24),IF(AND(E24="Car",INDEX(Locations!$B$3:$E$308,MATCH('Dept I Planning'!D24,Locations!$B$3:$B$308,0),4)="Europe",INDEX(Locations!$B$3:$E$308,MATCH('Dept I Planning'!C24,Locations!$B$3:$B$308,0),4)="UK"),(((((J24)-42.4)*Transport!$D$9)+(42.4*Transport!$D$14))*'Dept I Planning'!F24),IF(AND(E24="Hybrid car",INDEX(Locations!$B$3:$E$308,MATCH('Dept I Planning'!C24,Locations!$B$3:$B$308,0),4)="Europe",INDEX(Locations!$B$3:$E$308,MATCH('Dept I Planning'!D24,Locations!$B$3:$B$308,0),4)="UK"),(((((J24)-42.4)*Transport!$D$9)+(42.4*Transport!$D$14))*'Dept I Planning'!F24),IF(AND(E24="Hybrid car",INDEX(Locations!$B$3:$E$308,MATCH('Dept I Planning'!D24,Locations!$B$3:$B$308,0),4)="Europe",INDEX(Locations!$B$3:$E$308,MATCH('Dept I Planning'!C24,Locations!$B$3:$B$308,0),4)="UK"),(((((J24)-42.4)*Transport!$D$9)+(42.4*Transport!$D$14))*'Dept I Planning'!F24),IF(AND(E24="Electric car",INDEX(Locations!$B$3:$E$308,MATCH('Dept I Planning'!C24,Locations!$B$3:$B$308,0),4)="Europe",INDEX(Locations!$B$3:$E$308,MATCH('Dept I Planning'!D24,Locations!$B$3:$B$308,0),4)="UK"),(((((J24)-42.4)*Transport!$D$8)+(42.4*Transport!$D$14))*'Dept I Planning'!F24),IF(AND(E24="Electric car",INDEX(Locations!$B$3:$E$308,MATCH('Dept I Planning'!D24,Locations!$B$3:$B$308,0),4)="Europe",INDEX(Locations!$B$3:$E$308,MATCH('Dept I Planning'!C24,Locations!$B$3:$B$308,0),4)="UK"),(((((J24)-42.4)*Transport!$D$8)+(42.4*Transport!$D$14))*'Dept I Planning'!F24),IF(AND(OR(C24="Ireland",INDEX(Locations!$B$3:$F$308,MATCH('Dept I Planning'!C24,Locations!$B$3:$B$308,0),5)="Yes"),E24="Car",INDEX(Locations!$B$3:$E$308,MATCH('Dept I Planning'!D24,Locations!$B$3:$B$308,0),4)="UK"),(J24)*(0.15*Transport!$C$14+0.85*Transport!$C$9)*'Dept I Planning'!F24,IF(AND(OR(D24="Ireland",INDEX(Locations!$B$3:$F$308,MATCH('Dept I Planning'!D24,Locations!$B$3:$B$308,0),5)="Yes"),E24="Car",INDEX(Locations!$B$3:$E$308,MATCH('Dept I Planning'!C24,Locations!$B$3:$B$308,0),4)="UK"),(J24)*(0.15*Transport!$C$14+0.85*Transport!$C$9)*'Dept I Planning'!F24,IF(AND(OR(C24="Ireland",INDEX(Locations!$B$3:$F$308,MATCH('Dept I Planning'!C24,Locations!$B$3:$B$308,0),5)="Yes"),E24="Hybrid Car",INDEX(Locations!$B$3:$E$308,MATCH('Dept I Planning'!D24,Locations!$B$3:$B$308,0),4)="UK"),(J24)*(0.15*Transport!$C$14+0.85*Transport!$C$9)*'Dept I Planning'!F24,IF(AND(OR(D24="Ireland",INDEX(Locations!$B$3:$F$308,MATCH('Dept I Planning'!D24,Locations!$B$3:$B$308,0),5)="Yes"),E24="Hybrid Car",INDEX(Locations!$B$3:$E$308,MATCH('Dept I Planning'!C24,Locations!$B$3:$B$308,0),4)="UK"),(J24)*(0.15*Transport!$C$14+0.85*Transport!$C$9)*'Dept I Planning'!F24,IF(AND(OR(C24="Ireland",INDEX(Locations!$B$3:$F$308,MATCH('Dept I Planning'!C24,Locations!$B$3:$B$308,0),5)="Yes"),E24="Electric Car",INDEX(Locations!$B$3:$E$308,MATCH('Dept I Planning'!D24,Locations!$B$3:$B$308,0),4)="UK"),(J24)*(0.15*Transport!$C$14+0.85*Transport!$C$8)*'Dept I Planning'!F24,IF(AND(OR(D24="Ireland",INDEX(Locations!$B$3:$F$308,MATCH('Dept I Planning'!D24,Locations!$B$3:$B$308,0),5)="Yes"),E24="Electric Car",INDEX(Locations!$B$3:$E$308,MATCH('Dept I Planning'!C24,Locations!$B$3:$B$308,0),4)="UK"),(J24)*(0.15*Transport!$C$14+0.85*Transport!$C$8)*'Dept I Planning'!F24,IF(AND(OR(C24="Ireland",INDEX(Locations!$B$3:$F$308,MATCH('Dept I Planning'!C24,Locations!$B$3:$B$308,0),5)="Yes"),E24="Bus/Coach",INDEX(Locations!$B$3:$E$308,MATCH('Dept I Planning'!D24,Locations!$B$3:$B$308,0),4)="UK"),(J24)*(0.15*Transport!$C$13+0.85*Transport!$C$5)*'Dept I Planning'!F24,IF(AND(OR(D24="Ireland",INDEX(Locations!$B$3:$F$308,MATCH('Dept I Planning'!D24,Locations!$B$3:$B$308,0),5)="Yes"),E24="Bus/Coach",INDEX(Locations!$B$3:$E$308,MATCH('Dept I Planning'!C24,Locations!$B$3:$B$308,0),4)="UK"),(J24)*(0.15*Transport!$C$13+0.85*Transport!$C$5)*'Dept I Planning'!F24,IF(AND(OR(C24="Ireland",INDEX(Locations!$B$3:$F$308,MATCH('Dept I Planning'!C24,Locations!$B$3:$B$308,0),5)="Yes"),E24="Train",INDEX(Locations!$B$3:$E$308,MATCH('Dept I Planning'!D24,Locations!$B$3:$B$308,0),4)="UK"),(J24)*(0.15*Transport!$C$13+0.85*Transport!$C$3)*'Dept I Planning'!F24,IF(AND(OR(D24="Ireland",INDEX(Locations!$B$3:$F$308,MATCH('Dept I Planning'!D24,Locations!$B$3:$B$308,0),5)="Yes"),E24="Train",INDEX(Locations!$B$3:$E$308,MATCH('Dept I Planning'!C24,Locations!$B$3:$B$308,0),4)="UK"),(J24)*(0.15*Transport!$C$13+0.85*Transport!$C$3),J24*(INDEX(Transport!$B$3:$E$14,MATCH('Dept I Planning'!E24,Transport!$B$3:$B$14,0),IF(INDEX(Locations!$B$3:$G$308,MATCH('Dept I Planning'!C24,Locations!$B$3:$B$308,0),4)="UK",2,IF(INDEX(Locations!$B$3:$G$308,MATCH('Dept I Planning'!C24,Locations!$B$3:$B$308,0),4)="Europe",3,4)))))*F24*G24*H24))))))))))))))))))),1)),"")</f>
        <v/>
      </c>
      <c r="L24" s="90"/>
    </row>
    <row r="25" spans="1:14" ht="17.399999999999999" customHeight="1" x14ac:dyDescent="0.25">
      <c r="A25" s="90"/>
      <c r="B25" s="91"/>
      <c r="C25" s="91"/>
      <c r="D25" s="91"/>
      <c r="E25" s="91"/>
      <c r="F25" s="90"/>
      <c r="G25" s="90">
        <v>1</v>
      </c>
      <c r="H25" s="101">
        <v>1</v>
      </c>
      <c r="I25" s="91"/>
      <c r="J25" s="100" t="str">
        <f>(IFERROR(IF(I25="Yes",(ROUND(6371 * ACOS(SIN((VLOOKUP(C25,Locations!B:D,2,FALSE))*PI()/180)*SIN((VLOOKUP(D25,Locations!B:D,2,FALSE))*PI()/180) + COS((VLOOKUP(C25,Locations!B:D,2,FALSE))*PI()/180) * COS((VLOOKUP(D25,Locations!B:D,2,FALSE))*PI()/180)*COS((VLOOKUP(D25,Locations!B:D,3,FALSE))* PI()/180-(VLOOKUP(C25,Locations!B:D,3,FALSE))*PI()/180))/1.609,0))*2,(ROUND(6371 * ACOS(SIN((VLOOKUP(C25,Locations!B:D,2,FALSE))*PI()/180)*SIN((VLOOKUP(D25,Locations!B:D,2,FALSE))*PI()/180) + COS((VLOOKUP(C25,Locations!B:D,2,FALSE))*PI()/180) * COS((VLOOKUP(D25,Locations!B:D,2,FALSE))*PI()/180)*COS((VLOOKUP(D25,Locations!B:D,3,FALSE))* PI()/180-(VLOOKUP(C25,Locations!B:D,3,FALSE))*PI()/180))/1.609,0))),""))</f>
        <v/>
      </c>
      <c r="K25" s="100" t="str" cm="1">
        <f t="array" ref="K25">IFERROR((ROUND(IF(AND(E25="Train",INDEX(Locations!$B$3:$E$308,MATCH('Dept I Planning'!C25,Locations!$B$3:$B$308,0),4)="Europe",INDEX(Locations!$B$3:$E$308,MATCH('Dept I Planning'!D25,Locations!$B$3:$B$308,0),4)="UK"),(((INDEX(Dover!$B$3:$G$124,MATCH('Dept I Planning'!C25,Dover!$B$3:$B$124,0),6))*Transport!$D$3)+(INDEX(Dover!$B$3:$G$124,MATCH('Dept I Planning'!D25,Dover!$B$3:$B$124,0),6)*Transport!$C$3))*'Dept I Planning'!F25*IF(I25="Yes",2,1),IF(AND(E25="Train",INDEX(Locations!$B$3:$E$308,MATCH('Dept I Planning'!D25,Locations!$B$3:$B$308,0),4)="Europe",INDEX(Locations!$B$3:$E$308,MATCH('Dept I Planning'!C25,Locations!$B$3:$B$308,0),4)="UK"),(((INDEX(Dover!$B$3:$G$124,MATCH('Dept I Planning'!D25,Dover!$B$3:$B$124,0),6))*Transport!$D$3)+(INDEX(Dover!$B$3:$G$124,MATCH('Dept I Planning'!C25,Dover!$B$3:$B$124,0),6)*Transport!$C$3))*'Dept I Planning'!F25*IF(I25="Yes",2,1),IF(AND(E25="Bus/Coach",INDEX(Locations!$B$3:$E$308,MATCH('Dept I Planning'!C25,Locations!$B$3:$B$308,0),4)="Europe",INDEX(Locations!$B$3:$E$308,MATCH('Dept I Planning'!D25,Locations!$B$3:$B$308,0),4)="UK"),((((J25)-42.4)*Transport!$D$5)+(42.4*Transport!$D$13))*'Dept I Planning'!F25,IF(AND(E25="Bus/Coach",INDEX(Locations!$B$3:$E$308,MATCH('Dept I Planning'!D25,Locations!$B$3:$B$308,0),4)="Europe",INDEX(Locations!$B$3:$E$308,MATCH('Dept I Planning'!C25,Locations!$B$3:$B$308,0),4)="UK"),((((J25)-42.4)*Transport!$D$5)+(42.4*Transport!$D$13))*'Dept I Planning'!F25,IF(AND(E25="Car",INDEX(Locations!$B$3:$E$308,MATCH('Dept I Planning'!C25,Locations!$B$3:$B$308,0),4)="Europe",INDEX(Locations!$B$3:$E$308,MATCH('Dept I Planning'!D25,Locations!$B$3:$B$308,0),4)="UK"),(((((J25)-42.4)*Transport!$D$9)+(42.4*Transport!$D$14))*'Dept I Planning'!F25),IF(AND(E25="Car",INDEX(Locations!$B$3:$E$308,MATCH('Dept I Planning'!D25,Locations!$B$3:$B$308,0),4)="Europe",INDEX(Locations!$B$3:$E$308,MATCH('Dept I Planning'!C25,Locations!$B$3:$B$308,0),4)="UK"),(((((J25)-42.4)*Transport!$D$9)+(42.4*Transport!$D$14))*'Dept I Planning'!F25),IF(AND(E25="Hybrid car",INDEX(Locations!$B$3:$E$308,MATCH('Dept I Planning'!C25,Locations!$B$3:$B$308,0),4)="Europe",INDEX(Locations!$B$3:$E$308,MATCH('Dept I Planning'!D25,Locations!$B$3:$B$308,0),4)="UK"),(((((J25)-42.4)*Transport!$D$9)+(42.4*Transport!$D$14))*'Dept I Planning'!F25),IF(AND(E25="Hybrid car",INDEX(Locations!$B$3:$E$308,MATCH('Dept I Planning'!D25,Locations!$B$3:$B$308,0),4)="Europe",INDEX(Locations!$B$3:$E$308,MATCH('Dept I Planning'!C25,Locations!$B$3:$B$308,0),4)="UK"),(((((J25)-42.4)*Transport!$D$9)+(42.4*Transport!$D$14))*'Dept I Planning'!F25),IF(AND(E25="Electric car",INDEX(Locations!$B$3:$E$308,MATCH('Dept I Planning'!C25,Locations!$B$3:$B$308,0),4)="Europe",INDEX(Locations!$B$3:$E$308,MATCH('Dept I Planning'!D25,Locations!$B$3:$B$308,0),4)="UK"),(((((J25)-42.4)*Transport!$D$8)+(42.4*Transport!$D$14))*'Dept I Planning'!F25),IF(AND(E25="Electric car",INDEX(Locations!$B$3:$E$308,MATCH('Dept I Planning'!D25,Locations!$B$3:$B$308,0),4)="Europe",INDEX(Locations!$B$3:$E$308,MATCH('Dept I Planning'!C25,Locations!$B$3:$B$308,0),4)="UK"),(((((J25)-42.4)*Transport!$D$8)+(42.4*Transport!$D$14))*'Dept I Planning'!F25),IF(AND(OR(C25="Ireland",INDEX(Locations!$B$3:$F$308,MATCH('Dept I Planning'!C25,Locations!$B$3:$B$308,0),5)="Yes"),E25="Car",INDEX(Locations!$B$3:$E$308,MATCH('Dept I Planning'!D25,Locations!$B$3:$B$308,0),4)="UK"),(J25)*(0.15*Transport!$C$14+0.85*Transport!$C$9)*'Dept I Planning'!F25,IF(AND(OR(D25="Ireland",INDEX(Locations!$B$3:$F$308,MATCH('Dept I Planning'!D25,Locations!$B$3:$B$308,0),5)="Yes"),E25="Car",INDEX(Locations!$B$3:$E$308,MATCH('Dept I Planning'!C25,Locations!$B$3:$B$308,0),4)="UK"),(J25)*(0.15*Transport!$C$14+0.85*Transport!$C$9)*'Dept I Planning'!F25,IF(AND(OR(C25="Ireland",INDEX(Locations!$B$3:$F$308,MATCH('Dept I Planning'!C25,Locations!$B$3:$B$308,0),5)="Yes"),E25="Hybrid Car",INDEX(Locations!$B$3:$E$308,MATCH('Dept I Planning'!D25,Locations!$B$3:$B$308,0),4)="UK"),(J25)*(0.15*Transport!$C$14+0.85*Transport!$C$9)*'Dept I Planning'!F25,IF(AND(OR(D25="Ireland",INDEX(Locations!$B$3:$F$308,MATCH('Dept I Planning'!D25,Locations!$B$3:$B$308,0),5)="Yes"),E25="Hybrid Car",INDEX(Locations!$B$3:$E$308,MATCH('Dept I Planning'!C25,Locations!$B$3:$B$308,0),4)="UK"),(J25)*(0.15*Transport!$C$14+0.85*Transport!$C$9)*'Dept I Planning'!F25,IF(AND(OR(C25="Ireland",INDEX(Locations!$B$3:$F$308,MATCH('Dept I Planning'!C25,Locations!$B$3:$B$308,0),5)="Yes"),E25="Electric Car",INDEX(Locations!$B$3:$E$308,MATCH('Dept I Planning'!D25,Locations!$B$3:$B$308,0),4)="UK"),(J25)*(0.15*Transport!$C$14+0.85*Transport!$C$8)*'Dept I Planning'!F25,IF(AND(OR(D25="Ireland",INDEX(Locations!$B$3:$F$308,MATCH('Dept I Planning'!D25,Locations!$B$3:$B$308,0),5)="Yes"),E25="Electric Car",INDEX(Locations!$B$3:$E$308,MATCH('Dept I Planning'!C25,Locations!$B$3:$B$308,0),4)="UK"),(J25)*(0.15*Transport!$C$14+0.85*Transport!$C$8)*'Dept I Planning'!F25,IF(AND(OR(C25="Ireland",INDEX(Locations!$B$3:$F$308,MATCH('Dept I Planning'!C25,Locations!$B$3:$B$308,0),5)="Yes"),E25="Bus/Coach",INDEX(Locations!$B$3:$E$308,MATCH('Dept I Planning'!D25,Locations!$B$3:$B$308,0),4)="UK"),(J25)*(0.15*Transport!$C$13+0.85*Transport!$C$5)*'Dept I Planning'!F25,IF(AND(OR(D25="Ireland",INDEX(Locations!$B$3:$F$308,MATCH('Dept I Planning'!D25,Locations!$B$3:$B$308,0),5)="Yes"),E25="Bus/Coach",INDEX(Locations!$B$3:$E$308,MATCH('Dept I Planning'!C25,Locations!$B$3:$B$308,0),4)="UK"),(J25)*(0.15*Transport!$C$13+0.85*Transport!$C$5)*'Dept I Planning'!F25,IF(AND(OR(C25="Ireland",INDEX(Locations!$B$3:$F$308,MATCH('Dept I Planning'!C25,Locations!$B$3:$B$308,0),5)="Yes"),E25="Train",INDEX(Locations!$B$3:$E$308,MATCH('Dept I Planning'!D25,Locations!$B$3:$B$308,0),4)="UK"),(J25)*(0.15*Transport!$C$13+0.85*Transport!$C$3)*'Dept I Planning'!F25,IF(AND(OR(D25="Ireland",INDEX(Locations!$B$3:$F$308,MATCH('Dept I Planning'!D25,Locations!$B$3:$B$308,0),5)="Yes"),E25="Train",INDEX(Locations!$B$3:$E$308,MATCH('Dept I Planning'!C25,Locations!$B$3:$B$308,0),4)="UK"),(J25)*(0.15*Transport!$C$13+0.85*Transport!$C$3),J25*(INDEX(Transport!$B$3:$E$14,MATCH('Dept I Planning'!E25,Transport!$B$3:$B$14,0),IF(INDEX(Locations!$B$3:$G$308,MATCH('Dept I Planning'!C25,Locations!$B$3:$B$308,0),4)="UK",2,IF(INDEX(Locations!$B$3:$G$308,MATCH('Dept I Planning'!C25,Locations!$B$3:$B$308,0),4)="Europe",3,4)))))*F25*G25*H25))))))))))))))))))),1)),"")</f>
        <v/>
      </c>
      <c r="L25" s="90"/>
    </row>
    <row r="26" spans="1:14" ht="17.399999999999999" customHeight="1" x14ac:dyDescent="0.25">
      <c r="A26" s="90"/>
      <c r="B26" s="91"/>
      <c r="C26" s="91"/>
      <c r="D26" s="91"/>
      <c r="E26" s="91"/>
      <c r="F26" s="90"/>
      <c r="G26" s="90">
        <v>1</v>
      </c>
      <c r="H26" s="101">
        <v>1</v>
      </c>
      <c r="I26" s="91"/>
      <c r="J26" s="100" t="str">
        <f>(IFERROR(IF(I26="Yes",(ROUND(6371 * ACOS(SIN((VLOOKUP(C26,Locations!B:D,2,FALSE))*PI()/180)*SIN((VLOOKUP(D26,Locations!B:D,2,FALSE))*PI()/180) + COS((VLOOKUP(C26,Locations!B:D,2,FALSE))*PI()/180) * COS((VLOOKUP(D26,Locations!B:D,2,FALSE))*PI()/180)*COS((VLOOKUP(D26,Locations!B:D,3,FALSE))* PI()/180-(VLOOKUP(C26,Locations!B:D,3,FALSE))*PI()/180))/1.609,0))*2,(ROUND(6371 * ACOS(SIN((VLOOKUP(C26,Locations!B:D,2,FALSE))*PI()/180)*SIN((VLOOKUP(D26,Locations!B:D,2,FALSE))*PI()/180) + COS((VLOOKUP(C26,Locations!B:D,2,FALSE))*PI()/180) * COS((VLOOKUP(D26,Locations!B:D,2,FALSE))*PI()/180)*COS((VLOOKUP(D26,Locations!B:D,3,FALSE))* PI()/180-(VLOOKUP(C26,Locations!B:D,3,FALSE))*PI()/180))/1.609,0))),""))</f>
        <v/>
      </c>
      <c r="K26" s="100" t="str" cm="1">
        <f t="array" ref="K26">IFERROR((ROUND(IF(AND(E26="Train",INDEX(Locations!$B$3:$E$308,MATCH('Dept I Planning'!C26,Locations!$B$3:$B$308,0),4)="Europe",INDEX(Locations!$B$3:$E$308,MATCH('Dept I Planning'!D26,Locations!$B$3:$B$308,0),4)="UK"),(((INDEX(Dover!$B$3:$G$124,MATCH('Dept I Planning'!C26,Dover!$B$3:$B$124,0),6))*Transport!$D$3)+(INDEX(Dover!$B$3:$G$124,MATCH('Dept I Planning'!D26,Dover!$B$3:$B$124,0),6)*Transport!$C$3))*'Dept I Planning'!F26*IF(I26="Yes",2,1),IF(AND(E26="Train",INDEX(Locations!$B$3:$E$308,MATCH('Dept I Planning'!D26,Locations!$B$3:$B$308,0),4)="Europe",INDEX(Locations!$B$3:$E$308,MATCH('Dept I Planning'!C26,Locations!$B$3:$B$308,0),4)="UK"),(((INDEX(Dover!$B$3:$G$124,MATCH('Dept I Planning'!D26,Dover!$B$3:$B$124,0),6))*Transport!$D$3)+(INDEX(Dover!$B$3:$G$124,MATCH('Dept I Planning'!C26,Dover!$B$3:$B$124,0),6)*Transport!$C$3))*'Dept I Planning'!F26*IF(I26="Yes",2,1),IF(AND(E26="Bus/Coach",INDEX(Locations!$B$3:$E$308,MATCH('Dept I Planning'!C26,Locations!$B$3:$B$308,0),4)="Europe",INDEX(Locations!$B$3:$E$308,MATCH('Dept I Planning'!D26,Locations!$B$3:$B$308,0),4)="UK"),((((J26)-42.4)*Transport!$D$5)+(42.4*Transport!$D$13))*'Dept I Planning'!F26,IF(AND(E26="Bus/Coach",INDEX(Locations!$B$3:$E$308,MATCH('Dept I Planning'!D26,Locations!$B$3:$B$308,0),4)="Europe",INDEX(Locations!$B$3:$E$308,MATCH('Dept I Planning'!C26,Locations!$B$3:$B$308,0),4)="UK"),((((J26)-42.4)*Transport!$D$5)+(42.4*Transport!$D$13))*'Dept I Planning'!F26,IF(AND(E26="Car",INDEX(Locations!$B$3:$E$308,MATCH('Dept I Planning'!C26,Locations!$B$3:$B$308,0),4)="Europe",INDEX(Locations!$B$3:$E$308,MATCH('Dept I Planning'!D26,Locations!$B$3:$B$308,0),4)="UK"),(((((J26)-42.4)*Transport!$D$9)+(42.4*Transport!$D$14))*'Dept I Planning'!F26),IF(AND(E26="Car",INDEX(Locations!$B$3:$E$308,MATCH('Dept I Planning'!D26,Locations!$B$3:$B$308,0),4)="Europe",INDEX(Locations!$B$3:$E$308,MATCH('Dept I Planning'!C26,Locations!$B$3:$B$308,0),4)="UK"),(((((J26)-42.4)*Transport!$D$9)+(42.4*Transport!$D$14))*'Dept I Planning'!F26),IF(AND(E26="Hybrid car",INDEX(Locations!$B$3:$E$308,MATCH('Dept I Planning'!C26,Locations!$B$3:$B$308,0),4)="Europe",INDEX(Locations!$B$3:$E$308,MATCH('Dept I Planning'!D26,Locations!$B$3:$B$308,0),4)="UK"),(((((J26)-42.4)*Transport!$D$9)+(42.4*Transport!$D$14))*'Dept I Planning'!F26),IF(AND(E26="Hybrid car",INDEX(Locations!$B$3:$E$308,MATCH('Dept I Planning'!D26,Locations!$B$3:$B$308,0),4)="Europe",INDEX(Locations!$B$3:$E$308,MATCH('Dept I Planning'!C26,Locations!$B$3:$B$308,0),4)="UK"),(((((J26)-42.4)*Transport!$D$9)+(42.4*Transport!$D$14))*'Dept I Planning'!F26),IF(AND(E26="Electric car",INDEX(Locations!$B$3:$E$308,MATCH('Dept I Planning'!C26,Locations!$B$3:$B$308,0),4)="Europe",INDEX(Locations!$B$3:$E$308,MATCH('Dept I Planning'!D26,Locations!$B$3:$B$308,0),4)="UK"),(((((J26)-42.4)*Transport!$D$8)+(42.4*Transport!$D$14))*'Dept I Planning'!F26),IF(AND(E26="Electric car",INDEX(Locations!$B$3:$E$308,MATCH('Dept I Planning'!D26,Locations!$B$3:$B$308,0),4)="Europe",INDEX(Locations!$B$3:$E$308,MATCH('Dept I Planning'!C26,Locations!$B$3:$B$308,0),4)="UK"),(((((J26)-42.4)*Transport!$D$8)+(42.4*Transport!$D$14))*'Dept I Planning'!F26),IF(AND(OR(C26="Ireland",INDEX(Locations!$B$3:$F$308,MATCH('Dept I Planning'!C26,Locations!$B$3:$B$308,0),5)="Yes"),E26="Car",INDEX(Locations!$B$3:$E$308,MATCH('Dept I Planning'!D26,Locations!$B$3:$B$308,0),4)="UK"),(J26)*(0.15*Transport!$C$14+0.85*Transport!$C$9)*'Dept I Planning'!F26,IF(AND(OR(D26="Ireland",INDEX(Locations!$B$3:$F$308,MATCH('Dept I Planning'!D26,Locations!$B$3:$B$308,0),5)="Yes"),E26="Car",INDEX(Locations!$B$3:$E$308,MATCH('Dept I Planning'!C26,Locations!$B$3:$B$308,0),4)="UK"),(J26)*(0.15*Transport!$C$14+0.85*Transport!$C$9)*'Dept I Planning'!F26,IF(AND(OR(C26="Ireland",INDEX(Locations!$B$3:$F$308,MATCH('Dept I Planning'!C26,Locations!$B$3:$B$308,0),5)="Yes"),E26="Hybrid Car",INDEX(Locations!$B$3:$E$308,MATCH('Dept I Planning'!D26,Locations!$B$3:$B$308,0),4)="UK"),(J26)*(0.15*Transport!$C$14+0.85*Transport!$C$9)*'Dept I Planning'!F26,IF(AND(OR(D26="Ireland",INDEX(Locations!$B$3:$F$308,MATCH('Dept I Planning'!D26,Locations!$B$3:$B$308,0),5)="Yes"),E26="Hybrid Car",INDEX(Locations!$B$3:$E$308,MATCH('Dept I Planning'!C26,Locations!$B$3:$B$308,0),4)="UK"),(J26)*(0.15*Transport!$C$14+0.85*Transport!$C$9)*'Dept I Planning'!F26,IF(AND(OR(C26="Ireland",INDEX(Locations!$B$3:$F$308,MATCH('Dept I Planning'!C26,Locations!$B$3:$B$308,0),5)="Yes"),E26="Electric Car",INDEX(Locations!$B$3:$E$308,MATCH('Dept I Planning'!D26,Locations!$B$3:$B$308,0),4)="UK"),(J26)*(0.15*Transport!$C$14+0.85*Transport!$C$8)*'Dept I Planning'!F26,IF(AND(OR(D26="Ireland",INDEX(Locations!$B$3:$F$308,MATCH('Dept I Planning'!D26,Locations!$B$3:$B$308,0),5)="Yes"),E26="Electric Car",INDEX(Locations!$B$3:$E$308,MATCH('Dept I Planning'!C26,Locations!$B$3:$B$308,0),4)="UK"),(J26)*(0.15*Transport!$C$14+0.85*Transport!$C$8)*'Dept I Planning'!F26,IF(AND(OR(C26="Ireland",INDEX(Locations!$B$3:$F$308,MATCH('Dept I Planning'!C26,Locations!$B$3:$B$308,0),5)="Yes"),E26="Bus/Coach",INDEX(Locations!$B$3:$E$308,MATCH('Dept I Planning'!D26,Locations!$B$3:$B$308,0),4)="UK"),(J26)*(0.15*Transport!$C$13+0.85*Transport!$C$5)*'Dept I Planning'!F26,IF(AND(OR(D26="Ireland",INDEX(Locations!$B$3:$F$308,MATCH('Dept I Planning'!D26,Locations!$B$3:$B$308,0),5)="Yes"),E26="Bus/Coach",INDEX(Locations!$B$3:$E$308,MATCH('Dept I Planning'!C26,Locations!$B$3:$B$308,0),4)="UK"),(J26)*(0.15*Transport!$C$13+0.85*Transport!$C$5)*'Dept I Planning'!F26,IF(AND(OR(C26="Ireland",INDEX(Locations!$B$3:$F$308,MATCH('Dept I Planning'!C26,Locations!$B$3:$B$308,0),5)="Yes"),E26="Train",INDEX(Locations!$B$3:$E$308,MATCH('Dept I Planning'!D26,Locations!$B$3:$B$308,0),4)="UK"),(J26)*(0.15*Transport!$C$13+0.85*Transport!$C$3)*'Dept I Planning'!F26,IF(AND(OR(D26="Ireland",INDEX(Locations!$B$3:$F$308,MATCH('Dept I Planning'!D26,Locations!$B$3:$B$308,0),5)="Yes"),E26="Train",INDEX(Locations!$B$3:$E$308,MATCH('Dept I Planning'!C26,Locations!$B$3:$B$308,0),4)="UK"),(J26)*(0.15*Transport!$C$13+0.85*Transport!$C$3),J26*(INDEX(Transport!$B$3:$E$14,MATCH('Dept I Planning'!E26,Transport!$B$3:$B$14,0),IF(INDEX(Locations!$B$3:$G$308,MATCH('Dept I Planning'!C26,Locations!$B$3:$B$308,0),4)="UK",2,IF(INDEX(Locations!$B$3:$G$308,MATCH('Dept I Planning'!C26,Locations!$B$3:$B$308,0),4)="Europe",3,4)))))*F26*G26*H26))))))))))))))))))),1)),"")</f>
        <v/>
      </c>
      <c r="L26" s="90"/>
    </row>
    <row r="27" spans="1:14" ht="17.399999999999999" customHeight="1" x14ac:dyDescent="0.25">
      <c r="A27" s="90"/>
      <c r="B27" s="91"/>
      <c r="C27" s="91"/>
      <c r="D27" s="91"/>
      <c r="E27" s="91"/>
      <c r="F27" s="90"/>
      <c r="G27" s="90">
        <v>1</v>
      </c>
      <c r="H27" s="101">
        <v>1</v>
      </c>
      <c r="I27" s="91"/>
      <c r="J27" s="100" t="str">
        <f>(IFERROR(IF(I27="Yes",(ROUND(6371 * ACOS(SIN((VLOOKUP(C27,Locations!B:D,2,FALSE))*PI()/180)*SIN((VLOOKUP(D27,Locations!B:D,2,FALSE))*PI()/180) + COS((VLOOKUP(C27,Locations!B:D,2,FALSE))*PI()/180) * COS((VLOOKUP(D27,Locations!B:D,2,FALSE))*PI()/180)*COS((VLOOKUP(D27,Locations!B:D,3,FALSE))* PI()/180-(VLOOKUP(C27,Locations!B:D,3,FALSE))*PI()/180))/1.609,0))*2,(ROUND(6371 * ACOS(SIN((VLOOKUP(C27,Locations!B:D,2,FALSE))*PI()/180)*SIN((VLOOKUP(D27,Locations!B:D,2,FALSE))*PI()/180) + COS((VLOOKUP(C27,Locations!B:D,2,FALSE))*PI()/180) * COS((VLOOKUP(D27,Locations!B:D,2,FALSE))*PI()/180)*COS((VLOOKUP(D27,Locations!B:D,3,FALSE))* PI()/180-(VLOOKUP(C27,Locations!B:D,3,FALSE))*PI()/180))/1.609,0))),""))</f>
        <v/>
      </c>
      <c r="K27" s="100" t="str" cm="1">
        <f t="array" ref="K27">IFERROR((ROUND(IF(AND(E27="Train",INDEX(Locations!$B$3:$E$308,MATCH('Dept I Planning'!C27,Locations!$B$3:$B$308,0),4)="Europe",INDEX(Locations!$B$3:$E$308,MATCH('Dept I Planning'!D27,Locations!$B$3:$B$308,0),4)="UK"),(((INDEX(Dover!$B$3:$G$124,MATCH('Dept I Planning'!C27,Dover!$B$3:$B$124,0),6))*Transport!$D$3)+(INDEX(Dover!$B$3:$G$124,MATCH('Dept I Planning'!D27,Dover!$B$3:$B$124,0),6)*Transport!$C$3))*'Dept I Planning'!F27*IF(I27="Yes",2,1),IF(AND(E27="Train",INDEX(Locations!$B$3:$E$308,MATCH('Dept I Planning'!D27,Locations!$B$3:$B$308,0),4)="Europe",INDEX(Locations!$B$3:$E$308,MATCH('Dept I Planning'!C27,Locations!$B$3:$B$308,0),4)="UK"),(((INDEX(Dover!$B$3:$G$124,MATCH('Dept I Planning'!D27,Dover!$B$3:$B$124,0),6))*Transport!$D$3)+(INDEX(Dover!$B$3:$G$124,MATCH('Dept I Planning'!C27,Dover!$B$3:$B$124,0),6)*Transport!$C$3))*'Dept I Planning'!F27*IF(I27="Yes",2,1),IF(AND(E27="Bus/Coach",INDEX(Locations!$B$3:$E$308,MATCH('Dept I Planning'!C27,Locations!$B$3:$B$308,0),4)="Europe",INDEX(Locations!$B$3:$E$308,MATCH('Dept I Planning'!D27,Locations!$B$3:$B$308,0),4)="UK"),((((J27)-42.4)*Transport!$D$5)+(42.4*Transport!$D$13))*'Dept I Planning'!F27,IF(AND(E27="Bus/Coach",INDEX(Locations!$B$3:$E$308,MATCH('Dept I Planning'!D27,Locations!$B$3:$B$308,0),4)="Europe",INDEX(Locations!$B$3:$E$308,MATCH('Dept I Planning'!C27,Locations!$B$3:$B$308,0),4)="UK"),((((J27)-42.4)*Transport!$D$5)+(42.4*Transport!$D$13))*'Dept I Planning'!F27,IF(AND(E27="Car",INDEX(Locations!$B$3:$E$308,MATCH('Dept I Planning'!C27,Locations!$B$3:$B$308,0),4)="Europe",INDEX(Locations!$B$3:$E$308,MATCH('Dept I Planning'!D27,Locations!$B$3:$B$308,0),4)="UK"),(((((J27)-42.4)*Transport!$D$9)+(42.4*Transport!$D$14))*'Dept I Planning'!F27),IF(AND(E27="Car",INDEX(Locations!$B$3:$E$308,MATCH('Dept I Planning'!D27,Locations!$B$3:$B$308,0),4)="Europe",INDEX(Locations!$B$3:$E$308,MATCH('Dept I Planning'!C27,Locations!$B$3:$B$308,0),4)="UK"),(((((J27)-42.4)*Transport!$D$9)+(42.4*Transport!$D$14))*'Dept I Planning'!F27),IF(AND(E27="Hybrid car",INDEX(Locations!$B$3:$E$308,MATCH('Dept I Planning'!C27,Locations!$B$3:$B$308,0),4)="Europe",INDEX(Locations!$B$3:$E$308,MATCH('Dept I Planning'!D27,Locations!$B$3:$B$308,0),4)="UK"),(((((J27)-42.4)*Transport!$D$9)+(42.4*Transport!$D$14))*'Dept I Planning'!F27),IF(AND(E27="Hybrid car",INDEX(Locations!$B$3:$E$308,MATCH('Dept I Planning'!D27,Locations!$B$3:$B$308,0),4)="Europe",INDEX(Locations!$B$3:$E$308,MATCH('Dept I Planning'!C27,Locations!$B$3:$B$308,0),4)="UK"),(((((J27)-42.4)*Transport!$D$9)+(42.4*Transport!$D$14))*'Dept I Planning'!F27),IF(AND(E27="Electric car",INDEX(Locations!$B$3:$E$308,MATCH('Dept I Planning'!C27,Locations!$B$3:$B$308,0),4)="Europe",INDEX(Locations!$B$3:$E$308,MATCH('Dept I Planning'!D27,Locations!$B$3:$B$308,0),4)="UK"),(((((J27)-42.4)*Transport!$D$8)+(42.4*Transport!$D$14))*'Dept I Planning'!F27),IF(AND(E27="Electric car",INDEX(Locations!$B$3:$E$308,MATCH('Dept I Planning'!D27,Locations!$B$3:$B$308,0),4)="Europe",INDEX(Locations!$B$3:$E$308,MATCH('Dept I Planning'!C27,Locations!$B$3:$B$308,0),4)="UK"),(((((J27)-42.4)*Transport!$D$8)+(42.4*Transport!$D$14))*'Dept I Planning'!F27),IF(AND(OR(C27="Ireland",INDEX(Locations!$B$3:$F$308,MATCH('Dept I Planning'!C27,Locations!$B$3:$B$308,0),5)="Yes"),E27="Car",INDEX(Locations!$B$3:$E$308,MATCH('Dept I Planning'!D27,Locations!$B$3:$B$308,0),4)="UK"),(J27)*(0.15*Transport!$C$14+0.85*Transport!$C$9)*'Dept I Planning'!F27,IF(AND(OR(D27="Ireland",INDEX(Locations!$B$3:$F$308,MATCH('Dept I Planning'!D27,Locations!$B$3:$B$308,0),5)="Yes"),E27="Car",INDEX(Locations!$B$3:$E$308,MATCH('Dept I Planning'!C27,Locations!$B$3:$B$308,0),4)="UK"),(J27)*(0.15*Transport!$C$14+0.85*Transport!$C$9)*'Dept I Planning'!F27,IF(AND(OR(C27="Ireland",INDEX(Locations!$B$3:$F$308,MATCH('Dept I Planning'!C27,Locations!$B$3:$B$308,0),5)="Yes"),E27="Hybrid Car",INDEX(Locations!$B$3:$E$308,MATCH('Dept I Planning'!D27,Locations!$B$3:$B$308,0),4)="UK"),(J27)*(0.15*Transport!$C$14+0.85*Transport!$C$9)*'Dept I Planning'!F27,IF(AND(OR(D27="Ireland",INDEX(Locations!$B$3:$F$308,MATCH('Dept I Planning'!D27,Locations!$B$3:$B$308,0),5)="Yes"),E27="Hybrid Car",INDEX(Locations!$B$3:$E$308,MATCH('Dept I Planning'!C27,Locations!$B$3:$B$308,0),4)="UK"),(J27)*(0.15*Transport!$C$14+0.85*Transport!$C$9)*'Dept I Planning'!F27,IF(AND(OR(C27="Ireland",INDEX(Locations!$B$3:$F$308,MATCH('Dept I Planning'!C27,Locations!$B$3:$B$308,0),5)="Yes"),E27="Electric Car",INDEX(Locations!$B$3:$E$308,MATCH('Dept I Planning'!D27,Locations!$B$3:$B$308,0),4)="UK"),(J27)*(0.15*Transport!$C$14+0.85*Transport!$C$8)*'Dept I Planning'!F27,IF(AND(OR(D27="Ireland",INDEX(Locations!$B$3:$F$308,MATCH('Dept I Planning'!D27,Locations!$B$3:$B$308,0),5)="Yes"),E27="Electric Car",INDEX(Locations!$B$3:$E$308,MATCH('Dept I Planning'!C27,Locations!$B$3:$B$308,0),4)="UK"),(J27)*(0.15*Transport!$C$14+0.85*Transport!$C$8)*'Dept I Planning'!F27,IF(AND(OR(C27="Ireland",INDEX(Locations!$B$3:$F$308,MATCH('Dept I Planning'!C27,Locations!$B$3:$B$308,0),5)="Yes"),E27="Bus/Coach",INDEX(Locations!$B$3:$E$308,MATCH('Dept I Planning'!D27,Locations!$B$3:$B$308,0),4)="UK"),(J27)*(0.15*Transport!$C$13+0.85*Transport!$C$5)*'Dept I Planning'!F27,IF(AND(OR(D27="Ireland",INDEX(Locations!$B$3:$F$308,MATCH('Dept I Planning'!D27,Locations!$B$3:$B$308,0),5)="Yes"),E27="Bus/Coach",INDEX(Locations!$B$3:$E$308,MATCH('Dept I Planning'!C27,Locations!$B$3:$B$308,0),4)="UK"),(J27)*(0.15*Transport!$C$13+0.85*Transport!$C$5)*'Dept I Planning'!F27,IF(AND(OR(C27="Ireland",INDEX(Locations!$B$3:$F$308,MATCH('Dept I Planning'!C27,Locations!$B$3:$B$308,0),5)="Yes"),E27="Train",INDEX(Locations!$B$3:$E$308,MATCH('Dept I Planning'!D27,Locations!$B$3:$B$308,0),4)="UK"),(J27)*(0.15*Transport!$C$13+0.85*Transport!$C$3)*'Dept I Planning'!F27,IF(AND(OR(D27="Ireland",INDEX(Locations!$B$3:$F$308,MATCH('Dept I Planning'!D27,Locations!$B$3:$B$308,0),5)="Yes"),E27="Train",INDEX(Locations!$B$3:$E$308,MATCH('Dept I Planning'!C27,Locations!$B$3:$B$308,0),4)="UK"),(J27)*(0.15*Transport!$C$13+0.85*Transport!$C$3),J27*(INDEX(Transport!$B$3:$E$14,MATCH('Dept I Planning'!E27,Transport!$B$3:$B$14,0),IF(INDEX(Locations!$B$3:$G$308,MATCH('Dept I Planning'!C27,Locations!$B$3:$B$308,0),4)="UK",2,IF(INDEX(Locations!$B$3:$G$308,MATCH('Dept I Planning'!C27,Locations!$B$3:$B$308,0),4)="Europe",3,4)))))*F27*G27*H27))))))))))))))))))),1)),"")</f>
        <v/>
      </c>
      <c r="L27" s="90"/>
    </row>
    <row r="28" spans="1:14" ht="17.399999999999999" customHeight="1" x14ac:dyDescent="0.25">
      <c r="A28" s="90"/>
      <c r="B28" s="91"/>
      <c r="C28" s="91"/>
      <c r="D28" s="91"/>
      <c r="E28" s="91"/>
      <c r="F28" s="90"/>
      <c r="G28" s="90">
        <v>1</v>
      </c>
      <c r="H28" s="101">
        <v>1</v>
      </c>
      <c r="I28" s="91"/>
      <c r="J28" s="100" t="str">
        <f>(IFERROR(IF(I28="Yes",(ROUND(6371 * ACOS(SIN((VLOOKUP(C28,Locations!B:D,2,FALSE))*PI()/180)*SIN((VLOOKUP(D28,Locations!B:D,2,FALSE))*PI()/180) + COS((VLOOKUP(C28,Locations!B:D,2,FALSE))*PI()/180) * COS((VLOOKUP(D28,Locations!B:D,2,FALSE))*PI()/180)*COS((VLOOKUP(D28,Locations!B:D,3,FALSE))* PI()/180-(VLOOKUP(C28,Locations!B:D,3,FALSE))*PI()/180))/1.609,0))*2,(ROUND(6371 * ACOS(SIN((VLOOKUP(C28,Locations!B:D,2,FALSE))*PI()/180)*SIN((VLOOKUP(D28,Locations!B:D,2,FALSE))*PI()/180) + COS((VLOOKUP(C28,Locations!B:D,2,FALSE))*PI()/180) * COS((VLOOKUP(D28,Locations!B:D,2,FALSE))*PI()/180)*COS((VLOOKUP(D28,Locations!B:D,3,FALSE))* PI()/180-(VLOOKUP(C28,Locations!B:D,3,FALSE))*PI()/180))/1.609,0))),""))</f>
        <v/>
      </c>
      <c r="K28" s="100" t="str" cm="1">
        <f t="array" ref="K28">IFERROR((ROUND(IF(AND(E28="Train",INDEX(Locations!$B$3:$E$308,MATCH('Dept I Planning'!C28,Locations!$B$3:$B$308,0),4)="Europe",INDEX(Locations!$B$3:$E$308,MATCH('Dept I Planning'!D28,Locations!$B$3:$B$308,0),4)="UK"),(((INDEX(Dover!$B$3:$G$124,MATCH('Dept I Planning'!C28,Dover!$B$3:$B$124,0),6))*Transport!$D$3)+(INDEX(Dover!$B$3:$G$124,MATCH('Dept I Planning'!D28,Dover!$B$3:$B$124,0),6)*Transport!$C$3))*'Dept I Planning'!F28*IF(I28="Yes",2,1),IF(AND(E28="Train",INDEX(Locations!$B$3:$E$308,MATCH('Dept I Planning'!D28,Locations!$B$3:$B$308,0),4)="Europe",INDEX(Locations!$B$3:$E$308,MATCH('Dept I Planning'!C28,Locations!$B$3:$B$308,0),4)="UK"),(((INDEX(Dover!$B$3:$G$124,MATCH('Dept I Planning'!D28,Dover!$B$3:$B$124,0),6))*Transport!$D$3)+(INDEX(Dover!$B$3:$G$124,MATCH('Dept I Planning'!C28,Dover!$B$3:$B$124,0),6)*Transport!$C$3))*'Dept I Planning'!F28*IF(I28="Yes",2,1),IF(AND(E28="Bus/Coach",INDEX(Locations!$B$3:$E$308,MATCH('Dept I Planning'!C28,Locations!$B$3:$B$308,0),4)="Europe",INDEX(Locations!$B$3:$E$308,MATCH('Dept I Planning'!D28,Locations!$B$3:$B$308,0),4)="UK"),((((J28)-42.4)*Transport!$D$5)+(42.4*Transport!$D$13))*'Dept I Planning'!F28,IF(AND(E28="Bus/Coach",INDEX(Locations!$B$3:$E$308,MATCH('Dept I Planning'!D28,Locations!$B$3:$B$308,0),4)="Europe",INDEX(Locations!$B$3:$E$308,MATCH('Dept I Planning'!C28,Locations!$B$3:$B$308,0),4)="UK"),((((J28)-42.4)*Transport!$D$5)+(42.4*Transport!$D$13))*'Dept I Planning'!F28,IF(AND(E28="Car",INDEX(Locations!$B$3:$E$308,MATCH('Dept I Planning'!C28,Locations!$B$3:$B$308,0),4)="Europe",INDEX(Locations!$B$3:$E$308,MATCH('Dept I Planning'!D28,Locations!$B$3:$B$308,0),4)="UK"),(((((J28)-42.4)*Transport!$D$9)+(42.4*Transport!$D$14))*'Dept I Planning'!F28),IF(AND(E28="Car",INDEX(Locations!$B$3:$E$308,MATCH('Dept I Planning'!D28,Locations!$B$3:$B$308,0),4)="Europe",INDEX(Locations!$B$3:$E$308,MATCH('Dept I Planning'!C28,Locations!$B$3:$B$308,0),4)="UK"),(((((J28)-42.4)*Transport!$D$9)+(42.4*Transport!$D$14))*'Dept I Planning'!F28),IF(AND(E28="Hybrid car",INDEX(Locations!$B$3:$E$308,MATCH('Dept I Planning'!C28,Locations!$B$3:$B$308,0),4)="Europe",INDEX(Locations!$B$3:$E$308,MATCH('Dept I Planning'!D28,Locations!$B$3:$B$308,0),4)="UK"),(((((J28)-42.4)*Transport!$D$9)+(42.4*Transport!$D$14))*'Dept I Planning'!F28),IF(AND(E28="Hybrid car",INDEX(Locations!$B$3:$E$308,MATCH('Dept I Planning'!D28,Locations!$B$3:$B$308,0),4)="Europe",INDEX(Locations!$B$3:$E$308,MATCH('Dept I Planning'!C28,Locations!$B$3:$B$308,0),4)="UK"),(((((J28)-42.4)*Transport!$D$9)+(42.4*Transport!$D$14))*'Dept I Planning'!F28),IF(AND(E28="Electric car",INDEX(Locations!$B$3:$E$308,MATCH('Dept I Planning'!C28,Locations!$B$3:$B$308,0),4)="Europe",INDEX(Locations!$B$3:$E$308,MATCH('Dept I Planning'!D28,Locations!$B$3:$B$308,0),4)="UK"),(((((J28)-42.4)*Transport!$D$8)+(42.4*Transport!$D$14))*'Dept I Planning'!F28),IF(AND(E28="Electric car",INDEX(Locations!$B$3:$E$308,MATCH('Dept I Planning'!D28,Locations!$B$3:$B$308,0),4)="Europe",INDEX(Locations!$B$3:$E$308,MATCH('Dept I Planning'!C28,Locations!$B$3:$B$308,0),4)="UK"),(((((J28)-42.4)*Transport!$D$8)+(42.4*Transport!$D$14))*'Dept I Planning'!F28),IF(AND(OR(C28="Ireland",INDEX(Locations!$B$3:$F$308,MATCH('Dept I Planning'!C28,Locations!$B$3:$B$308,0),5)="Yes"),E28="Car",INDEX(Locations!$B$3:$E$308,MATCH('Dept I Planning'!D28,Locations!$B$3:$B$308,0),4)="UK"),(J28)*(0.15*Transport!$C$14+0.85*Transport!$C$9)*'Dept I Planning'!F28,IF(AND(OR(D28="Ireland",INDEX(Locations!$B$3:$F$308,MATCH('Dept I Planning'!D28,Locations!$B$3:$B$308,0),5)="Yes"),E28="Car",INDEX(Locations!$B$3:$E$308,MATCH('Dept I Planning'!C28,Locations!$B$3:$B$308,0),4)="UK"),(J28)*(0.15*Transport!$C$14+0.85*Transport!$C$9)*'Dept I Planning'!F28,IF(AND(OR(C28="Ireland",INDEX(Locations!$B$3:$F$308,MATCH('Dept I Planning'!C28,Locations!$B$3:$B$308,0),5)="Yes"),E28="Hybrid Car",INDEX(Locations!$B$3:$E$308,MATCH('Dept I Planning'!D28,Locations!$B$3:$B$308,0),4)="UK"),(J28)*(0.15*Transport!$C$14+0.85*Transport!$C$9)*'Dept I Planning'!F28,IF(AND(OR(D28="Ireland",INDEX(Locations!$B$3:$F$308,MATCH('Dept I Planning'!D28,Locations!$B$3:$B$308,0),5)="Yes"),E28="Hybrid Car",INDEX(Locations!$B$3:$E$308,MATCH('Dept I Planning'!C28,Locations!$B$3:$B$308,0),4)="UK"),(J28)*(0.15*Transport!$C$14+0.85*Transport!$C$9)*'Dept I Planning'!F28,IF(AND(OR(C28="Ireland",INDEX(Locations!$B$3:$F$308,MATCH('Dept I Planning'!C28,Locations!$B$3:$B$308,0),5)="Yes"),E28="Electric Car",INDEX(Locations!$B$3:$E$308,MATCH('Dept I Planning'!D28,Locations!$B$3:$B$308,0),4)="UK"),(J28)*(0.15*Transport!$C$14+0.85*Transport!$C$8)*'Dept I Planning'!F28,IF(AND(OR(D28="Ireland",INDEX(Locations!$B$3:$F$308,MATCH('Dept I Planning'!D28,Locations!$B$3:$B$308,0),5)="Yes"),E28="Electric Car",INDEX(Locations!$B$3:$E$308,MATCH('Dept I Planning'!C28,Locations!$B$3:$B$308,0),4)="UK"),(J28)*(0.15*Transport!$C$14+0.85*Transport!$C$8)*'Dept I Planning'!F28,IF(AND(OR(C28="Ireland",INDEX(Locations!$B$3:$F$308,MATCH('Dept I Planning'!C28,Locations!$B$3:$B$308,0),5)="Yes"),E28="Bus/Coach",INDEX(Locations!$B$3:$E$308,MATCH('Dept I Planning'!D28,Locations!$B$3:$B$308,0),4)="UK"),(J28)*(0.15*Transport!$C$13+0.85*Transport!$C$5)*'Dept I Planning'!F28,IF(AND(OR(D28="Ireland",INDEX(Locations!$B$3:$F$308,MATCH('Dept I Planning'!D28,Locations!$B$3:$B$308,0),5)="Yes"),E28="Bus/Coach",INDEX(Locations!$B$3:$E$308,MATCH('Dept I Planning'!C28,Locations!$B$3:$B$308,0),4)="UK"),(J28)*(0.15*Transport!$C$13+0.85*Transport!$C$5)*'Dept I Planning'!F28,IF(AND(OR(C28="Ireland",INDEX(Locations!$B$3:$F$308,MATCH('Dept I Planning'!C28,Locations!$B$3:$B$308,0),5)="Yes"),E28="Train",INDEX(Locations!$B$3:$E$308,MATCH('Dept I Planning'!D28,Locations!$B$3:$B$308,0),4)="UK"),(J28)*(0.15*Transport!$C$13+0.85*Transport!$C$3)*'Dept I Planning'!F28,IF(AND(OR(D28="Ireland",INDEX(Locations!$B$3:$F$308,MATCH('Dept I Planning'!D28,Locations!$B$3:$B$308,0),5)="Yes"),E28="Train",INDEX(Locations!$B$3:$E$308,MATCH('Dept I Planning'!C28,Locations!$B$3:$B$308,0),4)="UK"),(J28)*(0.15*Transport!$C$13+0.85*Transport!$C$3),J28*(INDEX(Transport!$B$3:$E$14,MATCH('Dept I Planning'!E28,Transport!$B$3:$B$14,0),IF(INDEX(Locations!$B$3:$G$308,MATCH('Dept I Planning'!C28,Locations!$B$3:$B$308,0),4)="UK",2,IF(INDEX(Locations!$B$3:$G$308,MATCH('Dept I Planning'!C28,Locations!$B$3:$B$308,0),4)="Europe",3,4)))))*F28*G28*H28))))))))))))))))))),1)),"")</f>
        <v/>
      </c>
      <c r="L28" s="90"/>
    </row>
    <row r="29" spans="1:14" ht="17.399999999999999" customHeight="1" x14ac:dyDescent="0.25">
      <c r="A29" s="90"/>
      <c r="B29" s="91"/>
      <c r="C29" s="91"/>
      <c r="D29" s="91"/>
      <c r="E29" s="91"/>
      <c r="F29" s="90"/>
      <c r="G29" s="90">
        <v>1</v>
      </c>
      <c r="H29" s="101">
        <v>1</v>
      </c>
      <c r="I29" s="91"/>
      <c r="J29" s="100" t="str">
        <f>(IFERROR(IF(I29="Yes",(ROUND(6371 * ACOS(SIN((VLOOKUP(C29,Locations!B:D,2,FALSE))*PI()/180)*SIN((VLOOKUP(D29,Locations!B:D,2,FALSE))*PI()/180) + COS((VLOOKUP(C29,Locations!B:D,2,FALSE))*PI()/180) * COS((VLOOKUP(D29,Locations!B:D,2,FALSE))*PI()/180)*COS((VLOOKUP(D29,Locations!B:D,3,FALSE))* PI()/180-(VLOOKUP(C29,Locations!B:D,3,FALSE))*PI()/180))/1.609,0))*2,(ROUND(6371 * ACOS(SIN((VLOOKUP(C29,Locations!B:D,2,FALSE))*PI()/180)*SIN((VLOOKUP(D29,Locations!B:D,2,FALSE))*PI()/180) + COS((VLOOKUP(C29,Locations!B:D,2,FALSE))*PI()/180) * COS((VLOOKUP(D29,Locations!B:D,2,FALSE))*PI()/180)*COS((VLOOKUP(D29,Locations!B:D,3,FALSE))* PI()/180-(VLOOKUP(C29,Locations!B:D,3,FALSE))*PI()/180))/1.609,0))),""))</f>
        <v/>
      </c>
      <c r="K29" s="100" t="str" cm="1">
        <f t="array" ref="K29">IFERROR((ROUND(IF(AND(E29="Train",INDEX(Locations!$B$3:$E$308,MATCH('Dept I Planning'!C29,Locations!$B$3:$B$308,0),4)="Europe",INDEX(Locations!$B$3:$E$308,MATCH('Dept I Planning'!D29,Locations!$B$3:$B$308,0),4)="UK"),(((INDEX(Dover!$B$3:$G$124,MATCH('Dept I Planning'!C29,Dover!$B$3:$B$124,0),6))*Transport!$D$3)+(INDEX(Dover!$B$3:$G$124,MATCH('Dept I Planning'!D29,Dover!$B$3:$B$124,0),6)*Transport!$C$3))*'Dept I Planning'!F29*IF(I29="Yes",2,1),IF(AND(E29="Train",INDEX(Locations!$B$3:$E$308,MATCH('Dept I Planning'!D29,Locations!$B$3:$B$308,0),4)="Europe",INDEX(Locations!$B$3:$E$308,MATCH('Dept I Planning'!C29,Locations!$B$3:$B$308,0),4)="UK"),(((INDEX(Dover!$B$3:$G$124,MATCH('Dept I Planning'!D29,Dover!$B$3:$B$124,0),6))*Transport!$D$3)+(INDEX(Dover!$B$3:$G$124,MATCH('Dept I Planning'!C29,Dover!$B$3:$B$124,0),6)*Transport!$C$3))*'Dept I Planning'!F29*IF(I29="Yes",2,1),IF(AND(E29="Bus/Coach",INDEX(Locations!$B$3:$E$308,MATCH('Dept I Planning'!C29,Locations!$B$3:$B$308,0),4)="Europe",INDEX(Locations!$B$3:$E$308,MATCH('Dept I Planning'!D29,Locations!$B$3:$B$308,0),4)="UK"),((((J29)-42.4)*Transport!$D$5)+(42.4*Transport!$D$13))*'Dept I Planning'!F29,IF(AND(E29="Bus/Coach",INDEX(Locations!$B$3:$E$308,MATCH('Dept I Planning'!D29,Locations!$B$3:$B$308,0),4)="Europe",INDEX(Locations!$B$3:$E$308,MATCH('Dept I Planning'!C29,Locations!$B$3:$B$308,0),4)="UK"),((((J29)-42.4)*Transport!$D$5)+(42.4*Transport!$D$13))*'Dept I Planning'!F29,IF(AND(E29="Car",INDEX(Locations!$B$3:$E$308,MATCH('Dept I Planning'!C29,Locations!$B$3:$B$308,0),4)="Europe",INDEX(Locations!$B$3:$E$308,MATCH('Dept I Planning'!D29,Locations!$B$3:$B$308,0),4)="UK"),(((((J29)-42.4)*Transport!$D$9)+(42.4*Transport!$D$14))*'Dept I Planning'!F29),IF(AND(E29="Car",INDEX(Locations!$B$3:$E$308,MATCH('Dept I Planning'!D29,Locations!$B$3:$B$308,0),4)="Europe",INDEX(Locations!$B$3:$E$308,MATCH('Dept I Planning'!C29,Locations!$B$3:$B$308,0),4)="UK"),(((((J29)-42.4)*Transport!$D$9)+(42.4*Transport!$D$14))*'Dept I Planning'!F29),IF(AND(E29="Hybrid car",INDEX(Locations!$B$3:$E$308,MATCH('Dept I Planning'!C29,Locations!$B$3:$B$308,0),4)="Europe",INDEX(Locations!$B$3:$E$308,MATCH('Dept I Planning'!D29,Locations!$B$3:$B$308,0),4)="UK"),(((((J29)-42.4)*Transport!$D$9)+(42.4*Transport!$D$14))*'Dept I Planning'!F29),IF(AND(E29="Hybrid car",INDEX(Locations!$B$3:$E$308,MATCH('Dept I Planning'!D29,Locations!$B$3:$B$308,0),4)="Europe",INDEX(Locations!$B$3:$E$308,MATCH('Dept I Planning'!C29,Locations!$B$3:$B$308,0),4)="UK"),(((((J29)-42.4)*Transport!$D$9)+(42.4*Transport!$D$14))*'Dept I Planning'!F29),IF(AND(E29="Electric car",INDEX(Locations!$B$3:$E$308,MATCH('Dept I Planning'!C29,Locations!$B$3:$B$308,0),4)="Europe",INDEX(Locations!$B$3:$E$308,MATCH('Dept I Planning'!D29,Locations!$B$3:$B$308,0),4)="UK"),(((((J29)-42.4)*Transport!$D$8)+(42.4*Transport!$D$14))*'Dept I Planning'!F29),IF(AND(E29="Electric car",INDEX(Locations!$B$3:$E$308,MATCH('Dept I Planning'!D29,Locations!$B$3:$B$308,0),4)="Europe",INDEX(Locations!$B$3:$E$308,MATCH('Dept I Planning'!C29,Locations!$B$3:$B$308,0),4)="UK"),(((((J29)-42.4)*Transport!$D$8)+(42.4*Transport!$D$14))*'Dept I Planning'!F29),IF(AND(OR(C29="Ireland",INDEX(Locations!$B$3:$F$308,MATCH('Dept I Planning'!C29,Locations!$B$3:$B$308,0),5)="Yes"),E29="Car",INDEX(Locations!$B$3:$E$308,MATCH('Dept I Planning'!D29,Locations!$B$3:$B$308,0),4)="UK"),(J29)*(0.15*Transport!$C$14+0.85*Transport!$C$9)*'Dept I Planning'!F29,IF(AND(OR(D29="Ireland",INDEX(Locations!$B$3:$F$308,MATCH('Dept I Planning'!D29,Locations!$B$3:$B$308,0),5)="Yes"),E29="Car",INDEX(Locations!$B$3:$E$308,MATCH('Dept I Planning'!C29,Locations!$B$3:$B$308,0),4)="UK"),(J29)*(0.15*Transport!$C$14+0.85*Transport!$C$9)*'Dept I Planning'!F29,IF(AND(OR(C29="Ireland",INDEX(Locations!$B$3:$F$308,MATCH('Dept I Planning'!C29,Locations!$B$3:$B$308,0),5)="Yes"),E29="Hybrid Car",INDEX(Locations!$B$3:$E$308,MATCH('Dept I Planning'!D29,Locations!$B$3:$B$308,0),4)="UK"),(J29)*(0.15*Transport!$C$14+0.85*Transport!$C$9)*'Dept I Planning'!F29,IF(AND(OR(D29="Ireland",INDEX(Locations!$B$3:$F$308,MATCH('Dept I Planning'!D29,Locations!$B$3:$B$308,0),5)="Yes"),E29="Hybrid Car",INDEX(Locations!$B$3:$E$308,MATCH('Dept I Planning'!C29,Locations!$B$3:$B$308,0),4)="UK"),(J29)*(0.15*Transport!$C$14+0.85*Transport!$C$9)*'Dept I Planning'!F29,IF(AND(OR(C29="Ireland",INDEX(Locations!$B$3:$F$308,MATCH('Dept I Planning'!C29,Locations!$B$3:$B$308,0),5)="Yes"),E29="Electric Car",INDEX(Locations!$B$3:$E$308,MATCH('Dept I Planning'!D29,Locations!$B$3:$B$308,0),4)="UK"),(J29)*(0.15*Transport!$C$14+0.85*Transport!$C$8)*'Dept I Planning'!F29,IF(AND(OR(D29="Ireland",INDEX(Locations!$B$3:$F$308,MATCH('Dept I Planning'!D29,Locations!$B$3:$B$308,0),5)="Yes"),E29="Electric Car",INDEX(Locations!$B$3:$E$308,MATCH('Dept I Planning'!C29,Locations!$B$3:$B$308,0),4)="UK"),(J29)*(0.15*Transport!$C$14+0.85*Transport!$C$8)*'Dept I Planning'!F29,IF(AND(OR(C29="Ireland",INDEX(Locations!$B$3:$F$308,MATCH('Dept I Planning'!C29,Locations!$B$3:$B$308,0),5)="Yes"),E29="Bus/Coach",INDEX(Locations!$B$3:$E$308,MATCH('Dept I Planning'!D29,Locations!$B$3:$B$308,0),4)="UK"),(J29)*(0.15*Transport!$C$13+0.85*Transport!$C$5)*'Dept I Planning'!F29,IF(AND(OR(D29="Ireland",INDEX(Locations!$B$3:$F$308,MATCH('Dept I Planning'!D29,Locations!$B$3:$B$308,0),5)="Yes"),E29="Bus/Coach",INDEX(Locations!$B$3:$E$308,MATCH('Dept I Planning'!C29,Locations!$B$3:$B$308,0),4)="UK"),(J29)*(0.15*Transport!$C$13+0.85*Transport!$C$5)*'Dept I Planning'!F29,IF(AND(OR(C29="Ireland",INDEX(Locations!$B$3:$F$308,MATCH('Dept I Planning'!C29,Locations!$B$3:$B$308,0),5)="Yes"),E29="Train",INDEX(Locations!$B$3:$E$308,MATCH('Dept I Planning'!D29,Locations!$B$3:$B$308,0),4)="UK"),(J29)*(0.15*Transport!$C$13+0.85*Transport!$C$3)*'Dept I Planning'!F29,IF(AND(OR(D29="Ireland",INDEX(Locations!$B$3:$F$308,MATCH('Dept I Planning'!D29,Locations!$B$3:$B$308,0),5)="Yes"),E29="Train",INDEX(Locations!$B$3:$E$308,MATCH('Dept I Planning'!C29,Locations!$B$3:$B$308,0),4)="UK"),(J29)*(0.15*Transport!$C$13+0.85*Transport!$C$3),J29*(INDEX(Transport!$B$3:$E$14,MATCH('Dept I Planning'!E29,Transport!$B$3:$B$14,0),IF(INDEX(Locations!$B$3:$G$308,MATCH('Dept I Planning'!C29,Locations!$B$3:$B$308,0),4)="UK",2,IF(INDEX(Locations!$B$3:$G$308,MATCH('Dept I Planning'!C29,Locations!$B$3:$B$308,0),4)="Europe",3,4)))))*F29*G29*H29))))))))))))))))))),1)),"")</f>
        <v/>
      </c>
      <c r="L29" s="90"/>
    </row>
    <row r="30" spans="1:14" ht="17.399999999999999" customHeight="1" x14ac:dyDescent="0.25">
      <c r="A30" s="90"/>
      <c r="B30" s="91"/>
      <c r="C30" s="91"/>
      <c r="D30" s="91"/>
      <c r="E30" s="91"/>
      <c r="F30" s="90"/>
      <c r="G30" s="90">
        <v>1</v>
      </c>
      <c r="H30" s="101">
        <v>1</v>
      </c>
      <c r="I30" s="91"/>
      <c r="J30" s="100" t="str">
        <f>(IFERROR(IF(I30="Yes",(ROUND(6371 * ACOS(SIN((VLOOKUP(C30,Locations!B:D,2,FALSE))*PI()/180)*SIN((VLOOKUP(D30,Locations!B:D,2,FALSE))*PI()/180) + COS((VLOOKUP(C30,Locations!B:D,2,FALSE))*PI()/180) * COS((VLOOKUP(D30,Locations!B:D,2,FALSE))*PI()/180)*COS((VLOOKUP(D30,Locations!B:D,3,FALSE))* PI()/180-(VLOOKUP(C30,Locations!B:D,3,FALSE))*PI()/180))/1.609,0))*2,(ROUND(6371 * ACOS(SIN((VLOOKUP(C30,Locations!B:D,2,FALSE))*PI()/180)*SIN((VLOOKUP(D30,Locations!B:D,2,FALSE))*PI()/180) + COS((VLOOKUP(C30,Locations!B:D,2,FALSE))*PI()/180) * COS((VLOOKUP(D30,Locations!B:D,2,FALSE))*PI()/180)*COS((VLOOKUP(D30,Locations!B:D,3,FALSE))* PI()/180-(VLOOKUP(C30,Locations!B:D,3,FALSE))*PI()/180))/1.609,0))),""))</f>
        <v/>
      </c>
      <c r="K30" s="100" t="str" cm="1">
        <f t="array" ref="K30">IFERROR((ROUND(IF(AND(E30="Train",INDEX(Locations!$B$3:$E$308,MATCH('Dept I Planning'!C30,Locations!$B$3:$B$308,0),4)="Europe",INDEX(Locations!$B$3:$E$308,MATCH('Dept I Planning'!D30,Locations!$B$3:$B$308,0),4)="UK"),(((INDEX(Dover!$B$3:$G$124,MATCH('Dept I Planning'!C30,Dover!$B$3:$B$124,0),6))*Transport!$D$3)+(INDEX(Dover!$B$3:$G$124,MATCH('Dept I Planning'!D30,Dover!$B$3:$B$124,0),6)*Transport!$C$3))*'Dept I Planning'!F30*IF(I30="Yes",2,1),IF(AND(E30="Train",INDEX(Locations!$B$3:$E$308,MATCH('Dept I Planning'!D30,Locations!$B$3:$B$308,0),4)="Europe",INDEX(Locations!$B$3:$E$308,MATCH('Dept I Planning'!C30,Locations!$B$3:$B$308,0),4)="UK"),(((INDEX(Dover!$B$3:$G$124,MATCH('Dept I Planning'!D30,Dover!$B$3:$B$124,0),6))*Transport!$D$3)+(INDEX(Dover!$B$3:$G$124,MATCH('Dept I Planning'!C30,Dover!$B$3:$B$124,0),6)*Transport!$C$3))*'Dept I Planning'!F30*IF(I30="Yes",2,1),IF(AND(E30="Bus/Coach",INDEX(Locations!$B$3:$E$308,MATCH('Dept I Planning'!C30,Locations!$B$3:$B$308,0),4)="Europe",INDEX(Locations!$B$3:$E$308,MATCH('Dept I Planning'!D30,Locations!$B$3:$B$308,0),4)="UK"),((((J30)-42.4)*Transport!$D$5)+(42.4*Transport!$D$13))*'Dept I Planning'!F30,IF(AND(E30="Bus/Coach",INDEX(Locations!$B$3:$E$308,MATCH('Dept I Planning'!D30,Locations!$B$3:$B$308,0),4)="Europe",INDEX(Locations!$B$3:$E$308,MATCH('Dept I Planning'!C30,Locations!$B$3:$B$308,0),4)="UK"),((((J30)-42.4)*Transport!$D$5)+(42.4*Transport!$D$13))*'Dept I Planning'!F30,IF(AND(E30="Car",INDEX(Locations!$B$3:$E$308,MATCH('Dept I Planning'!C30,Locations!$B$3:$B$308,0),4)="Europe",INDEX(Locations!$B$3:$E$308,MATCH('Dept I Planning'!D30,Locations!$B$3:$B$308,0),4)="UK"),(((((J30)-42.4)*Transport!$D$9)+(42.4*Transport!$D$14))*'Dept I Planning'!F30),IF(AND(E30="Car",INDEX(Locations!$B$3:$E$308,MATCH('Dept I Planning'!D30,Locations!$B$3:$B$308,0),4)="Europe",INDEX(Locations!$B$3:$E$308,MATCH('Dept I Planning'!C30,Locations!$B$3:$B$308,0),4)="UK"),(((((J30)-42.4)*Transport!$D$9)+(42.4*Transport!$D$14))*'Dept I Planning'!F30),IF(AND(E30="Hybrid car",INDEX(Locations!$B$3:$E$308,MATCH('Dept I Planning'!C30,Locations!$B$3:$B$308,0),4)="Europe",INDEX(Locations!$B$3:$E$308,MATCH('Dept I Planning'!D30,Locations!$B$3:$B$308,0),4)="UK"),(((((J30)-42.4)*Transport!$D$9)+(42.4*Transport!$D$14))*'Dept I Planning'!F30),IF(AND(E30="Hybrid car",INDEX(Locations!$B$3:$E$308,MATCH('Dept I Planning'!D30,Locations!$B$3:$B$308,0),4)="Europe",INDEX(Locations!$B$3:$E$308,MATCH('Dept I Planning'!C30,Locations!$B$3:$B$308,0),4)="UK"),(((((J30)-42.4)*Transport!$D$9)+(42.4*Transport!$D$14))*'Dept I Planning'!F30),IF(AND(E30="Electric car",INDEX(Locations!$B$3:$E$308,MATCH('Dept I Planning'!C30,Locations!$B$3:$B$308,0),4)="Europe",INDEX(Locations!$B$3:$E$308,MATCH('Dept I Planning'!D30,Locations!$B$3:$B$308,0),4)="UK"),(((((J30)-42.4)*Transport!$D$8)+(42.4*Transport!$D$14))*'Dept I Planning'!F30),IF(AND(E30="Electric car",INDEX(Locations!$B$3:$E$308,MATCH('Dept I Planning'!D30,Locations!$B$3:$B$308,0),4)="Europe",INDEX(Locations!$B$3:$E$308,MATCH('Dept I Planning'!C30,Locations!$B$3:$B$308,0),4)="UK"),(((((J30)-42.4)*Transport!$D$8)+(42.4*Transport!$D$14))*'Dept I Planning'!F30),IF(AND(OR(C30="Ireland",INDEX(Locations!$B$3:$F$308,MATCH('Dept I Planning'!C30,Locations!$B$3:$B$308,0),5)="Yes"),E30="Car",INDEX(Locations!$B$3:$E$308,MATCH('Dept I Planning'!D30,Locations!$B$3:$B$308,0),4)="UK"),(J30)*(0.15*Transport!$C$14+0.85*Transport!$C$9)*'Dept I Planning'!F30,IF(AND(OR(D30="Ireland",INDEX(Locations!$B$3:$F$308,MATCH('Dept I Planning'!D30,Locations!$B$3:$B$308,0),5)="Yes"),E30="Car",INDEX(Locations!$B$3:$E$308,MATCH('Dept I Planning'!C30,Locations!$B$3:$B$308,0),4)="UK"),(J30)*(0.15*Transport!$C$14+0.85*Transport!$C$9)*'Dept I Planning'!F30,IF(AND(OR(C30="Ireland",INDEX(Locations!$B$3:$F$308,MATCH('Dept I Planning'!C30,Locations!$B$3:$B$308,0),5)="Yes"),E30="Hybrid Car",INDEX(Locations!$B$3:$E$308,MATCH('Dept I Planning'!D30,Locations!$B$3:$B$308,0),4)="UK"),(J30)*(0.15*Transport!$C$14+0.85*Transport!$C$9)*'Dept I Planning'!F30,IF(AND(OR(D30="Ireland",INDEX(Locations!$B$3:$F$308,MATCH('Dept I Planning'!D30,Locations!$B$3:$B$308,0),5)="Yes"),E30="Hybrid Car",INDEX(Locations!$B$3:$E$308,MATCH('Dept I Planning'!C30,Locations!$B$3:$B$308,0),4)="UK"),(J30)*(0.15*Transport!$C$14+0.85*Transport!$C$9)*'Dept I Planning'!F30,IF(AND(OR(C30="Ireland",INDEX(Locations!$B$3:$F$308,MATCH('Dept I Planning'!C30,Locations!$B$3:$B$308,0),5)="Yes"),E30="Electric Car",INDEX(Locations!$B$3:$E$308,MATCH('Dept I Planning'!D30,Locations!$B$3:$B$308,0),4)="UK"),(J30)*(0.15*Transport!$C$14+0.85*Transport!$C$8)*'Dept I Planning'!F30,IF(AND(OR(D30="Ireland",INDEX(Locations!$B$3:$F$308,MATCH('Dept I Planning'!D30,Locations!$B$3:$B$308,0),5)="Yes"),E30="Electric Car",INDEX(Locations!$B$3:$E$308,MATCH('Dept I Planning'!C30,Locations!$B$3:$B$308,0),4)="UK"),(J30)*(0.15*Transport!$C$14+0.85*Transport!$C$8)*'Dept I Planning'!F30,IF(AND(OR(C30="Ireland",INDEX(Locations!$B$3:$F$308,MATCH('Dept I Planning'!C30,Locations!$B$3:$B$308,0),5)="Yes"),E30="Bus/Coach",INDEX(Locations!$B$3:$E$308,MATCH('Dept I Planning'!D30,Locations!$B$3:$B$308,0),4)="UK"),(J30)*(0.15*Transport!$C$13+0.85*Transport!$C$5)*'Dept I Planning'!F30,IF(AND(OR(D30="Ireland",INDEX(Locations!$B$3:$F$308,MATCH('Dept I Planning'!D30,Locations!$B$3:$B$308,0),5)="Yes"),E30="Bus/Coach",INDEX(Locations!$B$3:$E$308,MATCH('Dept I Planning'!C30,Locations!$B$3:$B$308,0),4)="UK"),(J30)*(0.15*Transport!$C$13+0.85*Transport!$C$5)*'Dept I Planning'!F30,IF(AND(OR(C30="Ireland",INDEX(Locations!$B$3:$F$308,MATCH('Dept I Planning'!C30,Locations!$B$3:$B$308,0),5)="Yes"),E30="Train",INDEX(Locations!$B$3:$E$308,MATCH('Dept I Planning'!D30,Locations!$B$3:$B$308,0),4)="UK"),(J30)*(0.15*Transport!$C$13+0.85*Transport!$C$3)*'Dept I Planning'!F30,IF(AND(OR(D30="Ireland",INDEX(Locations!$B$3:$F$308,MATCH('Dept I Planning'!D30,Locations!$B$3:$B$308,0),5)="Yes"),E30="Train",INDEX(Locations!$B$3:$E$308,MATCH('Dept I Planning'!C30,Locations!$B$3:$B$308,0),4)="UK"),(J30)*(0.15*Transport!$C$13+0.85*Transport!$C$3),J30*(INDEX(Transport!$B$3:$E$14,MATCH('Dept I Planning'!E30,Transport!$B$3:$B$14,0),IF(INDEX(Locations!$B$3:$G$308,MATCH('Dept I Planning'!C30,Locations!$B$3:$B$308,0),4)="UK",2,IF(INDEX(Locations!$B$3:$G$308,MATCH('Dept I Planning'!C30,Locations!$B$3:$B$308,0),4)="Europe",3,4)))))*F30*G30*H30))))))))))))))))))),1)),"")</f>
        <v/>
      </c>
      <c r="L30" s="90"/>
      <c r="N30" s="96"/>
    </row>
    <row r="31" spans="1:14" ht="17.399999999999999" customHeight="1" x14ac:dyDescent="0.25">
      <c r="A31" s="90"/>
      <c r="B31" s="91"/>
      <c r="C31" s="91"/>
      <c r="D31" s="91"/>
      <c r="E31" s="91"/>
      <c r="F31" s="90"/>
      <c r="G31" s="90">
        <v>1</v>
      </c>
      <c r="H31" s="101">
        <v>1</v>
      </c>
      <c r="I31" s="91"/>
      <c r="J31" s="100" t="str">
        <f>(IFERROR(IF(I31="Yes",(ROUND(6371 * ACOS(SIN((VLOOKUP(C31,Locations!B:D,2,FALSE))*PI()/180)*SIN((VLOOKUP(D31,Locations!B:D,2,FALSE))*PI()/180) + COS((VLOOKUP(C31,Locations!B:D,2,FALSE))*PI()/180) * COS((VLOOKUP(D31,Locations!B:D,2,FALSE))*PI()/180)*COS((VLOOKUP(D31,Locations!B:D,3,FALSE))* PI()/180-(VLOOKUP(C31,Locations!B:D,3,FALSE))*PI()/180))/1.609,0))*2,(ROUND(6371 * ACOS(SIN((VLOOKUP(C31,Locations!B:D,2,FALSE))*PI()/180)*SIN((VLOOKUP(D31,Locations!B:D,2,FALSE))*PI()/180) + COS((VLOOKUP(C31,Locations!B:D,2,FALSE))*PI()/180) * COS((VLOOKUP(D31,Locations!B:D,2,FALSE))*PI()/180)*COS((VLOOKUP(D31,Locations!B:D,3,FALSE))* PI()/180-(VLOOKUP(C31,Locations!B:D,3,FALSE))*PI()/180))/1.609,0))),""))</f>
        <v/>
      </c>
      <c r="K31" s="100" t="str" cm="1">
        <f t="array" ref="K31">IFERROR((ROUND(IF(AND(E31="Train",INDEX(Locations!$B$3:$E$308,MATCH('Dept I Planning'!C31,Locations!$B$3:$B$308,0),4)="Europe",INDEX(Locations!$B$3:$E$308,MATCH('Dept I Planning'!D31,Locations!$B$3:$B$308,0),4)="UK"),(((INDEX(Dover!$B$3:$G$124,MATCH('Dept I Planning'!C31,Dover!$B$3:$B$124,0),6))*Transport!$D$3)+(INDEX(Dover!$B$3:$G$124,MATCH('Dept I Planning'!D31,Dover!$B$3:$B$124,0),6)*Transport!$C$3))*'Dept I Planning'!F31*IF(I31="Yes",2,1),IF(AND(E31="Train",INDEX(Locations!$B$3:$E$308,MATCH('Dept I Planning'!D31,Locations!$B$3:$B$308,0),4)="Europe",INDEX(Locations!$B$3:$E$308,MATCH('Dept I Planning'!C31,Locations!$B$3:$B$308,0),4)="UK"),(((INDEX(Dover!$B$3:$G$124,MATCH('Dept I Planning'!D31,Dover!$B$3:$B$124,0),6))*Transport!$D$3)+(INDEX(Dover!$B$3:$G$124,MATCH('Dept I Planning'!C31,Dover!$B$3:$B$124,0),6)*Transport!$C$3))*'Dept I Planning'!F31*IF(I31="Yes",2,1),IF(AND(E31="Bus/Coach",INDEX(Locations!$B$3:$E$308,MATCH('Dept I Planning'!C31,Locations!$B$3:$B$308,0),4)="Europe",INDEX(Locations!$B$3:$E$308,MATCH('Dept I Planning'!D31,Locations!$B$3:$B$308,0),4)="UK"),((((J31)-42.4)*Transport!$D$5)+(42.4*Transport!$D$13))*'Dept I Planning'!F31,IF(AND(E31="Bus/Coach",INDEX(Locations!$B$3:$E$308,MATCH('Dept I Planning'!D31,Locations!$B$3:$B$308,0),4)="Europe",INDEX(Locations!$B$3:$E$308,MATCH('Dept I Planning'!C31,Locations!$B$3:$B$308,0),4)="UK"),((((J31)-42.4)*Transport!$D$5)+(42.4*Transport!$D$13))*'Dept I Planning'!F31,IF(AND(E31="Car",INDEX(Locations!$B$3:$E$308,MATCH('Dept I Planning'!C31,Locations!$B$3:$B$308,0),4)="Europe",INDEX(Locations!$B$3:$E$308,MATCH('Dept I Planning'!D31,Locations!$B$3:$B$308,0),4)="UK"),(((((J31)-42.4)*Transport!$D$9)+(42.4*Transport!$D$14))*'Dept I Planning'!F31),IF(AND(E31="Car",INDEX(Locations!$B$3:$E$308,MATCH('Dept I Planning'!D31,Locations!$B$3:$B$308,0),4)="Europe",INDEX(Locations!$B$3:$E$308,MATCH('Dept I Planning'!C31,Locations!$B$3:$B$308,0),4)="UK"),(((((J31)-42.4)*Transport!$D$9)+(42.4*Transport!$D$14))*'Dept I Planning'!F31),IF(AND(E31="Hybrid car",INDEX(Locations!$B$3:$E$308,MATCH('Dept I Planning'!C31,Locations!$B$3:$B$308,0),4)="Europe",INDEX(Locations!$B$3:$E$308,MATCH('Dept I Planning'!D31,Locations!$B$3:$B$308,0),4)="UK"),(((((J31)-42.4)*Transport!$D$9)+(42.4*Transport!$D$14))*'Dept I Planning'!F31),IF(AND(E31="Hybrid car",INDEX(Locations!$B$3:$E$308,MATCH('Dept I Planning'!D31,Locations!$B$3:$B$308,0),4)="Europe",INDEX(Locations!$B$3:$E$308,MATCH('Dept I Planning'!C31,Locations!$B$3:$B$308,0),4)="UK"),(((((J31)-42.4)*Transport!$D$9)+(42.4*Transport!$D$14))*'Dept I Planning'!F31),IF(AND(E31="Electric car",INDEX(Locations!$B$3:$E$308,MATCH('Dept I Planning'!C31,Locations!$B$3:$B$308,0),4)="Europe",INDEX(Locations!$B$3:$E$308,MATCH('Dept I Planning'!D31,Locations!$B$3:$B$308,0),4)="UK"),(((((J31)-42.4)*Transport!$D$8)+(42.4*Transport!$D$14))*'Dept I Planning'!F31),IF(AND(E31="Electric car",INDEX(Locations!$B$3:$E$308,MATCH('Dept I Planning'!D31,Locations!$B$3:$B$308,0),4)="Europe",INDEX(Locations!$B$3:$E$308,MATCH('Dept I Planning'!C31,Locations!$B$3:$B$308,0),4)="UK"),(((((J31)-42.4)*Transport!$D$8)+(42.4*Transport!$D$14))*'Dept I Planning'!F31),IF(AND(OR(C31="Ireland",INDEX(Locations!$B$3:$F$308,MATCH('Dept I Planning'!C31,Locations!$B$3:$B$308,0),5)="Yes"),E31="Car",INDEX(Locations!$B$3:$E$308,MATCH('Dept I Planning'!D31,Locations!$B$3:$B$308,0),4)="UK"),(J31)*(0.15*Transport!$C$14+0.85*Transport!$C$9)*'Dept I Planning'!F31,IF(AND(OR(D31="Ireland",INDEX(Locations!$B$3:$F$308,MATCH('Dept I Planning'!D31,Locations!$B$3:$B$308,0),5)="Yes"),E31="Car",INDEX(Locations!$B$3:$E$308,MATCH('Dept I Planning'!C31,Locations!$B$3:$B$308,0),4)="UK"),(J31)*(0.15*Transport!$C$14+0.85*Transport!$C$9)*'Dept I Planning'!F31,IF(AND(OR(C31="Ireland",INDEX(Locations!$B$3:$F$308,MATCH('Dept I Planning'!C31,Locations!$B$3:$B$308,0),5)="Yes"),E31="Hybrid Car",INDEX(Locations!$B$3:$E$308,MATCH('Dept I Planning'!D31,Locations!$B$3:$B$308,0),4)="UK"),(J31)*(0.15*Transport!$C$14+0.85*Transport!$C$9)*'Dept I Planning'!F31,IF(AND(OR(D31="Ireland",INDEX(Locations!$B$3:$F$308,MATCH('Dept I Planning'!D31,Locations!$B$3:$B$308,0),5)="Yes"),E31="Hybrid Car",INDEX(Locations!$B$3:$E$308,MATCH('Dept I Planning'!C31,Locations!$B$3:$B$308,0),4)="UK"),(J31)*(0.15*Transport!$C$14+0.85*Transport!$C$9)*'Dept I Planning'!F31,IF(AND(OR(C31="Ireland",INDEX(Locations!$B$3:$F$308,MATCH('Dept I Planning'!C31,Locations!$B$3:$B$308,0),5)="Yes"),E31="Electric Car",INDEX(Locations!$B$3:$E$308,MATCH('Dept I Planning'!D31,Locations!$B$3:$B$308,0),4)="UK"),(J31)*(0.15*Transport!$C$14+0.85*Transport!$C$8)*'Dept I Planning'!F31,IF(AND(OR(D31="Ireland",INDEX(Locations!$B$3:$F$308,MATCH('Dept I Planning'!D31,Locations!$B$3:$B$308,0),5)="Yes"),E31="Electric Car",INDEX(Locations!$B$3:$E$308,MATCH('Dept I Planning'!C31,Locations!$B$3:$B$308,0),4)="UK"),(J31)*(0.15*Transport!$C$14+0.85*Transport!$C$8)*'Dept I Planning'!F31,IF(AND(OR(C31="Ireland",INDEX(Locations!$B$3:$F$308,MATCH('Dept I Planning'!C31,Locations!$B$3:$B$308,0),5)="Yes"),E31="Bus/Coach",INDEX(Locations!$B$3:$E$308,MATCH('Dept I Planning'!D31,Locations!$B$3:$B$308,0),4)="UK"),(J31)*(0.15*Transport!$C$13+0.85*Transport!$C$5)*'Dept I Planning'!F31,IF(AND(OR(D31="Ireland",INDEX(Locations!$B$3:$F$308,MATCH('Dept I Planning'!D31,Locations!$B$3:$B$308,0),5)="Yes"),E31="Bus/Coach",INDEX(Locations!$B$3:$E$308,MATCH('Dept I Planning'!C31,Locations!$B$3:$B$308,0),4)="UK"),(J31)*(0.15*Transport!$C$13+0.85*Transport!$C$5)*'Dept I Planning'!F31,IF(AND(OR(C31="Ireland",INDEX(Locations!$B$3:$F$308,MATCH('Dept I Planning'!C31,Locations!$B$3:$B$308,0),5)="Yes"),E31="Train",INDEX(Locations!$B$3:$E$308,MATCH('Dept I Planning'!D31,Locations!$B$3:$B$308,0),4)="UK"),(J31)*(0.15*Transport!$C$13+0.85*Transport!$C$3)*'Dept I Planning'!F31,IF(AND(OR(D31="Ireland",INDEX(Locations!$B$3:$F$308,MATCH('Dept I Planning'!D31,Locations!$B$3:$B$308,0),5)="Yes"),E31="Train",INDEX(Locations!$B$3:$E$308,MATCH('Dept I Planning'!C31,Locations!$B$3:$B$308,0),4)="UK"),(J31)*(0.15*Transport!$C$13+0.85*Transport!$C$3),J31*(INDEX(Transport!$B$3:$E$14,MATCH('Dept I Planning'!E31,Transport!$B$3:$B$14,0),IF(INDEX(Locations!$B$3:$G$308,MATCH('Dept I Planning'!C31,Locations!$B$3:$B$308,0),4)="UK",2,IF(INDEX(Locations!$B$3:$G$308,MATCH('Dept I Planning'!C31,Locations!$B$3:$B$308,0),4)="Europe",3,4)))))*F31*G31*H31))))))))))))))))))),1)),"")</f>
        <v/>
      </c>
      <c r="L31" s="90"/>
      <c r="N31" s="96"/>
    </row>
    <row r="32" spans="1:14" ht="17.399999999999999" customHeight="1" x14ac:dyDescent="0.25">
      <c r="A32" s="90"/>
      <c r="B32" s="91"/>
      <c r="C32" s="91"/>
      <c r="D32" s="91"/>
      <c r="E32" s="91"/>
      <c r="F32" s="90"/>
      <c r="G32" s="90">
        <v>1</v>
      </c>
      <c r="H32" s="101">
        <v>1</v>
      </c>
      <c r="I32" s="91"/>
      <c r="J32" s="100" t="str">
        <f>(IFERROR(IF(I32="Yes",(ROUND(6371 * ACOS(SIN((VLOOKUP(C32,Locations!B:D,2,FALSE))*PI()/180)*SIN((VLOOKUP(D32,Locations!B:D,2,FALSE))*PI()/180) + COS((VLOOKUP(C32,Locations!B:D,2,FALSE))*PI()/180) * COS((VLOOKUP(D32,Locations!B:D,2,FALSE))*PI()/180)*COS((VLOOKUP(D32,Locations!B:D,3,FALSE))* PI()/180-(VLOOKUP(C32,Locations!B:D,3,FALSE))*PI()/180))/1.609,0))*2,(ROUND(6371 * ACOS(SIN((VLOOKUP(C32,Locations!B:D,2,FALSE))*PI()/180)*SIN((VLOOKUP(D32,Locations!B:D,2,FALSE))*PI()/180) + COS((VLOOKUP(C32,Locations!B:D,2,FALSE))*PI()/180) * COS((VLOOKUP(D32,Locations!B:D,2,FALSE))*PI()/180)*COS((VLOOKUP(D32,Locations!B:D,3,FALSE))* PI()/180-(VLOOKUP(C32,Locations!B:D,3,FALSE))*PI()/180))/1.609,0))),""))</f>
        <v/>
      </c>
      <c r="K32" s="100" t="str" cm="1">
        <f t="array" ref="K32">IFERROR((ROUND(IF(AND(E32="Train",INDEX(Locations!$B$3:$E$308,MATCH('Dept I Planning'!C32,Locations!$B$3:$B$308,0),4)="Europe",INDEX(Locations!$B$3:$E$308,MATCH('Dept I Planning'!D32,Locations!$B$3:$B$308,0),4)="UK"),(((INDEX(Dover!$B$3:$G$124,MATCH('Dept I Planning'!C32,Dover!$B$3:$B$124,0),6))*Transport!$D$3)+(INDEX(Dover!$B$3:$G$124,MATCH('Dept I Planning'!D32,Dover!$B$3:$B$124,0),6)*Transport!$C$3))*'Dept I Planning'!F32*IF(I32="Yes",2,1),IF(AND(E32="Train",INDEX(Locations!$B$3:$E$308,MATCH('Dept I Planning'!D32,Locations!$B$3:$B$308,0),4)="Europe",INDEX(Locations!$B$3:$E$308,MATCH('Dept I Planning'!C32,Locations!$B$3:$B$308,0),4)="UK"),(((INDEX(Dover!$B$3:$G$124,MATCH('Dept I Planning'!D32,Dover!$B$3:$B$124,0),6))*Transport!$D$3)+(INDEX(Dover!$B$3:$G$124,MATCH('Dept I Planning'!C32,Dover!$B$3:$B$124,0),6)*Transport!$C$3))*'Dept I Planning'!F32*IF(I32="Yes",2,1),IF(AND(E32="Bus/Coach",INDEX(Locations!$B$3:$E$308,MATCH('Dept I Planning'!C32,Locations!$B$3:$B$308,0),4)="Europe",INDEX(Locations!$B$3:$E$308,MATCH('Dept I Planning'!D32,Locations!$B$3:$B$308,0),4)="UK"),((((J32)-42.4)*Transport!$D$5)+(42.4*Transport!$D$13))*'Dept I Planning'!F32,IF(AND(E32="Bus/Coach",INDEX(Locations!$B$3:$E$308,MATCH('Dept I Planning'!D32,Locations!$B$3:$B$308,0),4)="Europe",INDEX(Locations!$B$3:$E$308,MATCH('Dept I Planning'!C32,Locations!$B$3:$B$308,0),4)="UK"),((((J32)-42.4)*Transport!$D$5)+(42.4*Transport!$D$13))*'Dept I Planning'!F32,IF(AND(E32="Car",INDEX(Locations!$B$3:$E$308,MATCH('Dept I Planning'!C32,Locations!$B$3:$B$308,0),4)="Europe",INDEX(Locations!$B$3:$E$308,MATCH('Dept I Planning'!D32,Locations!$B$3:$B$308,0),4)="UK"),(((((J32)-42.4)*Transport!$D$9)+(42.4*Transport!$D$14))*'Dept I Planning'!F32),IF(AND(E32="Car",INDEX(Locations!$B$3:$E$308,MATCH('Dept I Planning'!D32,Locations!$B$3:$B$308,0),4)="Europe",INDEX(Locations!$B$3:$E$308,MATCH('Dept I Planning'!C32,Locations!$B$3:$B$308,0),4)="UK"),(((((J32)-42.4)*Transport!$D$9)+(42.4*Transport!$D$14))*'Dept I Planning'!F32),IF(AND(E32="Hybrid car",INDEX(Locations!$B$3:$E$308,MATCH('Dept I Planning'!C32,Locations!$B$3:$B$308,0),4)="Europe",INDEX(Locations!$B$3:$E$308,MATCH('Dept I Planning'!D32,Locations!$B$3:$B$308,0),4)="UK"),(((((J32)-42.4)*Transport!$D$9)+(42.4*Transport!$D$14))*'Dept I Planning'!F32),IF(AND(E32="Hybrid car",INDEX(Locations!$B$3:$E$308,MATCH('Dept I Planning'!D32,Locations!$B$3:$B$308,0),4)="Europe",INDEX(Locations!$B$3:$E$308,MATCH('Dept I Planning'!C32,Locations!$B$3:$B$308,0),4)="UK"),(((((J32)-42.4)*Transport!$D$9)+(42.4*Transport!$D$14))*'Dept I Planning'!F32),IF(AND(E32="Electric car",INDEX(Locations!$B$3:$E$308,MATCH('Dept I Planning'!C32,Locations!$B$3:$B$308,0),4)="Europe",INDEX(Locations!$B$3:$E$308,MATCH('Dept I Planning'!D32,Locations!$B$3:$B$308,0),4)="UK"),(((((J32)-42.4)*Transport!$D$8)+(42.4*Transport!$D$14))*'Dept I Planning'!F32),IF(AND(E32="Electric car",INDEX(Locations!$B$3:$E$308,MATCH('Dept I Planning'!D32,Locations!$B$3:$B$308,0),4)="Europe",INDEX(Locations!$B$3:$E$308,MATCH('Dept I Planning'!C32,Locations!$B$3:$B$308,0),4)="UK"),(((((J32)-42.4)*Transport!$D$8)+(42.4*Transport!$D$14))*'Dept I Planning'!F32),IF(AND(OR(C32="Ireland",INDEX(Locations!$B$3:$F$308,MATCH('Dept I Planning'!C32,Locations!$B$3:$B$308,0),5)="Yes"),E32="Car",INDEX(Locations!$B$3:$E$308,MATCH('Dept I Planning'!D32,Locations!$B$3:$B$308,0),4)="UK"),(J32)*(0.15*Transport!$C$14+0.85*Transport!$C$9)*'Dept I Planning'!F32,IF(AND(OR(D32="Ireland",INDEX(Locations!$B$3:$F$308,MATCH('Dept I Planning'!D32,Locations!$B$3:$B$308,0),5)="Yes"),E32="Car",INDEX(Locations!$B$3:$E$308,MATCH('Dept I Planning'!C32,Locations!$B$3:$B$308,0),4)="UK"),(J32)*(0.15*Transport!$C$14+0.85*Transport!$C$9)*'Dept I Planning'!F32,IF(AND(OR(C32="Ireland",INDEX(Locations!$B$3:$F$308,MATCH('Dept I Planning'!C32,Locations!$B$3:$B$308,0),5)="Yes"),E32="Hybrid Car",INDEX(Locations!$B$3:$E$308,MATCH('Dept I Planning'!D32,Locations!$B$3:$B$308,0),4)="UK"),(J32)*(0.15*Transport!$C$14+0.85*Transport!$C$9)*'Dept I Planning'!F32,IF(AND(OR(D32="Ireland",INDEX(Locations!$B$3:$F$308,MATCH('Dept I Planning'!D32,Locations!$B$3:$B$308,0),5)="Yes"),E32="Hybrid Car",INDEX(Locations!$B$3:$E$308,MATCH('Dept I Planning'!C32,Locations!$B$3:$B$308,0),4)="UK"),(J32)*(0.15*Transport!$C$14+0.85*Transport!$C$9)*'Dept I Planning'!F32,IF(AND(OR(C32="Ireland",INDEX(Locations!$B$3:$F$308,MATCH('Dept I Planning'!C32,Locations!$B$3:$B$308,0),5)="Yes"),E32="Electric Car",INDEX(Locations!$B$3:$E$308,MATCH('Dept I Planning'!D32,Locations!$B$3:$B$308,0),4)="UK"),(J32)*(0.15*Transport!$C$14+0.85*Transport!$C$8)*'Dept I Planning'!F32,IF(AND(OR(D32="Ireland",INDEX(Locations!$B$3:$F$308,MATCH('Dept I Planning'!D32,Locations!$B$3:$B$308,0),5)="Yes"),E32="Electric Car",INDEX(Locations!$B$3:$E$308,MATCH('Dept I Planning'!C32,Locations!$B$3:$B$308,0),4)="UK"),(J32)*(0.15*Transport!$C$14+0.85*Transport!$C$8)*'Dept I Planning'!F32,IF(AND(OR(C32="Ireland",INDEX(Locations!$B$3:$F$308,MATCH('Dept I Planning'!C32,Locations!$B$3:$B$308,0),5)="Yes"),E32="Bus/Coach",INDEX(Locations!$B$3:$E$308,MATCH('Dept I Planning'!D32,Locations!$B$3:$B$308,0),4)="UK"),(J32)*(0.15*Transport!$C$13+0.85*Transport!$C$5)*'Dept I Planning'!F32,IF(AND(OR(D32="Ireland",INDEX(Locations!$B$3:$F$308,MATCH('Dept I Planning'!D32,Locations!$B$3:$B$308,0),5)="Yes"),E32="Bus/Coach",INDEX(Locations!$B$3:$E$308,MATCH('Dept I Planning'!C32,Locations!$B$3:$B$308,0),4)="UK"),(J32)*(0.15*Transport!$C$13+0.85*Transport!$C$5)*'Dept I Planning'!F32,IF(AND(OR(C32="Ireland",INDEX(Locations!$B$3:$F$308,MATCH('Dept I Planning'!C32,Locations!$B$3:$B$308,0),5)="Yes"),E32="Train",INDEX(Locations!$B$3:$E$308,MATCH('Dept I Planning'!D32,Locations!$B$3:$B$308,0),4)="UK"),(J32)*(0.15*Transport!$C$13+0.85*Transport!$C$3)*'Dept I Planning'!F32,IF(AND(OR(D32="Ireland",INDEX(Locations!$B$3:$F$308,MATCH('Dept I Planning'!D32,Locations!$B$3:$B$308,0),5)="Yes"),E32="Train",INDEX(Locations!$B$3:$E$308,MATCH('Dept I Planning'!C32,Locations!$B$3:$B$308,0),4)="UK"),(J32)*(0.15*Transport!$C$13+0.85*Transport!$C$3),J32*(INDEX(Transport!$B$3:$E$14,MATCH('Dept I Planning'!E32,Transport!$B$3:$B$14,0),IF(INDEX(Locations!$B$3:$G$308,MATCH('Dept I Planning'!C32,Locations!$B$3:$B$308,0),4)="UK",2,IF(INDEX(Locations!$B$3:$G$308,MATCH('Dept I Planning'!C32,Locations!$B$3:$B$308,0),4)="Europe",3,4)))))*F32*G32*H32))))))))))))))))))),1)),"")</f>
        <v/>
      </c>
      <c r="L32" s="90"/>
      <c r="N32" s="96"/>
    </row>
    <row r="33" spans="1:14" ht="17.399999999999999" customHeight="1" x14ac:dyDescent="0.25">
      <c r="A33" s="90"/>
      <c r="B33" s="91"/>
      <c r="C33" s="91"/>
      <c r="D33" s="91"/>
      <c r="E33" s="91"/>
      <c r="F33" s="90"/>
      <c r="G33" s="90">
        <v>1</v>
      </c>
      <c r="H33" s="101">
        <v>1</v>
      </c>
      <c r="I33" s="91"/>
      <c r="J33" s="100" t="str">
        <f>(IFERROR(IF(I33="Yes",(ROUND(6371 * ACOS(SIN((VLOOKUP(C33,Locations!B:D,2,FALSE))*PI()/180)*SIN((VLOOKUP(D33,Locations!B:D,2,FALSE))*PI()/180) + COS((VLOOKUP(C33,Locations!B:D,2,FALSE))*PI()/180) * COS((VLOOKUP(D33,Locations!B:D,2,FALSE))*PI()/180)*COS((VLOOKUP(D33,Locations!B:D,3,FALSE))* PI()/180-(VLOOKUP(C33,Locations!B:D,3,FALSE))*PI()/180))/1.609,0))*2,(ROUND(6371 * ACOS(SIN((VLOOKUP(C33,Locations!B:D,2,FALSE))*PI()/180)*SIN((VLOOKUP(D33,Locations!B:D,2,FALSE))*PI()/180) + COS((VLOOKUP(C33,Locations!B:D,2,FALSE))*PI()/180) * COS((VLOOKUP(D33,Locations!B:D,2,FALSE))*PI()/180)*COS((VLOOKUP(D33,Locations!B:D,3,FALSE))* PI()/180-(VLOOKUP(C33,Locations!B:D,3,FALSE))*PI()/180))/1.609,0))),""))</f>
        <v/>
      </c>
      <c r="K33" s="100" t="str" cm="1">
        <f t="array" ref="K33">IFERROR((ROUND(IF(AND(E33="Train",INDEX(Locations!$B$3:$E$308,MATCH('Dept I Planning'!C33,Locations!$B$3:$B$308,0),4)="Europe",INDEX(Locations!$B$3:$E$308,MATCH('Dept I Planning'!D33,Locations!$B$3:$B$308,0),4)="UK"),(((INDEX(Dover!$B$3:$G$124,MATCH('Dept I Planning'!C33,Dover!$B$3:$B$124,0),6))*Transport!$D$3)+(INDEX(Dover!$B$3:$G$124,MATCH('Dept I Planning'!D33,Dover!$B$3:$B$124,0),6)*Transport!$C$3))*'Dept I Planning'!F33*IF(I33="Yes",2,1),IF(AND(E33="Train",INDEX(Locations!$B$3:$E$308,MATCH('Dept I Planning'!D33,Locations!$B$3:$B$308,0),4)="Europe",INDEX(Locations!$B$3:$E$308,MATCH('Dept I Planning'!C33,Locations!$B$3:$B$308,0),4)="UK"),(((INDEX(Dover!$B$3:$G$124,MATCH('Dept I Planning'!D33,Dover!$B$3:$B$124,0),6))*Transport!$D$3)+(INDEX(Dover!$B$3:$G$124,MATCH('Dept I Planning'!C33,Dover!$B$3:$B$124,0),6)*Transport!$C$3))*'Dept I Planning'!F33*IF(I33="Yes",2,1),IF(AND(E33="Bus/Coach",INDEX(Locations!$B$3:$E$308,MATCH('Dept I Planning'!C33,Locations!$B$3:$B$308,0),4)="Europe",INDEX(Locations!$B$3:$E$308,MATCH('Dept I Planning'!D33,Locations!$B$3:$B$308,0),4)="UK"),((((J33)-42.4)*Transport!$D$5)+(42.4*Transport!$D$13))*'Dept I Planning'!F33,IF(AND(E33="Bus/Coach",INDEX(Locations!$B$3:$E$308,MATCH('Dept I Planning'!D33,Locations!$B$3:$B$308,0),4)="Europe",INDEX(Locations!$B$3:$E$308,MATCH('Dept I Planning'!C33,Locations!$B$3:$B$308,0),4)="UK"),((((J33)-42.4)*Transport!$D$5)+(42.4*Transport!$D$13))*'Dept I Planning'!F33,IF(AND(E33="Car",INDEX(Locations!$B$3:$E$308,MATCH('Dept I Planning'!C33,Locations!$B$3:$B$308,0),4)="Europe",INDEX(Locations!$B$3:$E$308,MATCH('Dept I Planning'!D33,Locations!$B$3:$B$308,0),4)="UK"),(((((J33)-42.4)*Transport!$D$9)+(42.4*Transport!$D$14))*'Dept I Planning'!F33),IF(AND(E33="Car",INDEX(Locations!$B$3:$E$308,MATCH('Dept I Planning'!D33,Locations!$B$3:$B$308,0),4)="Europe",INDEX(Locations!$B$3:$E$308,MATCH('Dept I Planning'!C33,Locations!$B$3:$B$308,0),4)="UK"),(((((J33)-42.4)*Transport!$D$9)+(42.4*Transport!$D$14))*'Dept I Planning'!F33),IF(AND(E33="Hybrid car",INDEX(Locations!$B$3:$E$308,MATCH('Dept I Planning'!C33,Locations!$B$3:$B$308,0),4)="Europe",INDEX(Locations!$B$3:$E$308,MATCH('Dept I Planning'!D33,Locations!$B$3:$B$308,0),4)="UK"),(((((J33)-42.4)*Transport!$D$9)+(42.4*Transport!$D$14))*'Dept I Planning'!F33),IF(AND(E33="Hybrid car",INDEX(Locations!$B$3:$E$308,MATCH('Dept I Planning'!D33,Locations!$B$3:$B$308,0),4)="Europe",INDEX(Locations!$B$3:$E$308,MATCH('Dept I Planning'!C33,Locations!$B$3:$B$308,0),4)="UK"),(((((J33)-42.4)*Transport!$D$9)+(42.4*Transport!$D$14))*'Dept I Planning'!F33),IF(AND(E33="Electric car",INDEX(Locations!$B$3:$E$308,MATCH('Dept I Planning'!C33,Locations!$B$3:$B$308,0),4)="Europe",INDEX(Locations!$B$3:$E$308,MATCH('Dept I Planning'!D33,Locations!$B$3:$B$308,0),4)="UK"),(((((J33)-42.4)*Transport!$D$8)+(42.4*Transport!$D$14))*'Dept I Planning'!F33),IF(AND(E33="Electric car",INDEX(Locations!$B$3:$E$308,MATCH('Dept I Planning'!D33,Locations!$B$3:$B$308,0),4)="Europe",INDEX(Locations!$B$3:$E$308,MATCH('Dept I Planning'!C33,Locations!$B$3:$B$308,0),4)="UK"),(((((J33)-42.4)*Transport!$D$8)+(42.4*Transport!$D$14))*'Dept I Planning'!F33),IF(AND(OR(C33="Ireland",INDEX(Locations!$B$3:$F$308,MATCH('Dept I Planning'!C33,Locations!$B$3:$B$308,0),5)="Yes"),E33="Car",INDEX(Locations!$B$3:$E$308,MATCH('Dept I Planning'!D33,Locations!$B$3:$B$308,0),4)="UK"),(J33)*(0.15*Transport!$C$14+0.85*Transport!$C$9)*'Dept I Planning'!F33,IF(AND(OR(D33="Ireland",INDEX(Locations!$B$3:$F$308,MATCH('Dept I Planning'!D33,Locations!$B$3:$B$308,0),5)="Yes"),E33="Car",INDEX(Locations!$B$3:$E$308,MATCH('Dept I Planning'!C33,Locations!$B$3:$B$308,0),4)="UK"),(J33)*(0.15*Transport!$C$14+0.85*Transport!$C$9)*'Dept I Planning'!F33,IF(AND(OR(C33="Ireland",INDEX(Locations!$B$3:$F$308,MATCH('Dept I Planning'!C33,Locations!$B$3:$B$308,0),5)="Yes"),E33="Hybrid Car",INDEX(Locations!$B$3:$E$308,MATCH('Dept I Planning'!D33,Locations!$B$3:$B$308,0),4)="UK"),(J33)*(0.15*Transport!$C$14+0.85*Transport!$C$9)*'Dept I Planning'!F33,IF(AND(OR(D33="Ireland",INDEX(Locations!$B$3:$F$308,MATCH('Dept I Planning'!D33,Locations!$B$3:$B$308,0),5)="Yes"),E33="Hybrid Car",INDEX(Locations!$B$3:$E$308,MATCH('Dept I Planning'!C33,Locations!$B$3:$B$308,0),4)="UK"),(J33)*(0.15*Transport!$C$14+0.85*Transport!$C$9)*'Dept I Planning'!F33,IF(AND(OR(C33="Ireland",INDEX(Locations!$B$3:$F$308,MATCH('Dept I Planning'!C33,Locations!$B$3:$B$308,0),5)="Yes"),E33="Electric Car",INDEX(Locations!$B$3:$E$308,MATCH('Dept I Planning'!D33,Locations!$B$3:$B$308,0),4)="UK"),(J33)*(0.15*Transport!$C$14+0.85*Transport!$C$8)*'Dept I Planning'!F33,IF(AND(OR(D33="Ireland",INDEX(Locations!$B$3:$F$308,MATCH('Dept I Planning'!D33,Locations!$B$3:$B$308,0),5)="Yes"),E33="Electric Car",INDEX(Locations!$B$3:$E$308,MATCH('Dept I Planning'!C33,Locations!$B$3:$B$308,0),4)="UK"),(J33)*(0.15*Transport!$C$14+0.85*Transport!$C$8)*'Dept I Planning'!F33,IF(AND(OR(C33="Ireland",INDEX(Locations!$B$3:$F$308,MATCH('Dept I Planning'!C33,Locations!$B$3:$B$308,0),5)="Yes"),E33="Bus/Coach",INDEX(Locations!$B$3:$E$308,MATCH('Dept I Planning'!D33,Locations!$B$3:$B$308,0),4)="UK"),(J33)*(0.15*Transport!$C$13+0.85*Transport!$C$5)*'Dept I Planning'!F33,IF(AND(OR(D33="Ireland",INDEX(Locations!$B$3:$F$308,MATCH('Dept I Planning'!D33,Locations!$B$3:$B$308,0),5)="Yes"),E33="Bus/Coach",INDEX(Locations!$B$3:$E$308,MATCH('Dept I Planning'!C33,Locations!$B$3:$B$308,0),4)="UK"),(J33)*(0.15*Transport!$C$13+0.85*Transport!$C$5)*'Dept I Planning'!F33,IF(AND(OR(C33="Ireland",INDEX(Locations!$B$3:$F$308,MATCH('Dept I Planning'!C33,Locations!$B$3:$B$308,0),5)="Yes"),E33="Train",INDEX(Locations!$B$3:$E$308,MATCH('Dept I Planning'!D33,Locations!$B$3:$B$308,0),4)="UK"),(J33)*(0.15*Transport!$C$13+0.85*Transport!$C$3)*'Dept I Planning'!F33,IF(AND(OR(D33="Ireland",INDEX(Locations!$B$3:$F$308,MATCH('Dept I Planning'!D33,Locations!$B$3:$B$308,0),5)="Yes"),E33="Train",INDEX(Locations!$B$3:$E$308,MATCH('Dept I Planning'!C33,Locations!$B$3:$B$308,0),4)="UK"),(J33)*(0.15*Transport!$C$13+0.85*Transport!$C$3),J33*(INDEX(Transport!$B$3:$E$14,MATCH('Dept I Planning'!E33,Transport!$B$3:$B$14,0),IF(INDEX(Locations!$B$3:$G$308,MATCH('Dept I Planning'!C33,Locations!$B$3:$B$308,0),4)="UK",2,IF(INDEX(Locations!$B$3:$G$308,MATCH('Dept I Planning'!C33,Locations!$B$3:$B$308,0),4)="Europe",3,4)))))*F33*G33*H33))))))))))))))))))),1)),"")</f>
        <v/>
      </c>
      <c r="L33" s="90"/>
      <c r="N33" s="96"/>
    </row>
    <row r="34" spans="1:14" ht="17.399999999999999" customHeight="1" x14ac:dyDescent="0.25">
      <c r="A34" s="90"/>
      <c r="B34" s="91"/>
      <c r="C34" s="91"/>
      <c r="D34" s="91"/>
      <c r="E34" s="91"/>
      <c r="F34" s="90"/>
      <c r="G34" s="90">
        <v>1</v>
      </c>
      <c r="H34" s="101">
        <v>1</v>
      </c>
      <c r="I34" s="91"/>
      <c r="J34" s="100" t="str">
        <f>(IFERROR(IF(I34="Yes",(ROUND(6371 * ACOS(SIN((VLOOKUP(C34,Locations!B:D,2,FALSE))*PI()/180)*SIN((VLOOKUP(D34,Locations!B:D,2,FALSE))*PI()/180) + COS((VLOOKUP(C34,Locations!B:D,2,FALSE))*PI()/180) * COS((VLOOKUP(D34,Locations!B:D,2,FALSE))*PI()/180)*COS((VLOOKUP(D34,Locations!B:D,3,FALSE))* PI()/180-(VLOOKUP(C34,Locations!B:D,3,FALSE))*PI()/180))/1.609,0))*2,(ROUND(6371 * ACOS(SIN((VLOOKUP(C34,Locations!B:D,2,FALSE))*PI()/180)*SIN((VLOOKUP(D34,Locations!B:D,2,FALSE))*PI()/180) + COS((VLOOKUP(C34,Locations!B:D,2,FALSE))*PI()/180) * COS((VLOOKUP(D34,Locations!B:D,2,FALSE))*PI()/180)*COS((VLOOKUP(D34,Locations!B:D,3,FALSE))* PI()/180-(VLOOKUP(C34,Locations!B:D,3,FALSE))*PI()/180))/1.609,0))),""))</f>
        <v/>
      </c>
      <c r="K34" s="100" t="str" cm="1">
        <f t="array" ref="K34">IFERROR((ROUND(IF(AND(E34="Train",INDEX(Locations!$B$3:$E$308,MATCH('Dept I Planning'!C34,Locations!$B$3:$B$308,0),4)="Europe",INDEX(Locations!$B$3:$E$308,MATCH('Dept I Planning'!D34,Locations!$B$3:$B$308,0),4)="UK"),(((INDEX(Dover!$B$3:$G$124,MATCH('Dept I Planning'!C34,Dover!$B$3:$B$124,0),6))*Transport!$D$3)+(INDEX(Dover!$B$3:$G$124,MATCH('Dept I Planning'!D34,Dover!$B$3:$B$124,0),6)*Transport!$C$3))*'Dept I Planning'!F34*IF(I34="Yes",2,1),IF(AND(E34="Train",INDEX(Locations!$B$3:$E$308,MATCH('Dept I Planning'!D34,Locations!$B$3:$B$308,0),4)="Europe",INDEX(Locations!$B$3:$E$308,MATCH('Dept I Planning'!C34,Locations!$B$3:$B$308,0),4)="UK"),(((INDEX(Dover!$B$3:$G$124,MATCH('Dept I Planning'!D34,Dover!$B$3:$B$124,0),6))*Transport!$D$3)+(INDEX(Dover!$B$3:$G$124,MATCH('Dept I Planning'!C34,Dover!$B$3:$B$124,0),6)*Transport!$C$3))*'Dept I Planning'!F34*IF(I34="Yes",2,1),IF(AND(E34="Bus/Coach",INDEX(Locations!$B$3:$E$308,MATCH('Dept I Planning'!C34,Locations!$B$3:$B$308,0),4)="Europe",INDEX(Locations!$B$3:$E$308,MATCH('Dept I Planning'!D34,Locations!$B$3:$B$308,0),4)="UK"),((((J34)-42.4)*Transport!$D$5)+(42.4*Transport!$D$13))*'Dept I Planning'!F34,IF(AND(E34="Bus/Coach",INDEX(Locations!$B$3:$E$308,MATCH('Dept I Planning'!D34,Locations!$B$3:$B$308,0),4)="Europe",INDEX(Locations!$B$3:$E$308,MATCH('Dept I Planning'!C34,Locations!$B$3:$B$308,0),4)="UK"),((((J34)-42.4)*Transport!$D$5)+(42.4*Transport!$D$13))*'Dept I Planning'!F34,IF(AND(E34="Car",INDEX(Locations!$B$3:$E$308,MATCH('Dept I Planning'!C34,Locations!$B$3:$B$308,0),4)="Europe",INDEX(Locations!$B$3:$E$308,MATCH('Dept I Planning'!D34,Locations!$B$3:$B$308,0),4)="UK"),(((((J34)-42.4)*Transport!$D$9)+(42.4*Transport!$D$14))*'Dept I Planning'!F34),IF(AND(E34="Car",INDEX(Locations!$B$3:$E$308,MATCH('Dept I Planning'!D34,Locations!$B$3:$B$308,0),4)="Europe",INDEX(Locations!$B$3:$E$308,MATCH('Dept I Planning'!C34,Locations!$B$3:$B$308,0),4)="UK"),(((((J34)-42.4)*Transport!$D$9)+(42.4*Transport!$D$14))*'Dept I Planning'!F34),IF(AND(E34="Hybrid car",INDEX(Locations!$B$3:$E$308,MATCH('Dept I Planning'!C34,Locations!$B$3:$B$308,0),4)="Europe",INDEX(Locations!$B$3:$E$308,MATCH('Dept I Planning'!D34,Locations!$B$3:$B$308,0),4)="UK"),(((((J34)-42.4)*Transport!$D$9)+(42.4*Transport!$D$14))*'Dept I Planning'!F34),IF(AND(E34="Hybrid car",INDEX(Locations!$B$3:$E$308,MATCH('Dept I Planning'!D34,Locations!$B$3:$B$308,0),4)="Europe",INDEX(Locations!$B$3:$E$308,MATCH('Dept I Planning'!C34,Locations!$B$3:$B$308,0),4)="UK"),(((((J34)-42.4)*Transport!$D$9)+(42.4*Transport!$D$14))*'Dept I Planning'!F34),IF(AND(E34="Electric car",INDEX(Locations!$B$3:$E$308,MATCH('Dept I Planning'!C34,Locations!$B$3:$B$308,0),4)="Europe",INDEX(Locations!$B$3:$E$308,MATCH('Dept I Planning'!D34,Locations!$B$3:$B$308,0),4)="UK"),(((((J34)-42.4)*Transport!$D$8)+(42.4*Transport!$D$14))*'Dept I Planning'!F34),IF(AND(E34="Electric car",INDEX(Locations!$B$3:$E$308,MATCH('Dept I Planning'!D34,Locations!$B$3:$B$308,0),4)="Europe",INDEX(Locations!$B$3:$E$308,MATCH('Dept I Planning'!C34,Locations!$B$3:$B$308,0),4)="UK"),(((((J34)-42.4)*Transport!$D$8)+(42.4*Transport!$D$14))*'Dept I Planning'!F34),IF(AND(OR(C34="Ireland",INDEX(Locations!$B$3:$F$308,MATCH('Dept I Planning'!C34,Locations!$B$3:$B$308,0),5)="Yes"),E34="Car",INDEX(Locations!$B$3:$E$308,MATCH('Dept I Planning'!D34,Locations!$B$3:$B$308,0),4)="UK"),(J34)*(0.15*Transport!$C$14+0.85*Transport!$C$9)*'Dept I Planning'!F34,IF(AND(OR(D34="Ireland",INDEX(Locations!$B$3:$F$308,MATCH('Dept I Planning'!D34,Locations!$B$3:$B$308,0),5)="Yes"),E34="Car",INDEX(Locations!$B$3:$E$308,MATCH('Dept I Planning'!C34,Locations!$B$3:$B$308,0),4)="UK"),(J34)*(0.15*Transport!$C$14+0.85*Transport!$C$9)*'Dept I Planning'!F34,IF(AND(OR(C34="Ireland",INDEX(Locations!$B$3:$F$308,MATCH('Dept I Planning'!C34,Locations!$B$3:$B$308,0),5)="Yes"),E34="Hybrid Car",INDEX(Locations!$B$3:$E$308,MATCH('Dept I Planning'!D34,Locations!$B$3:$B$308,0),4)="UK"),(J34)*(0.15*Transport!$C$14+0.85*Transport!$C$9)*'Dept I Planning'!F34,IF(AND(OR(D34="Ireland",INDEX(Locations!$B$3:$F$308,MATCH('Dept I Planning'!D34,Locations!$B$3:$B$308,0),5)="Yes"),E34="Hybrid Car",INDEX(Locations!$B$3:$E$308,MATCH('Dept I Planning'!C34,Locations!$B$3:$B$308,0),4)="UK"),(J34)*(0.15*Transport!$C$14+0.85*Transport!$C$9)*'Dept I Planning'!F34,IF(AND(OR(C34="Ireland",INDEX(Locations!$B$3:$F$308,MATCH('Dept I Planning'!C34,Locations!$B$3:$B$308,0),5)="Yes"),E34="Electric Car",INDEX(Locations!$B$3:$E$308,MATCH('Dept I Planning'!D34,Locations!$B$3:$B$308,0),4)="UK"),(J34)*(0.15*Transport!$C$14+0.85*Transport!$C$8)*'Dept I Planning'!F34,IF(AND(OR(D34="Ireland",INDEX(Locations!$B$3:$F$308,MATCH('Dept I Planning'!D34,Locations!$B$3:$B$308,0),5)="Yes"),E34="Electric Car",INDEX(Locations!$B$3:$E$308,MATCH('Dept I Planning'!C34,Locations!$B$3:$B$308,0),4)="UK"),(J34)*(0.15*Transport!$C$14+0.85*Transport!$C$8)*'Dept I Planning'!F34,IF(AND(OR(C34="Ireland",INDEX(Locations!$B$3:$F$308,MATCH('Dept I Planning'!C34,Locations!$B$3:$B$308,0),5)="Yes"),E34="Bus/Coach",INDEX(Locations!$B$3:$E$308,MATCH('Dept I Planning'!D34,Locations!$B$3:$B$308,0),4)="UK"),(J34)*(0.15*Transport!$C$13+0.85*Transport!$C$5)*'Dept I Planning'!F34,IF(AND(OR(D34="Ireland",INDEX(Locations!$B$3:$F$308,MATCH('Dept I Planning'!D34,Locations!$B$3:$B$308,0),5)="Yes"),E34="Bus/Coach",INDEX(Locations!$B$3:$E$308,MATCH('Dept I Planning'!C34,Locations!$B$3:$B$308,0),4)="UK"),(J34)*(0.15*Transport!$C$13+0.85*Transport!$C$5)*'Dept I Planning'!F34,IF(AND(OR(C34="Ireland",INDEX(Locations!$B$3:$F$308,MATCH('Dept I Planning'!C34,Locations!$B$3:$B$308,0),5)="Yes"),E34="Train",INDEX(Locations!$B$3:$E$308,MATCH('Dept I Planning'!D34,Locations!$B$3:$B$308,0),4)="UK"),(J34)*(0.15*Transport!$C$13+0.85*Transport!$C$3)*'Dept I Planning'!F34,IF(AND(OR(D34="Ireland",INDEX(Locations!$B$3:$F$308,MATCH('Dept I Planning'!D34,Locations!$B$3:$B$308,0),5)="Yes"),E34="Train",INDEX(Locations!$B$3:$E$308,MATCH('Dept I Planning'!C34,Locations!$B$3:$B$308,0),4)="UK"),(J34)*(0.15*Transport!$C$13+0.85*Transport!$C$3),J34*(INDEX(Transport!$B$3:$E$14,MATCH('Dept I Planning'!E34,Transport!$B$3:$B$14,0),IF(INDEX(Locations!$B$3:$G$308,MATCH('Dept I Planning'!C34,Locations!$B$3:$B$308,0),4)="UK",2,IF(INDEX(Locations!$B$3:$G$308,MATCH('Dept I Planning'!C34,Locations!$B$3:$B$308,0),4)="Europe",3,4)))))*F34*G34*H34))))))))))))))))))),1)),"")</f>
        <v/>
      </c>
      <c r="L34" s="90"/>
      <c r="M34" s="96"/>
      <c r="N34" s="96"/>
    </row>
    <row r="35" spans="1:14" ht="17.399999999999999" customHeight="1" x14ac:dyDescent="0.25">
      <c r="A35" s="90"/>
      <c r="B35" s="91"/>
      <c r="C35" s="91"/>
      <c r="D35" s="91"/>
      <c r="E35" s="91"/>
      <c r="F35" s="90"/>
      <c r="G35" s="90">
        <v>1</v>
      </c>
      <c r="H35" s="101">
        <v>1</v>
      </c>
      <c r="I35" s="91"/>
      <c r="J35" s="100" t="str">
        <f>(IFERROR(IF(I35="Yes",(ROUND(6371 * ACOS(SIN((VLOOKUP(C35,Locations!B:D,2,FALSE))*PI()/180)*SIN((VLOOKUP(D35,Locations!B:D,2,FALSE))*PI()/180) + COS((VLOOKUP(C35,Locations!B:D,2,FALSE))*PI()/180) * COS((VLOOKUP(D35,Locations!B:D,2,FALSE))*PI()/180)*COS((VLOOKUP(D35,Locations!B:D,3,FALSE))* PI()/180-(VLOOKUP(C35,Locations!B:D,3,FALSE))*PI()/180))/1.609,0))*2,(ROUND(6371 * ACOS(SIN((VLOOKUP(C35,Locations!B:D,2,FALSE))*PI()/180)*SIN((VLOOKUP(D35,Locations!B:D,2,FALSE))*PI()/180) + COS((VLOOKUP(C35,Locations!B:D,2,FALSE))*PI()/180) * COS((VLOOKUP(D35,Locations!B:D,2,FALSE))*PI()/180)*COS((VLOOKUP(D35,Locations!B:D,3,FALSE))* PI()/180-(VLOOKUP(C35,Locations!B:D,3,FALSE))*PI()/180))/1.609,0))),""))</f>
        <v/>
      </c>
      <c r="K35" s="100" t="str" cm="1">
        <f t="array" ref="K35">IFERROR((ROUND(IF(AND(E35="Train",INDEX(Locations!$B$3:$E$308,MATCH('Dept I Planning'!C35,Locations!$B$3:$B$308,0),4)="Europe",INDEX(Locations!$B$3:$E$308,MATCH('Dept I Planning'!D35,Locations!$B$3:$B$308,0),4)="UK"),(((INDEX(Dover!$B$3:$G$124,MATCH('Dept I Planning'!C35,Dover!$B$3:$B$124,0),6))*Transport!$D$3)+(INDEX(Dover!$B$3:$G$124,MATCH('Dept I Planning'!D35,Dover!$B$3:$B$124,0),6)*Transport!$C$3))*'Dept I Planning'!F35*IF(I35="Yes",2,1),IF(AND(E35="Train",INDEX(Locations!$B$3:$E$308,MATCH('Dept I Planning'!D35,Locations!$B$3:$B$308,0),4)="Europe",INDEX(Locations!$B$3:$E$308,MATCH('Dept I Planning'!C35,Locations!$B$3:$B$308,0),4)="UK"),(((INDEX(Dover!$B$3:$G$124,MATCH('Dept I Planning'!D35,Dover!$B$3:$B$124,0),6))*Transport!$D$3)+(INDEX(Dover!$B$3:$G$124,MATCH('Dept I Planning'!C35,Dover!$B$3:$B$124,0),6)*Transport!$C$3))*'Dept I Planning'!F35*IF(I35="Yes",2,1),IF(AND(E35="Bus/Coach",INDEX(Locations!$B$3:$E$308,MATCH('Dept I Planning'!C35,Locations!$B$3:$B$308,0),4)="Europe",INDEX(Locations!$B$3:$E$308,MATCH('Dept I Planning'!D35,Locations!$B$3:$B$308,0),4)="UK"),((((J35)-42.4)*Transport!$D$5)+(42.4*Transport!$D$13))*'Dept I Planning'!F35,IF(AND(E35="Bus/Coach",INDEX(Locations!$B$3:$E$308,MATCH('Dept I Planning'!D35,Locations!$B$3:$B$308,0),4)="Europe",INDEX(Locations!$B$3:$E$308,MATCH('Dept I Planning'!C35,Locations!$B$3:$B$308,0),4)="UK"),((((J35)-42.4)*Transport!$D$5)+(42.4*Transport!$D$13))*'Dept I Planning'!F35,IF(AND(E35="Car",INDEX(Locations!$B$3:$E$308,MATCH('Dept I Planning'!C35,Locations!$B$3:$B$308,0),4)="Europe",INDEX(Locations!$B$3:$E$308,MATCH('Dept I Planning'!D35,Locations!$B$3:$B$308,0),4)="UK"),(((((J35)-42.4)*Transport!$D$9)+(42.4*Transport!$D$14))*'Dept I Planning'!F35),IF(AND(E35="Car",INDEX(Locations!$B$3:$E$308,MATCH('Dept I Planning'!D35,Locations!$B$3:$B$308,0),4)="Europe",INDEX(Locations!$B$3:$E$308,MATCH('Dept I Planning'!C35,Locations!$B$3:$B$308,0),4)="UK"),(((((J35)-42.4)*Transport!$D$9)+(42.4*Transport!$D$14))*'Dept I Planning'!F35),IF(AND(E35="Hybrid car",INDEX(Locations!$B$3:$E$308,MATCH('Dept I Planning'!C35,Locations!$B$3:$B$308,0),4)="Europe",INDEX(Locations!$B$3:$E$308,MATCH('Dept I Planning'!D35,Locations!$B$3:$B$308,0),4)="UK"),(((((J35)-42.4)*Transport!$D$9)+(42.4*Transport!$D$14))*'Dept I Planning'!F35),IF(AND(E35="Hybrid car",INDEX(Locations!$B$3:$E$308,MATCH('Dept I Planning'!D35,Locations!$B$3:$B$308,0),4)="Europe",INDEX(Locations!$B$3:$E$308,MATCH('Dept I Planning'!C35,Locations!$B$3:$B$308,0),4)="UK"),(((((J35)-42.4)*Transport!$D$9)+(42.4*Transport!$D$14))*'Dept I Planning'!F35),IF(AND(E35="Electric car",INDEX(Locations!$B$3:$E$308,MATCH('Dept I Planning'!C35,Locations!$B$3:$B$308,0),4)="Europe",INDEX(Locations!$B$3:$E$308,MATCH('Dept I Planning'!D35,Locations!$B$3:$B$308,0),4)="UK"),(((((J35)-42.4)*Transport!$D$8)+(42.4*Transport!$D$14))*'Dept I Planning'!F35),IF(AND(E35="Electric car",INDEX(Locations!$B$3:$E$308,MATCH('Dept I Planning'!D35,Locations!$B$3:$B$308,0),4)="Europe",INDEX(Locations!$B$3:$E$308,MATCH('Dept I Planning'!C35,Locations!$B$3:$B$308,0),4)="UK"),(((((J35)-42.4)*Transport!$D$8)+(42.4*Transport!$D$14))*'Dept I Planning'!F35),IF(AND(OR(C35="Ireland",INDEX(Locations!$B$3:$F$308,MATCH('Dept I Planning'!C35,Locations!$B$3:$B$308,0),5)="Yes"),E35="Car",INDEX(Locations!$B$3:$E$308,MATCH('Dept I Planning'!D35,Locations!$B$3:$B$308,0),4)="UK"),(J35)*(0.15*Transport!$C$14+0.85*Transport!$C$9)*'Dept I Planning'!F35,IF(AND(OR(D35="Ireland",INDEX(Locations!$B$3:$F$308,MATCH('Dept I Planning'!D35,Locations!$B$3:$B$308,0),5)="Yes"),E35="Car",INDEX(Locations!$B$3:$E$308,MATCH('Dept I Planning'!C35,Locations!$B$3:$B$308,0),4)="UK"),(J35)*(0.15*Transport!$C$14+0.85*Transport!$C$9)*'Dept I Planning'!F35,IF(AND(OR(C35="Ireland",INDEX(Locations!$B$3:$F$308,MATCH('Dept I Planning'!C35,Locations!$B$3:$B$308,0),5)="Yes"),E35="Hybrid Car",INDEX(Locations!$B$3:$E$308,MATCH('Dept I Planning'!D35,Locations!$B$3:$B$308,0),4)="UK"),(J35)*(0.15*Transport!$C$14+0.85*Transport!$C$9)*'Dept I Planning'!F35,IF(AND(OR(D35="Ireland",INDEX(Locations!$B$3:$F$308,MATCH('Dept I Planning'!D35,Locations!$B$3:$B$308,0),5)="Yes"),E35="Hybrid Car",INDEX(Locations!$B$3:$E$308,MATCH('Dept I Planning'!C35,Locations!$B$3:$B$308,0),4)="UK"),(J35)*(0.15*Transport!$C$14+0.85*Transport!$C$9)*'Dept I Planning'!F35,IF(AND(OR(C35="Ireland",INDEX(Locations!$B$3:$F$308,MATCH('Dept I Planning'!C35,Locations!$B$3:$B$308,0),5)="Yes"),E35="Electric Car",INDEX(Locations!$B$3:$E$308,MATCH('Dept I Planning'!D35,Locations!$B$3:$B$308,0),4)="UK"),(J35)*(0.15*Transport!$C$14+0.85*Transport!$C$8)*'Dept I Planning'!F35,IF(AND(OR(D35="Ireland",INDEX(Locations!$B$3:$F$308,MATCH('Dept I Planning'!D35,Locations!$B$3:$B$308,0),5)="Yes"),E35="Electric Car",INDEX(Locations!$B$3:$E$308,MATCH('Dept I Planning'!C35,Locations!$B$3:$B$308,0),4)="UK"),(J35)*(0.15*Transport!$C$14+0.85*Transport!$C$8)*'Dept I Planning'!F35,IF(AND(OR(C35="Ireland",INDEX(Locations!$B$3:$F$308,MATCH('Dept I Planning'!C35,Locations!$B$3:$B$308,0),5)="Yes"),E35="Bus/Coach",INDEX(Locations!$B$3:$E$308,MATCH('Dept I Planning'!D35,Locations!$B$3:$B$308,0),4)="UK"),(J35)*(0.15*Transport!$C$13+0.85*Transport!$C$5)*'Dept I Planning'!F35,IF(AND(OR(D35="Ireland",INDEX(Locations!$B$3:$F$308,MATCH('Dept I Planning'!D35,Locations!$B$3:$B$308,0),5)="Yes"),E35="Bus/Coach",INDEX(Locations!$B$3:$E$308,MATCH('Dept I Planning'!C35,Locations!$B$3:$B$308,0),4)="UK"),(J35)*(0.15*Transport!$C$13+0.85*Transport!$C$5)*'Dept I Planning'!F35,IF(AND(OR(C35="Ireland",INDEX(Locations!$B$3:$F$308,MATCH('Dept I Planning'!C35,Locations!$B$3:$B$308,0),5)="Yes"),E35="Train",INDEX(Locations!$B$3:$E$308,MATCH('Dept I Planning'!D35,Locations!$B$3:$B$308,0),4)="UK"),(J35)*(0.15*Transport!$C$13+0.85*Transport!$C$3)*'Dept I Planning'!F35,IF(AND(OR(D35="Ireland",INDEX(Locations!$B$3:$F$308,MATCH('Dept I Planning'!D35,Locations!$B$3:$B$308,0),5)="Yes"),E35="Train",INDEX(Locations!$B$3:$E$308,MATCH('Dept I Planning'!C35,Locations!$B$3:$B$308,0),4)="UK"),(J35)*(0.15*Transport!$C$13+0.85*Transport!$C$3),J35*(INDEX(Transport!$B$3:$E$14,MATCH('Dept I Planning'!E35,Transport!$B$3:$B$14,0),IF(INDEX(Locations!$B$3:$G$308,MATCH('Dept I Planning'!C35,Locations!$B$3:$B$308,0),4)="UK",2,IF(INDEX(Locations!$B$3:$G$308,MATCH('Dept I Planning'!C35,Locations!$B$3:$B$308,0),4)="Europe",3,4)))))*F35*G35*H35))))))))))))))))))),1)),"")</f>
        <v/>
      </c>
      <c r="L35" s="90"/>
      <c r="M35" s="96"/>
      <c r="N35" s="96"/>
    </row>
    <row r="36" spans="1:14" ht="17.399999999999999" customHeight="1" x14ac:dyDescent="0.25">
      <c r="A36" s="90"/>
      <c r="B36" s="91"/>
      <c r="C36" s="91"/>
      <c r="D36" s="91"/>
      <c r="E36" s="91"/>
      <c r="F36" s="90"/>
      <c r="G36" s="90">
        <v>1</v>
      </c>
      <c r="H36" s="101">
        <v>1</v>
      </c>
      <c r="I36" s="91"/>
      <c r="J36" s="100" t="str">
        <f>(IFERROR(IF(I36="Yes",(ROUND(6371 * ACOS(SIN((VLOOKUP(C36,Locations!B:D,2,FALSE))*PI()/180)*SIN((VLOOKUP(D36,Locations!B:D,2,FALSE))*PI()/180) + COS((VLOOKUP(C36,Locations!B:D,2,FALSE))*PI()/180) * COS((VLOOKUP(D36,Locations!B:D,2,FALSE))*PI()/180)*COS((VLOOKUP(D36,Locations!B:D,3,FALSE))* PI()/180-(VLOOKUP(C36,Locations!B:D,3,FALSE))*PI()/180))/1.609,0))*2,(ROUND(6371 * ACOS(SIN((VLOOKUP(C36,Locations!B:D,2,FALSE))*PI()/180)*SIN((VLOOKUP(D36,Locations!B:D,2,FALSE))*PI()/180) + COS((VLOOKUP(C36,Locations!B:D,2,FALSE))*PI()/180) * COS((VLOOKUP(D36,Locations!B:D,2,FALSE))*PI()/180)*COS((VLOOKUP(D36,Locations!B:D,3,FALSE))* PI()/180-(VLOOKUP(C36,Locations!B:D,3,FALSE))*PI()/180))/1.609,0))),""))</f>
        <v/>
      </c>
      <c r="K36" s="100" t="str" cm="1">
        <f t="array" ref="K36">IFERROR((ROUND(IF(AND(E36="Train",INDEX(Locations!$B$3:$E$308,MATCH('Dept I Planning'!C36,Locations!$B$3:$B$308,0),4)="Europe",INDEX(Locations!$B$3:$E$308,MATCH('Dept I Planning'!D36,Locations!$B$3:$B$308,0),4)="UK"),(((INDEX(Dover!$B$3:$G$124,MATCH('Dept I Planning'!C36,Dover!$B$3:$B$124,0),6))*Transport!$D$3)+(INDEX(Dover!$B$3:$G$124,MATCH('Dept I Planning'!D36,Dover!$B$3:$B$124,0),6)*Transport!$C$3))*'Dept I Planning'!F36*IF(I36="Yes",2,1),IF(AND(E36="Train",INDEX(Locations!$B$3:$E$308,MATCH('Dept I Planning'!D36,Locations!$B$3:$B$308,0),4)="Europe",INDEX(Locations!$B$3:$E$308,MATCH('Dept I Planning'!C36,Locations!$B$3:$B$308,0),4)="UK"),(((INDEX(Dover!$B$3:$G$124,MATCH('Dept I Planning'!D36,Dover!$B$3:$B$124,0),6))*Transport!$D$3)+(INDEX(Dover!$B$3:$G$124,MATCH('Dept I Planning'!C36,Dover!$B$3:$B$124,0),6)*Transport!$C$3))*'Dept I Planning'!F36*IF(I36="Yes",2,1),IF(AND(E36="Bus/Coach",INDEX(Locations!$B$3:$E$308,MATCH('Dept I Planning'!C36,Locations!$B$3:$B$308,0),4)="Europe",INDEX(Locations!$B$3:$E$308,MATCH('Dept I Planning'!D36,Locations!$B$3:$B$308,0),4)="UK"),((((J36)-42.4)*Transport!$D$5)+(42.4*Transport!$D$13))*'Dept I Planning'!F36,IF(AND(E36="Bus/Coach",INDEX(Locations!$B$3:$E$308,MATCH('Dept I Planning'!D36,Locations!$B$3:$B$308,0),4)="Europe",INDEX(Locations!$B$3:$E$308,MATCH('Dept I Planning'!C36,Locations!$B$3:$B$308,0),4)="UK"),((((J36)-42.4)*Transport!$D$5)+(42.4*Transport!$D$13))*'Dept I Planning'!F36,IF(AND(E36="Car",INDEX(Locations!$B$3:$E$308,MATCH('Dept I Planning'!C36,Locations!$B$3:$B$308,0),4)="Europe",INDEX(Locations!$B$3:$E$308,MATCH('Dept I Planning'!D36,Locations!$B$3:$B$308,0),4)="UK"),(((((J36)-42.4)*Transport!$D$9)+(42.4*Transport!$D$14))*'Dept I Planning'!F36),IF(AND(E36="Car",INDEX(Locations!$B$3:$E$308,MATCH('Dept I Planning'!D36,Locations!$B$3:$B$308,0),4)="Europe",INDEX(Locations!$B$3:$E$308,MATCH('Dept I Planning'!C36,Locations!$B$3:$B$308,0),4)="UK"),(((((J36)-42.4)*Transport!$D$9)+(42.4*Transport!$D$14))*'Dept I Planning'!F36),IF(AND(E36="Hybrid car",INDEX(Locations!$B$3:$E$308,MATCH('Dept I Planning'!C36,Locations!$B$3:$B$308,0),4)="Europe",INDEX(Locations!$B$3:$E$308,MATCH('Dept I Planning'!D36,Locations!$B$3:$B$308,0),4)="UK"),(((((J36)-42.4)*Transport!$D$9)+(42.4*Transport!$D$14))*'Dept I Planning'!F36),IF(AND(E36="Hybrid car",INDEX(Locations!$B$3:$E$308,MATCH('Dept I Planning'!D36,Locations!$B$3:$B$308,0),4)="Europe",INDEX(Locations!$B$3:$E$308,MATCH('Dept I Planning'!C36,Locations!$B$3:$B$308,0),4)="UK"),(((((J36)-42.4)*Transport!$D$9)+(42.4*Transport!$D$14))*'Dept I Planning'!F36),IF(AND(E36="Electric car",INDEX(Locations!$B$3:$E$308,MATCH('Dept I Planning'!C36,Locations!$B$3:$B$308,0),4)="Europe",INDEX(Locations!$B$3:$E$308,MATCH('Dept I Planning'!D36,Locations!$B$3:$B$308,0),4)="UK"),(((((J36)-42.4)*Transport!$D$8)+(42.4*Transport!$D$14))*'Dept I Planning'!F36),IF(AND(E36="Electric car",INDEX(Locations!$B$3:$E$308,MATCH('Dept I Planning'!D36,Locations!$B$3:$B$308,0),4)="Europe",INDEX(Locations!$B$3:$E$308,MATCH('Dept I Planning'!C36,Locations!$B$3:$B$308,0),4)="UK"),(((((J36)-42.4)*Transport!$D$8)+(42.4*Transport!$D$14))*'Dept I Planning'!F36),IF(AND(OR(C36="Ireland",INDEX(Locations!$B$3:$F$308,MATCH('Dept I Planning'!C36,Locations!$B$3:$B$308,0),5)="Yes"),E36="Car",INDEX(Locations!$B$3:$E$308,MATCH('Dept I Planning'!D36,Locations!$B$3:$B$308,0),4)="UK"),(J36)*(0.15*Transport!$C$14+0.85*Transport!$C$9)*'Dept I Planning'!F36,IF(AND(OR(D36="Ireland",INDEX(Locations!$B$3:$F$308,MATCH('Dept I Planning'!D36,Locations!$B$3:$B$308,0),5)="Yes"),E36="Car",INDEX(Locations!$B$3:$E$308,MATCH('Dept I Planning'!C36,Locations!$B$3:$B$308,0),4)="UK"),(J36)*(0.15*Transport!$C$14+0.85*Transport!$C$9)*'Dept I Planning'!F36,IF(AND(OR(C36="Ireland",INDEX(Locations!$B$3:$F$308,MATCH('Dept I Planning'!C36,Locations!$B$3:$B$308,0),5)="Yes"),E36="Hybrid Car",INDEX(Locations!$B$3:$E$308,MATCH('Dept I Planning'!D36,Locations!$B$3:$B$308,0),4)="UK"),(J36)*(0.15*Transport!$C$14+0.85*Transport!$C$9)*'Dept I Planning'!F36,IF(AND(OR(D36="Ireland",INDEX(Locations!$B$3:$F$308,MATCH('Dept I Planning'!D36,Locations!$B$3:$B$308,0),5)="Yes"),E36="Hybrid Car",INDEX(Locations!$B$3:$E$308,MATCH('Dept I Planning'!C36,Locations!$B$3:$B$308,0),4)="UK"),(J36)*(0.15*Transport!$C$14+0.85*Transport!$C$9)*'Dept I Planning'!F36,IF(AND(OR(C36="Ireland",INDEX(Locations!$B$3:$F$308,MATCH('Dept I Planning'!C36,Locations!$B$3:$B$308,0),5)="Yes"),E36="Electric Car",INDEX(Locations!$B$3:$E$308,MATCH('Dept I Planning'!D36,Locations!$B$3:$B$308,0),4)="UK"),(J36)*(0.15*Transport!$C$14+0.85*Transport!$C$8)*'Dept I Planning'!F36,IF(AND(OR(D36="Ireland",INDEX(Locations!$B$3:$F$308,MATCH('Dept I Planning'!D36,Locations!$B$3:$B$308,0),5)="Yes"),E36="Electric Car",INDEX(Locations!$B$3:$E$308,MATCH('Dept I Planning'!C36,Locations!$B$3:$B$308,0),4)="UK"),(J36)*(0.15*Transport!$C$14+0.85*Transport!$C$8)*'Dept I Planning'!F36,IF(AND(OR(C36="Ireland",INDEX(Locations!$B$3:$F$308,MATCH('Dept I Planning'!C36,Locations!$B$3:$B$308,0),5)="Yes"),E36="Bus/Coach",INDEX(Locations!$B$3:$E$308,MATCH('Dept I Planning'!D36,Locations!$B$3:$B$308,0),4)="UK"),(J36)*(0.15*Transport!$C$13+0.85*Transport!$C$5)*'Dept I Planning'!F36,IF(AND(OR(D36="Ireland",INDEX(Locations!$B$3:$F$308,MATCH('Dept I Planning'!D36,Locations!$B$3:$B$308,0),5)="Yes"),E36="Bus/Coach",INDEX(Locations!$B$3:$E$308,MATCH('Dept I Planning'!C36,Locations!$B$3:$B$308,0),4)="UK"),(J36)*(0.15*Transport!$C$13+0.85*Transport!$C$5)*'Dept I Planning'!F36,IF(AND(OR(C36="Ireland",INDEX(Locations!$B$3:$F$308,MATCH('Dept I Planning'!C36,Locations!$B$3:$B$308,0),5)="Yes"),E36="Train",INDEX(Locations!$B$3:$E$308,MATCH('Dept I Planning'!D36,Locations!$B$3:$B$308,0),4)="UK"),(J36)*(0.15*Transport!$C$13+0.85*Transport!$C$3)*'Dept I Planning'!F36,IF(AND(OR(D36="Ireland",INDEX(Locations!$B$3:$F$308,MATCH('Dept I Planning'!D36,Locations!$B$3:$B$308,0),5)="Yes"),E36="Train",INDEX(Locations!$B$3:$E$308,MATCH('Dept I Planning'!C36,Locations!$B$3:$B$308,0),4)="UK"),(J36)*(0.15*Transport!$C$13+0.85*Transport!$C$3),J36*(INDEX(Transport!$B$3:$E$14,MATCH('Dept I Planning'!E36,Transport!$B$3:$B$14,0),IF(INDEX(Locations!$B$3:$G$308,MATCH('Dept I Planning'!C36,Locations!$B$3:$B$308,0),4)="UK",2,IF(INDEX(Locations!$B$3:$G$308,MATCH('Dept I Planning'!C36,Locations!$B$3:$B$308,0),4)="Europe",3,4)))))*F36*G36*H36))))))))))))))))))),1)),"")</f>
        <v/>
      </c>
      <c r="L36" s="90"/>
      <c r="M36" s="96"/>
      <c r="N36" s="96"/>
    </row>
    <row r="37" spans="1:14" ht="17.399999999999999" customHeight="1" x14ac:dyDescent="0.25">
      <c r="A37" s="90"/>
      <c r="B37" s="91"/>
      <c r="C37" s="91"/>
      <c r="D37" s="91"/>
      <c r="E37" s="91"/>
      <c r="F37" s="90"/>
      <c r="G37" s="90">
        <v>1</v>
      </c>
      <c r="H37" s="101">
        <v>1</v>
      </c>
      <c r="I37" s="91"/>
      <c r="J37" s="100" t="str">
        <f>(IFERROR(IF(I37="Yes",(ROUND(6371 * ACOS(SIN((VLOOKUP(C37,Locations!B:D,2,FALSE))*PI()/180)*SIN((VLOOKUP(D37,Locations!B:D,2,FALSE))*PI()/180) + COS((VLOOKUP(C37,Locations!B:D,2,FALSE))*PI()/180) * COS((VLOOKUP(D37,Locations!B:D,2,FALSE))*PI()/180)*COS((VLOOKUP(D37,Locations!B:D,3,FALSE))* PI()/180-(VLOOKUP(C37,Locations!B:D,3,FALSE))*PI()/180))/1.609,0))*2,(ROUND(6371 * ACOS(SIN((VLOOKUP(C37,Locations!B:D,2,FALSE))*PI()/180)*SIN((VLOOKUP(D37,Locations!B:D,2,FALSE))*PI()/180) + COS((VLOOKUP(C37,Locations!B:D,2,FALSE))*PI()/180) * COS((VLOOKUP(D37,Locations!B:D,2,FALSE))*PI()/180)*COS((VLOOKUP(D37,Locations!B:D,3,FALSE))* PI()/180-(VLOOKUP(C37,Locations!B:D,3,FALSE))*PI()/180))/1.609,0))),""))</f>
        <v/>
      </c>
      <c r="K37" s="100" t="str" cm="1">
        <f t="array" ref="K37">IFERROR((ROUND(IF(AND(E37="Train",INDEX(Locations!$B$3:$E$308,MATCH('Dept I Planning'!C37,Locations!$B$3:$B$308,0),4)="Europe",INDEX(Locations!$B$3:$E$308,MATCH('Dept I Planning'!D37,Locations!$B$3:$B$308,0),4)="UK"),(((INDEX(Dover!$B$3:$G$124,MATCH('Dept I Planning'!C37,Dover!$B$3:$B$124,0),6))*Transport!$D$3)+(INDEX(Dover!$B$3:$G$124,MATCH('Dept I Planning'!D37,Dover!$B$3:$B$124,0),6)*Transport!$C$3))*'Dept I Planning'!F37*IF(I37="Yes",2,1),IF(AND(E37="Train",INDEX(Locations!$B$3:$E$308,MATCH('Dept I Planning'!D37,Locations!$B$3:$B$308,0),4)="Europe",INDEX(Locations!$B$3:$E$308,MATCH('Dept I Planning'!C37,Locations!$B$3:$B$308,0),4)="UK"),(((INDEX(Dover!$B$3:$G$124,MATCH('Dept I Planning'!D37,Dover!$B$3:$B$124,0),6))*Transport!$D$3)+(INDEX(Dover!$B$3:$G$124,MATCH('Dept I Planning'!C37,Dover!$B$3:$B$124,0),6)*Transport!$C$3))*'Dept I Planning'!F37*IF(I37="Yes",2,1),IF(AND(E37="Bus/Coach",INDEX(Locations!$B$3:$E$308,MATCH('Dept I Planning'!C37,Locations!$B$3:$B$308,0),4)="Europe",INDEX(Locations!$B$3:$E$308,MATCH('Dept I Planning'!D37,Locations!$B$3:$B$308,0),4)="UK"),((((J37)-42.4)*Transport!$D$5)+(42.4*Transport!$D$13))*'Dept I Planning'!F37,IF(AND(E37="Bus/Coach",INDEX(Locations!$B$3:$E$308,MATCH('Dept I Planning'!D37,Locations!$B$3:$B$308,0),4)="Europe",INDEX(Locations!$B$3:$E$308,MATCH('Dept I Planning'!C37,Locations!$B$3:$B$308,0),4)="UK"),((((J37)-42.4)*Transport!$D$5)+(42.4*Transport!$D$13))*'Dept I Planning'!F37,IF(AND(E37="Car",INDEX(Locations!$B$3:$E$308,MATCH('Dept I Planning'!C37,Locations!$B$3:$B$308,0),4)="Europe",INDEX(Locations!$B$3:$E$308,MATCH('Dept I Planning'!D37,Locations!$B$3:$B$308,0),4)="UK"),(((((J37)-42.4)*Transport!$D$9)+(42.4*Transport!$D$14))*'Dept I Planning'!F37),IF(AND(E37="Car",INDEX(Locations!$B$3:$E$308,MATCH('Dept I Planning'!D37,Locations!$B$3:$B$308,0),4)="Europe",INDEX(Locations!$B$3:$E$308,MATCH('Dept I Planning'!C37,Locations!$B$3:$B$308,0),4)="UK"),(((((J37)-42.4)*Transport!$D$9)+(42.4*Transport!$D$14))*'Dept I Planning'!F37),IF(AND(E37="Hybrid car",INDEX(Locations!$B$3:$E$308,MATCH('Dept I Planning'!C37,Locations!$B$3:$B$308,0),4)="Europe",INDEX(Locations!$B$3:$E$308,MATCH('Dept I Planning'!D37,Locations!$B$3:$B$308,0),4)="UK"),(((((J37)-42.4)*Transport!$D$9)+(42.4*Transport!$D$14))*'Dept I Planning'!F37),IF(AND(E37="Hybrid car",INDEX(Locations!$B$3:$E$308,MATCH('Dept I Planning'!D37,Locations!$B$3:$B$308,0),4)="Europe",INDEX(Locations!$B$3:$E$308,MATCH('Dept I Planning'!C37,Locations!$B$3:$B$308,0),4)="UK"),(((((J37)-42.4)*Transport!$D$9)+(42.4*Transport!$D$14))*'Dept I Planning'!F37),IF(AND(E37="Electric car",INDEX(Locations!$B$3:$E$308,MATCH('Dept I Planning'!C37,Locations!$B$3:$B$308,0),4)="Europe",INDEX(Locations!$B$3:$E$308,MATCH('Dept I Planning'!D37,Locations!$B$3:$B$308,0),4)="UK"),(((((J37)-42.4)*Transport!$D$8)+(42.4*Transport!$D$14))*'Dept I Planning'!F37),IF(AND(E37="Electric car",INDEX(Locations!$B$3:$E$308,MATCH('Dept I Planning'!D37,Locations!$B$3:$B$308,0),4)="Europe",INDEX(Locations!$B$3:$E$308,MATCH('Dept I Planning'!C37,Locations!$B$3:$B$308,0),4)="UK"),(((((J37)-42.4)*Transport!$D$8)+(42.4*Transport!$D$14))*'Dept I Planning'!F37),IF(AND(OR(C37="Ireland",INDEX(Locations!$B$3:$F$308,MATCH('Dept I Planning'!C37,Locations!$B$3:$B$308,0),5)="Yes"),E37="Car",INDEX(Locations!$B$3:$E$308,MATCH('Dept I Planning'!D37,Locations!$B$3:$B$308,0),4)="UK"),(J37)*(0.15*Transport!$C$14+0.85*Transport!$C$9)*'Dept I Planning'!F37,IF(AND(OR(D37="Ireland",INDEX(Locations!$B$3:$F$308,MATCH('Dept I Planning'!D37,Locations!$B$3:$B$308,0),5)="Yes"),E37="Car",INDEX(Locations!$B$3:$E$308,MATCH('Dept I Planning'!C37,Locations!$B$3:$B$308,0),4)="UK"),(J37)*(0.15*Transport!$C$14+0.85*Transport!$C$9)*'Dept I Planning'!F37,IF(AND(OR(C37="Ireland",INDEX(Locations!$B$3:$F$308,MATCH('Dept I Planning'!C37,Locations!$B$3:$B$308,0),5)="Yes"),E37="Hybrid Car",INDEX(Locations!$B$3:$E$308,MATCH('Dept I Planning'!D37,Locations!$B$3:$B$308,0),4)="UK"),(J37)*(0.15*Transport!$C$14+0.85*Transport!$C$9)*'Dept I Planning'!F37,IF(AND(OR(D37="Ireland",INDEX(Locations!$B$3:$F$308,MATCH('Dept I Planning'!D37,Locations!$B$3:$B$308,0),5)="Yes"),E37="Hybrid Car",INDEX(Locations!$B$3:$E$308,MATCH('Dept I Planning'!C37,Locations!$B$3:$B$308,0),4)="UK"),(J37)*(0.15*Transport!$C$14+0.85*Transport!$C$9)*'Dept I Planning'!F37,IF(AND(OR(C37="Ireland",INDEX(Locations!$B$3:$F$308,MATCH('Dept I Planning'!C37,Locations!$B$3:$B$308,0),5)="Yes"),E37="Electric Car",INDEX(Locations!$B$3:$E$308,MATCH('Dept I Planning'!D37,Locations!$B$3:$B$308,0),4)="UK"),(J37)*(0.15*Transport!$C$14+0.85*Transport!$C$8)*'Dept I Planning'!F37,IF(AND(OR(D37="Ireland",INDEX(Locations!$B$3:$F$308,MATCH('Dept I Planning'!D37,Locations!$B$3:$B$308,0),5)="Yes"),E37="Electric Car",INDEX(Locations!$B$3:$E$308,MATCH('Dept I Planning'!C37,Locations!$B$3:$B$308,0),4)="UK"),(J37)*(0.15*Transport!$C$14+0.85*Transport!$C$8)*'Dept I Planning'!F37,IF(AND(OR(C37="Ireland",INDEX(Locations!$B$3:$F$308,MATCH('Dept I Planning'!C37,Locations!$B$3:$B$308,0),5)="Yes"),E37="Bus/Coach",INDEX(Locations!$B$3:$E$308,MATCH('Dept I Planning'!D37,Locations!$B$3:$B$308,0),4)="UK"),(J37)*(0.15*Transport!$C$13+0.85*Transport!$C$5)*'Dept I Planning'!F37,IF(AND(OR(D37="Ireland",INDEX(Locations!$B$3:$F$308,MATCH('Dept I Planning'!D37,Locations!$B$3:$B$308,0),5)="Yes"),E37="Bus/Coach",INDEX(Locations!$B$3:$E$308,MATCH('Dept I Planning'!C37,Locations!$B$3:$B$308,0),4)="UK"),(J37)*(0.15*Transport!$C$13+0.85*Transport!$C$5)*'Dept I Planning'!F37,IF(AND(OR(C37="Ireland",INDEX(Locations!$B$3:$F$308,MATCH('Dept I Planning'!C37,Locations!$B$3:$B$308,0),5)="Yes"),E37="Train",INDEX(Locations!$B$3:$E$308,MATCH('Dept I Planning'!D37,Locations!$B$3:$B$308,0),4)="UK"),(J37)*(0.15*Transport!$C$13+0.85*Transport!$C$3)*'Dept I Planning'!F37,IF(AND(OR(D37="Ireland",INDEX(Locations!$B$3:$F$308,MATCH('Dept I Planning'!D37,Locations!$B$3:$B$308,0),5)="Yes"),E37="Train",INDEX(Locations!$B$3:$E$308,MATCH('Dept I Planning'!C37,Locations!$B$3:$B$308,0),4)="UK"),(J37)*(0.15*Transport!$C$13+0.85*Transport!$C$3),J37*(INDEX(Transport!$B$3:$E$14,MATCH('Dept I Planning'!E37,Transport!$B$3:$B$14,0),IF(INDEX(Locations!$B$3:$G$308,MATCH('Dept I Planning'!C37,Locations!$B$3:$B$308,0),4)="UK",2,IF(INDEX(Locations!$B$3:$G$308,MATCH('Dept I Planning'!C37,Locations!$B$3:$B$308,0),4)="Europe",3,4)))))*F37*G37*H37))))))))))))))))))),1)),"")</f>
        <v/>
      </c>
      <c r="L37" s="90"/>
    </row>
    <row r="38" spans="1:14" ht="17.399999999999999" customHeight="1" x14ac:dyDescent="0.25">
      <c r="A38" s="90"/>
      <c r="B38" s="91"/>
      <c r="C38" s="91"/>
      <c r="D38" s="91"/>
      <c r="E38" s="91"/>
      <c r="F38" s="90"/>
      <c r="G38" s="90">
        <v>1</v>
      </c>
      <c r="H38" s="101">
        <v>1</v>
      </c>
      <c r="I38" s="91"/>
      <c r="J38" s="100" t="str">
        <f>(IFERROR(IF(I38="Yes",(ROUND(6371 * ACOS(SIN((VLOOKUP(C38,Locations!B:D,2,FALSE))*PI()/180)*SIN((VLOOKUP(D38,Locations!B:D,2,FALSE))*PI()/180) + COS((VLOOKUP(C38,Locations!B:D,2,FALSE))*PI()/180) * COS((VLOOKUP(D38,Locations!B:D,2,FALSE))*PI()/180)*COS((VLOOKUP(D38,Locations!B:D,3,FALSE))* PI()/180-(VLOOKUP(C38,Locations!B:D,3,FALSE))*PI()/180))/1.609,0))*2,(ROUND(6371 * ACOS(SIN((VLOOKUP(C38,Locations!B:D,2,FALSE))*PI()/180)*SIN((VLOOKUP(D38,Locations!B:D,2,FALSE))*PI()/180) + COS((VLOOKUP(C38,Locations!B:D,2,FALSE))*PI()/180) * COS((VLOOKUP(D38,Locations!B:D,2,FALSE))*PI()/180)*COS((VLOOKUP(D38,Locations!B:D,3,FALSE))* PI()/180-(VLOOKUP(C38,Locations!B:D,3,FALSE))*PI()/180))/1.609,0))),""))</f>
        <v/>
      </c>
      <c r="K38" s="100" t="str" cm="1">
        <f t="array" ref="K38">IFERROR((ROUND(IF(AND(E38="Train",INDEX(Locations!$B$3:$E$308,MATCH('Dept I Planning'!C38,Locations!$B$3:$B$308,0),4)="Europe",INDEX(Locations!$B$3:$E$308,MATCH('Dept I Planning'!D38,Locations!$B$3:$B$308,0),4)="UK"),(((INDEX(Dover!$B$3:$G$124,MATCH('Dept I Planning'!C38,Dover!$B$3:$B$124,0),6))*Transport!$D$3)+(INDEX(Dover!$B$3:$G$124,MATCH('Dept I Planning'!D38,Dover!$B$3:$B$124,0),6)*Transport!$C$3))*'Dept I Planning'!F38*IF(I38="Yes",2,1),IF(AND(E38="Train",INDEX(Locations!$B$3:$E$308,MATCH('Dept I Planning'!D38,Locations!$B$3:$B$308,0),4)="Europe",INDEX(Locations!$B$3:$E$308,MATCH('Dept I Planning'!C38,Locations!$B$3:$B$308,0),4)="UK"),(((INDEX(Dover!$B$3:$G$124,MATCH('Dept I Planning'!D38,Dover!$B$3:$B$124,0),6))*Transport!$D$3)+(INDEX(Dover!$B$3:$G$124,MATCH('Dept I Planning'!C38,Dover!$B$3:$B$124,0),6)*Transport!$C$3))*'Dept I Planning'!F38*IF(I38="Yes",2,1),IF(AND(E38="Bus/Coach",INDEX(Locations!$B$3:$E$308,MATCH('Dept I Planning'!C38,Locations!$B$3:$B$308,0),4)="Europe",INDEX(Locations!$B$3:$E$308,MATCH('Dept I Planning'!D38,Locations!$B$3:$B$308,0),4)="UK"),((((J38)-42.4)*Transport!$D$5)+(42.4*Transport!$D$13))*'Dept I Planning'!F38,IF(AND(E38="Bus/Coach",INDEX(Locations!$B$3:$E$308,MATCH('Dept I Planning'!D38,Locations!$B$3:$B$308,0),4)="Europe",INDEX(Locations!$B$3:$E$308,MATCH('Dept I Planning'!C38,Locations!$B$3:$B$308,0),4)="UK"),((((J38)-42.4)*Transport!$D$5)+(42.4*Transport!$D$13))*'Dept I Planning'!F38,IF(AND(E38="Car",INDEX(Locations!$B$3:$E$308,MATCH('Dept I Planning'!C38,Locations!$B$3:$B$308,0),4)="Europe",INDEX(Locations!$B$3:$E$308,MATCH('Dept I Planning'!D38,Locations!$B$3:$B$308,0),4)="UK"),(((((J38)-42.4)*Transport!$D$9)+(42.4*Transport!$D$14))*'Dept I Planning'!F38),IF(AND(E38="Car",INDEX(Locations!$B$3:$E$308,MATCH('Dept I Planning'!D38,Locations!$B$3:$B$308,0),4)="Europe",INDEX(Locations!$B$3:$E$308,MATCH('Dept I Planning'!C38,Locations!$B$3:$B$308,0),4)="UK"),(((((J38)-42.4)*Transport!$D$9)+(42.4*Transport!$D$14))*'Dept I Planning'!F38),IF(AND(E38="Hybrid car",INDEX(Locations!$B$3:$E$308,MATCH('Dept I Planning'!C38,Locations!$B$3:$B$308,0),4)="Europe",INDEX(Locations!$B$3:$E$308,MATCH('Dept I Planning'!D38,Locations!$B$3:$B$308,0),4)="UK"),(((((J38)-42.4)*Transport!$D$9)+(42.4*Transport!$D$14))*'Dept I Planning'!F38),IF(AND(E38="Hybrid car",INDEX(Locations!$B$3:$E$308,MATCH('Dept I Planning'!D38,Locations!$B$3:$B$308,0),4)="Europe",INDEX(Locations!$B$3:$E$308,MATCH('Dept I Planning'!C38,Locations!$B$3:$B$308,0),4)="UK"),(((((J38)-42.4)*Transport!$D$9)+(42.4*Transport!$D$14))*'Dept I Planning'!F38),IF(AND(E38="Electric car",INDEX(Locations!$B$3:$E$308,MATCH('Dept I Planning'!C38,Locations!$B$3:$B$308,0),4)="Europe",INDEX(Locations!$B$3:$E$308,MATCH('Dept I Planning'!D38,Locations!$B$3:$B$308,0),4)="UK"),(((((J38)-42.4)*Transport!$D$8)+(42.4*Transport!$D$14))*'Dept I Planning'!F38),IF(AND(E38="Electric car",INDEX(Locations!$B$3:$E$308,MATCH('Dept I Planning'!D38,Locations!$B$3:$B$308,0),4)="Europe",INDEX(Locations!$B$3:$E$308,MATCH('Dept I Planning'!C38,Locations!$B$3:$B$308,0),4)="UK"),(((((J38)-42.4)*Transport!$D$8)+(42.4*Transport!$D$14))*'Dept I Planning'!F38),IF(AND(OR(C38="Ireland",INDEX(Locations!$B$3:$F$308,MATCH('Dept I Planning'!C38,Locations!$B$3:$B$308,0),5)="Yes"),E38="Car",INDEX(Locations!$B$3:$E$308,MATCH('Dept I Planning'!D38,Locations!$B$3:$B$308,0),4)="UK"),(J38)*(0.15*Transport!$C$14+0.85*Transport!$C$9)*'Dept I Planning'!F38,IF(AND(OR(D38="Ireland",INDEX(Locations!$B$3:$F$308,MATCH('Dept I Planning'!D38,Locations!$B$3:$B$308,0),5)="Yes"),E38="Car",INDEX(Locations!$B$3:$E$308,MATCH('Dept I Planning'!C38,Locations!$B$3:$B$308,0),4)="UK"),(J38)*(0.15*Transport!$C$14+0.85*Transport!$C$9)*'Dept I Planning'!F38,IF(AND(OR(C38="Ireland",INDEX(Locations!$B$3:$F$308,MATCH('Dept I Planning'!C38,Locations!$B$3:$B$308,0),5)="Yes"),E38="Hybrid Car",INDEX(Locations!$B$3:$E$308,MATCH('Dept I Planning'!D38,Locations!$B$3:$B$308,0),4)="UK"),(J38)*(0.15*Transport!$C$14+0.85*Transport!$C$9)*'Dept I Planning'!F38,IF(AND(OR(D38="Ireland",INDEX(Locations!$B$3:$F$308,MATCH('Dept I Planning'!D38,Locations!$B$3:$B$308,0),5)="Yes"),E38="Hybrid Car",INDEX(Locations!$B$3:$E$308,MATCH('Dept I Planning'!C38,Locations!$B$3:$B$308,0),4)="UK"),(J38)*(0.15*Transport!$C$14+0.85*Transport!$C$9)*'Dept I Planning'!F38,IF(AND(OR(C38="Ireland",INDEX(Locations!$B$3:$F$308,MATCH('Dept I Planning'!C38,Locations!$B$3:$B$308,0),5)="Yes"),E38="Electric Car",INDEX(Locations!$B$3:$E$308,MATCH('Dept I Planning'!D38,Locations!$B$3:$B$308,0),4)="UK"),(J38)*(0.15*Transport!$C$14+0.85*Transport!$C$8)*'Dept I Planning'!F38,IF(AND(OR(D38="Ireland",INDEX(Locations!$B$3:$F$308,MATCH('Dept I Planning'!D38,Locations!$B$3:$B$308,0),5)="Yes"),E38="Electric Car",INDEX(Locations!$B$3:$E$308,MATCH('Dept I Planning'!C38,Locations!$B$3:$B$308,0),4)="UK"),(J38)*(0.15*Transport!$C$14+0.85*Transport!$C$8)*'Dept I Planning'!F38,IF(AND(OR(C38="Ireland",INDEX(Locations!$B$3:$F$308,MATCH('Dept I Planning'!C38,Locations!$B$3:$B$308,0),5)="Yes"),E38="Bus/Coach",INDEX(Locations!$B$3:$E$308,MATCH('Dept I Planning'!D38,Locations!$B$3:$B$308,0),4)="UK"),(J38)*(0.15*Transport!$C$13+0.85*Transport!$C$5)*'Dept I Planning'!F38,IF(AND(OR(D38="Ireland",INDEX(Locations!$B$3:$F$308,MATCH('Dept I Planning'!D38,Locations!$B$3:$B$308,0),5)="Yes"),E38="Bus/Coach",INDEX(Locations!$B$3:$E$308,MATCH('Dept I Planning'!C38,Locations!$B$3:$B$308,0),4)="UK"),(J38)*(0.15*Transport!$C$13+0.85*Transport!$C$5)*'Dept I Planning'!F38,IF(AND(OR(C38="Ireland",INDEX(Locations!$B$3:$F$308,MATCH('Dept I Planning'!C38,Locations!$B$3:$B$308,0),5)="Yes"),E38="Train",INDEX(Locations!$B$3:$E$308,MATCH('Dept I Planning'!D38,Locations!$B$3:$B$308,0),4)="UK"),(J38)*(0.15*Transport!$C$13+0.85*Transport!$C$3)*'Dept I Planning'!F38,IF(AND(OR(D38="Ireland",INDEX(Locations!$B$3:$F$308,MATCH('Dept I Planning'!D38,Locations!$B$3:$B$308,0),5)="Yes"),E38="Train",INDEX(Locations!$B$3:$E$308,MATCH('Dept I Planning'!C38,Locations!$B$3:$B$308,0),4)="UK"),(J38)*(0.15*Transport!$C$13+0.85*Transport!$C$3),J38*(INDEX(Transport!$B$3:$E$14,MATCH('Dept I Planning'!E38,Transport!$B$3:$B$14,0),IF(INDEX(Locations!$B$3:$G$308,MATCH('Dept I Planning'!C38,Locations!$B$3:$B$308,0),4)="UK",2,IF(INDEX(Locations!$B$3:$G$308,MATCH('Dept I Planning'!C38,Locations!$B$3:$B$308,0),4)="Europe",3,4)))))*F38*G38*H38))))))))))))))))))),1)),"")</f>
        <v/>
      </c>
      <c r="L38" s="90"/>
    </row>
    <row r="39" spans="1:14" ht="17.399999999999999" customHeight="1" x14ac:dyDescent="0.25">
      <c r="A39" s="90"/>
      <c r="B39" s="91"/>
      <c r="C39" s="91"/>
      <c r="D39" s="91"/>
      <c r="E39" s="91"/>
      <c r="F39" s="90"/>
      <c r="G39" s="90">
        <v>1</v>
      </c>
      <c r="H39" s="101">
        <v>1</v>
      </c>
      <c r="I39" s="91"/>
      <c r="J39" s="100" t="str">
        <f>(IFERROR(IF(I39="Yes",(ROUND(6371 * ACOS(SIN((VLOOKUP(C39,Locations!B:D,2,FALSE))*PI()/180)*SIN((VLOOKUP(D39,Locations!B:D,2,FALSE))*PI()/180) + COS((VLOOKUP(C39,Locations!B:D,2,FALSE))*PI()/180) * COS((VLOOKUP(D39,Locations!B:D,2,FALSE))*PI()/180)*COS((VLOOKUP(D39,Locations!B:D,3,FALSE))* PI()/180-(VLOOKUP(C39,Locations!B:D,3,FALSE))*PI()/180))/1.609,0))*2,(ROUND(6371 * ACOS(SIN((VLOOKUP(C39,Locations!B:D,2,FALSE))*PI()/180)*SIN((VLOOKUP(D39,Locations!B:D,2,FALSE))*PI()/180) + COS((VLOOKUP(C39,Locations!B:D,2,FALSE))*PI()/180) * COS((VLOOKUP(D39,Locations!B:D,2,FALSE))*PI()/180)*COS((VLOOKUP(D39,Locations!B:D,3,FALSE))* PI()/180-(VLOOKUP(C39,Locations!B:D,3,FALSE))*PI()/180))/1.609,0))),""))</f>
        <v/>
      </c>
      <c r="K39" s="100" t="str" cm="1">
        <f t="array" ref="K39">IFERROR((ROUND(IF(AND(E39="Train",INDEX(Locations!$B$3:$E$308,MATCH('Dept I Planning'!C39,Locations!$B$3:$B$308,0),4)="Europe",INDEX(Locations!$B$3:$E$308,MATCH('Dept I Planning'!D39,Locations!$B$3:$B$308,0),4)="UK"),(((INDEX(Dover!$B$3:$G$124,MATCH('Dept I Planning'!C39,Dover!$B$3:$B$124,0),6))*Transport!$D$3)+(INDEX(Dover!$B$3:$G$124,MATCH('Dept I Planning'!D39,Dover!$B$3:$B$124,0),6)*Transport!$C$3))*'Dept I Planning'!F39*IF(I39="Yes",2,1),IF(AND(E39="Train",INDEX(Locations!$B$3:$E$308,MATCH('Dept I Planning'!D39,Locations!$B$3:$B$308,0),4)="Europe",INDEX(Locations!$B$3:$E$308,MATCH('Dept I Planning'!C39,Locations!$B$3:$B$308,0),4)="UK"),(((INDEX(Dover!$B$3:$G$124,MATCH('Dept I Planning'!D39,Dover!$B$3:$B$124,0),6))*Transport!$D$3)+(INDEX(Dover!$B$3:$G$124,MATCH('Dept I Planning'!C39,Dover!$B$3:$B$124,0),6)*Transport!$C$3))*'Dept I Planning'!F39*IF(I39="Yes",2,1),IF(AND(E39="Bus/Coach",INDEX(Locations!$B$3:$E$308,MATCH('Dept I Planning'!C39,Locations!$B$3:$B$308,0),4)="Europe",INDEX(Locations!$B$3:$E$308,MATCH('Dept I Planning'!D39,Locations!$B$3:$B$308,0),4)="UK"),((((J39)-42.4)*Transport!$D$5)+(42.4*Transport!$D$13))*'Dept I Planning'!F39,IF(AND(E39="Bus/Coach",INDEX(Locations!$B$3:$E$308,MATCH('Dept I Planning'!D39,Locations!$B$3:$B$308,0),4)="Europe",INDEX(Locations!$B$3:$E$308,MATCH('Dept I Planning'!C39,Locations!$B$3:$B$308,0),4)="UK"),((((J39)-42.4)*Transport!$D$5)+(42.4*Transport!$D$13))*'Dept I Planning'!F39,IF(AND(E39="Car",INDEX(Locations!$B$3:$E$308,MATCH('Dept I Planning'!C39,Locations!$B$3:$B$308,0),4)="Europe",INDEX(Locations!$B$3:$E$308,MATCH('Dept I Planning'!D39,Locations!$B$3:$B$308,0),4)="UK"),(((((J39)-42.4)*Transport!$D$9)+(42.4*Transport!$D$14))*'Dept I Planning'!F39),IF(AND(E39="Car",INDEX(Locations!$B$3:$E$308,MATCH('Dept I Planning'!D39,Locations!$B$3:$B$308,0),4)="Europe",INDEX(Locations!$B$3:$E$308,MATCH('Dept I Planning'!C39,Locations!$B$3:$B$308,0),4)="UK"),(((((J39)-42.4)*Transport!$D$9)+(42.4*Transport!$D$14))*'Dept I Planning'!F39),IF(AND(E39="Hybrid car",INDEX(Locations!$B$3:$E$308,MATCH('Dept I Planning'!C39,Locations!$B$3:$B$308,0),4)="Europe",INDEX(Locations!$B$3:$E$308,MATCH('Dept I Planning'!D39,Locations!$B$3:$B$308,0),4)="UK"),(((((J39)-42.4)*Transport!$D$9)+(42.4*Transport!$D$14))*'Dept I Planning'!F39),IF(AND(E39="Hybrid car",INDEX(Locations!$B$3:$E$308,MATCH('Dept I Planning'!D39,Locations!$B$3:$B$308,0),4)="Europe",INDEX(Locations!$B$3:$E$308,MATCH('Dept I Planning'!C39,Locations!$B$3:$B$308,0),4)="UK"),(((((J39)-42.4)*Transport!$D$9)+(42.4*Transport!$D$14))*'Dept I Planning'!F39),IF(AND(E39="Electric car",INDEX(Locations!$B$3:$E$308,MATCH('Dept I Planning'!C39,Locations!$B$3:$B$308,0),4)="Europe",INDEX(Locations!$B$3:$E$308,MATCH('Dept I Planning'!D39,Locations!$B$3:$B$308,0),4)="UK"),(((((J39)-42.4)*Transport!$D$8)+(42.4*Transport!$D$14))*'Dept I Planning'!F39),IF(AND(E39="Electric car",INDEX(Locations!$B$3:$E$308,MATCH('Dept I Planning'!D39,Locations!$B$3:$B$308,0),4)="Europe",INDEX(Locations!$B$3:$E$308,MATCH('Dept I Planning'!C39,Locations!$B$3:$B$308,0),4)="UK"),(((((J39)-42.4)*Transport!$D$8)+(42.4*Transport!$D$14))*'Dept I Planning'!F39),IF(AND(OR(C39="Ireland",INDEX(Locations!$B$3:$F$308,MATCH('Dept I Planning'!C39,Locations!$B$3:$B$308,0),5)="Yes"),E39="Car",INDEX(Locations!$B$3:$E$308,MATCH('Dept I Planning'!D39,Locations!$B$3:$B$308,0),4)="UK"),(J39)*(0.15*Transport!$C$14+0.85*Transport!$C$9)*'Dept I Planning'!F39,IF(AND(OR(D39="Ireland",INDEX(Locations!$B$3:$F$308,MATCH('Dept I Planning'!D39,Locations!$B$3:$B$308,0),5)="Yes"),E39="Car",INDEX(Locations!$B$3:$E$308,MATCH('Dept I Planning'!C39,Locations!$B$3:$B$308,0),4)="UK"),(J39)*(0.15*Transport!$C$14+0.85*Transport!$C$9)*'Dept I Planning'!F39,IF(AND(OR(C39="Ireland",INDEX(Locations!$B$3:$F$308,MATCH('Dept I Planning'!C39,Locations!$B$3:$B$308,0),5)="Yes"),E39="Hybrid Car",INDEX(Locations!$B$3:$E$308,MATCH('Dept I Planning'!D39,Locations!$B$3:$B$308,0),4)="UK"),(J39)*(0.15*Transport!$C$14+0.85*Transport!$C$9)*'Dept I Planning'!F39,IF(AND(OR(D39="Ireland",INDEX(Locations!$B$3:$F$308,MATCH('Dept I Planning'!D39,Locations!$B$3:$B$308,0),5)="Yes"),E39="Hybrid Car",INDEX(Locations!$B$3:$E$308,MATCH('Dept I Planning'!C39,Locations!$B$3:$B$308,0),4)="UK"),(J39)*(0.15*Transport!$C$14+0.85*Transport!$C$9)*'Dept I Planning'!F39,IF(AND(OR(C39="Ireland",INDEX(Locations!$B$3:$F$308,MATCH('Dept I Planning'!C39,Locations!$B$3:$B$308,0),5)="Yes"),E39="Electric Car",INDEX(Locations!$B$3:$E$308,MATCH('Dept I Planning'!D39,Locations!$B$3:$B$308,0),4)="UK"),(J39)*(0.15*Transport!$C$14+0.85*Transport!$C$8)*'Dept I Planning'!F39,IF(AND(OR(D39="Ireland",INDEX(Locations!$B$3:$F$308,MATCH('Dept I Planning'!D39,Locations!$B$3:$B$308,0),5)="Yes"),E39="Electric Car",INDEX(Locations!$B$3:$E$308,MATCH('Dept I Planning'!C39,Locations!$B$3:$B$308,0),4)="UK"),(J39)*(0.15*Transport!$C$14+0.85*Transport!$C$8)*'Dept I Planning'!F39,IF(AND(OR(C39="Ireland",INDEX(Locations!$B$3:$F$308,MATCH('Dept I Planning'!C39,Locations!$B$3:$B$308,0),5)="Yes"),E39="Bus/Coach",INDEX(Locations!$B$3:$E$308,MATCH('Dept I Planning'!D39,Locations!$B$3:$B$308,0),4)="UK"),(J39)*(0.15*Transport!$C$13+0.85*Transport!$C$5)*'Dept I Planning'!F39,IF(AND(OR(D39="Ireland",INDEX(Locations!$B$3:$F$308,MATCH('Dept I Planning'!D39,Locations!$B$3:$B$308,0),5)="Yes"),E39="Bus/Coach",INDEX(Locations!$B$3:$E$308,MATCH('Dept I Planning'!C39,Locations!$B$3:$B$308,0),4)="UK"),(J39)*(0.15*Transport!$C$13+0.85*Transport!$C$5)*'Dept I Planning'!F39,IF(AND(OR(C39="Ireland",INDEX(Locations!$B$3:$F$308,MATCH('Dept I Planning'!C39,Locations!$B$3:$B$308,0),5)="Yes"),E39="Train",INDEX(Locations!$B$3:$E$308,MATCH('Dept I Planning'!D39,Locations!$B$3:$B$308,0),4)="UK"),(J39)*(0.15*Transport!$C$13+0.85*Transport!$C$3)*'Dept I Planning'!F39,IF(AND(OR(D39="Ireland",INDEX(Locations!$B$3:$F$308,MATCH('Dept I Planning'!D39,Locations!$B$3:$B$308,0),5)="Yes"),E39="Train",INDEX(Locations!$B$3:$E$308,MATCH('Dept I Planning'!C39,Locations!$B$3:$B$308,0),4)="UK"),(J39)*(0.15*Transport!$C$13+0.85*Transport!$C$3),J39*(INDEX(Transport!$B$3:$E$14,MATCH('Dept I Planning'!E39,Transport!$B$3:$B$14,0),IF(INDEX(Locations!$B$3:$G$308,MATCH('Dept I Planning'!C39,Locations!$B$3:$B$308,0),4)="UK",2,IF(INDEX(Locations!$B$3:$G$308,MATCH('Dept I Planning'!C39,Locations!$B$3:$B$308,0),4)="Europe",3,4)))))*F39*G39*H39))))))))))))))))))),1)),"")</f>
        <v/>
      </c>
      <c r="L39" s="90"/>
    </row>
    <row r="40" spans="1:14" ht="17.399999999999999" customHeight="1" x14ac:dyDescent="0.25">
      <c r="A40" s="90"/>
      <c r="B40" s="91"/>
      <c r="C40" s="91"/>
      <c r="D40" s="91"/>
      <c r="E40" s="91"/>
      <c r="F40" s="90"/>
      <c r="G40" s="90">
        <v>1</v>
      </c>
      <c r="H40" s="101">
        <v>1</v>
      </c>
      <c r="I40" s="91"/>
      <c r="J40" s="100" t="str">
        <f>(IFERROR(IF(I40="Yes",(ROUND(6371 * ACOS(SIN((VLOOKUP(C40,Locations!B:D,2,FALSE))*PI()/180)*SIN((VLOOKUP(D40,Locations!B:D,2,FALSE))*PI()/180) + COS((VLOOKUP(C40,Locations!B:D,2,FALSE))*PI()/180) * COS((VLOOKUP(D40,Locations!B:D,2,FALSE))*PI()/180)*COS((VLOOKUP(D40,Locations!B:D,3,FALSE))* PI()/180-(VLOOKUP(C40,Locations!B:D,3,FALSE))*PI()/180))/1.609,0))*2,(ROUND(6371 * ACOS(SIN((VLOOKUP(C40,Locations!B:D,2,FALSE))*PI()/180)*SIN((VLOOKUP(D40,Locations!B:D,2,FALSE))*PI()/180) + COS((VLOOKUP(C40,Locations!B:D,2,FALSE))*PI()/180) * COS((VLOOKUP(D40,Locations!B:D,2,FALSE))*PI()/180)*COS((VLOOKUP(D40,Locations!B:D,3,FALSE))* PI()/180-(VLOOKUP(C40,Locations!B:D,3,FALSE))*PI()/180))/1.609,0))),""))</f>
        <v/>
      </c>
      <c r="K40" s="100" t="str" cm="1">
        <f t="array" ref="K40">IFERROR((ROUND(IF(AND(E40="Train",INDEX(Locations!$B$3:$E$308,MATCH('Dept I Planning'!C40,Locations!$B$3:$B$308,0),4)="Europe",INDEX(Locations!$B$3:$E$308,MATCH('Dept I Planning'!D40,Locations!$B$3:$B$308,0),4)="UK"),(((INDEX(Dover!$B$3:$G$124,MATCH('Dept I Planning'!C40,Dover!$B$3:$B$124,0),6))*Transport!$D$3)+(INDEX(Dover!$B$3:$G$124,MATCH('Dept I Planning'!D40,Dover!$B$3:$B$124,0),6)*Transport!$C$3))*'Dept I Planning'!F40*IF(I40="Yes",2,1),IF(AND(E40="Train",INDEX(Locations!$B$3:$E$308,MATCH('Dept I Planning'!D40,Locations!$B$3:$B$308,0),4)="Europe",INDEX(Locations!$B$3:$E$308,MATCH('Dept I Planning'!C40,Locations!$B$3:$B$308,0),4)="UK"),(((INDEX(Dover!$B$3:$G$124,MATCH('Dept I Planning'!D40,Dover!$B$3:$B$124,0),6))*Transport!$D$3)+(INDEX(Dover!$B$3:$G$124,MATCH('Dept I Planning'!C40,Dover!$B$3:$B$124,0),6)*Transport!$C$3))*'Dept I Planning'!F40*IF(I40="Yes",2,1),IF(AND(E40="Bus/Coach",INDEX(Locations!$B$3:$E$308,MATCH('Dept I Planning'!C40,Locations!$B$3:$B$308,0),4)="Europe",INDEX(Locations!$B$3:$E$308,MATCH('Dept I Planning'!D40,Locations!$B$3:$B$308,0),4)="UK"),((((J40)-42.4)*Transport!$D$5)+(42.4*Transport!$D$13))*'Dept I Planning'!F40,IF(AND(E40="Bus/Coach",INDEX(Locations!$B$3:$E$308,MATCH('Dept I Planning'!D40,Locations!$B$3:$B$308,0),4)="Europe",INDEX(Locations!$B$3:$E$308,MATCH('Dept I Planning'!C40,Locations!$B$3:$B$308,0),4)="UK"),((((J40)-42.4)*Transport!$D$5)+(42.4*Transport!$D$13))*'Dept I Planning'!F40,IF(AND(E40="Car",INDEX(Locations!$B$3:$E$308,MATCH('Dept I Planning'!C40,Locations!$B$3:$B$308,0),4)="Europe",INDEX(Locations!$B$3:$E$308,MATCH('Dept I Planning'!D40,Locations!$B$3:$B$308,0),4)="UK"),(((((J40)-42.4)*Transport!$D$9)+(42.4*Transport!$D$14))*'Dept I Planning'!F40),IF(AND(E40="Car",INDEX(Locations!$B$3:$E$308,MATCH('Dept I Planning'!D40,Locations!$B$3:$B$308,0),4)="Europe",INDEX(Locations!$B$3:$E$308,MATCH('Dept I Planning'!C40,Locations!$B$3:$B$308,0),4)="UK"),(((((J40)-42.4)*Transport!$D$9)+(42.4*Transport!$D$14))*'Dept I Planning'!F40),IF(AND(E40="Hybrid car",INDEX(Locations!$B$3:$E$308,MATCH('Dept I Planning'!C40,Locations!$B$3:$B$308,0),4)="Europe",INDEX(Locations!$B$3:$E$308,MATCH('Dept I Planning'!D40,Locations!$B$3:$B$308,0),4)="UK"),(((((J40)-42.4)*Transport!$D$9)+(42.4*Transport!$D$14))*'Dept I Planning'!F40),IF(AND(E40="Hybrid car",INDEX(Locations!$B$3:$E$308,MATCH('Dept I Planning'!D40,Locations!$B$3:$B$308,0),4)="Europe",INDEX(Locations!$B$3:$E$308,MATCH('Dept I Planning'!C40,Locations!$B$3:$B$308,0),4)="UK"),(((((J40)-42.4)*Transport!$D$9)+(42.4*Transport!$D$14))*'Dept I Planning'!F40),IF(AND(E40="Electric car",INDEX(Locations!$B$3:$E$308,MATCH('Dept I Planning'!C40,Locations!$B$3:$B$308,0),4)="Europe",INDEX(Locations!$B$3:$E$308,MATCH('Dept I Planning'!D40,Locations!$B$3:$B$308,0),4)="UK"),(((((J40)-42.4)*Transport!$D$8)+(42.4*Transport!$D$14))*'Dept I Planning'!F40),IF(AND(E40="Electric car",INDEX(Locations!$B$3:$E$308,MATCH('Dept I Planning'!D40,Locations!$B$3:$B$308,0),4)="Europe",INDEX(Locations!$B$3:$E$308,MATCH('Dept I Planning'!C40,Locations!$B$3:$B$308,0),4)="UK"),(((((J40)-42.4)*Transport!$D$8)+(42.4*Transport!$D$14))*'Dept I Planning'!F40),IF(AND(OR(C40="Ireland",INDEX(Locations!$B$3:$F$308,MATCH('Dept I Planning'!C40,Locations!$B$3:$B$308,0),5)="Yes"),E40="Car",INDEX(Locations!$B$3:$E$308,MATCH('Dept I Planning'!D40,Locations!$B$3:$B$308,0),4)="UK"),(J40)*(0.15*Transport!$C$14+0.85*Transport!$C$9)*'Dept I Planning'!F40,IF(AND(OR(D40="Ireland",INDEX(Locations!$B$3:$F$308,MATCH('Dept I Planning'!D40,Locations!$B$3:$B$308,0),5)="Yes"),E40="Car",INDEX(Locations!$B$3:$E$308,MATCH('Dept I Planning'!C40,Locations!$B$3:$B$308,0),4)="UK"),(J40)*(0.15*Transport!$C$14+0.85*Transport!$C$9)*'Dept I Planning'!F40,IF(AND(OR(C40="Ireland",INDEX(Locations!$B$3:$F$308,MATCH('Dept I Planning'!C40,Locations!$B$3:$B$308,0),5)="Yes"),E40="Hybrid Car",INDEX(Locations!$B$3:$E$308,MATCH('Dept I Planning'!D40,Locations!$B$3:$B$308,0),4)="UK"),(J40)*(0.15*Transport!$C$14+0.85*Transport!$C$9)*'Dept I Planning'!F40,IF(AND(OR(D40="Ireland",INDEX(Locations!$B$3:$F$308,MATCH('Dept I Planning'!D40,Locations!$B$3:$B$308,0),5)="Yes"),E40="Hybrid Car",INDEX(Locations!$B$3:$E$308,MATCH('Dept I Planning'!C40,Locations!$B$3:$B$308,0),4)="UK"),(J40)*(0.15*Transport!$C$14+0.85*Transport!$C$9)*'Dept I Planning'!F40,IF(AND(OR(C40="Ireland",INDEX(Locations!$B$3:$F$308,MATCH('Dept I Planning'!C40,Locations!$B$3:$B$308,0),5)="Yes"),E40="Electric Car",INDEX(Locations!$B$3:$E$308,MATCH('Dept I Planning'!D40,Locations!$B$3:$B$308,0),4)="UK"),(J40)*(0.15*Transport!$C$14+0.85*Transport!$C$8)*'Dept I Planning'!F40,IF(AND(OR(D40="Ireland",INDEX(Locations!$B$3:$F$308,MATCH('Dept I Planning'!D40,Locations!$B$3:$B$308,0),5)="Yes"),E40="Electric Car",INDEX(Locations!$B$3:$E$308,MATCH('Dept I Planning'!C40,Locations!$B$3:$B$308,0),4)="UK"),(J40)*(0.15*Transport!$C$14+0.85*Transport!$C$8)*'Dept I Planning'!F40,IF(AND(OR(C40="Ireland",INDEX(Locations!$B$3:$F$308,MATCH('Dept I Planning'!C40,Locations!$B$3:$B$308,0),5)="Yes"),E40="Bus/Coach",INDEX(Locations!$B$3:$E$308,MATCH('Dept I Planning'!D40,Locations!$B$3:$B$308,0),4)="UK"),(J40)*(0.15*Transport!$C$13+0.85*Transport!$C$5)*'Dept I Planning'!F40,IF(AND(OR(D40="Ireland",INDEX(Locations!$B$3:$F$308,MATCH('Dept I Planning'!D40,Locations!$B$3:$B$308,0),5)="Yes"),E40="Bus/Coach",INDEX(Locations!$B$3:$E$308,MATCH('Dept I Planning'!C40,Locations!$B$3:$B$308,0),4)="UK"),(J40)*(0.15*Transport!$C$13+0.85*Transport!$C$5)*'Dept I Planning'!F40,IF(AND(OR(C40="Ireland",INDEX(Locations!$B$3:$F$308,MATCH('Dept I Planning'!C40,Locations!$B$3:$B$308,0),5)="Yes"),E40="Train",INDEX(Locations!$B$3:$E$308,MATCH('Dept I Planning'!D40,Locations!$B$3:$B$308,0),4)="UK"),(J40)*(0.15*Transport!$C$13+0.85*Transport!$C$3)*'Dept I Planning'!F40,IF(AND(OR(D40="Ireland",INDEX(Locations!$B$3:$F$308,MATCH('Dept I Planning'!D40,Locations!$B$3:$B$308,0),5)="Yes"),E40="Train",INDEX(Locations!$B$3:$E$308,MATCH('Dept I Planning'!C40,Locations!$B$3:$B$308,0),4)="UK"),(J40)*(0.15*Transport!$C$13+0.85*Transport!$C$3),J40*(INDEX(Transport!$B$3:$E$14,MATCH('Dept I Planning'!E40,Transport!$B$3:$B$14,0),IF(INDEX(Locations!$B$3:$G$308,MATCH('Dept I Planning'!C40,Locations!$B$3:$B$308,0),4)="UK",2,IF(INDEX(Locations!$B$3:$G$308,MATCH('Dept I Planning'!C40,Locations!$B$3:$B$308,0),4)="Europe",3,4)))))*F40*G40*H40))))))))))))))))))),1)),"")</f>
        <v/>
      </c>
      <c r="L40" s="90"/>
    </row>
    <row r="41" spans="1:14" ht="17.399999999999999" customHeight="1" x14ac:dyDescent="0.25">
      <c r="A41" s="90"/>
      <c r="B41" s="91"/>
      <c r="C41" s="91"/>
      <c r="D41" s="91"/>
      <c r="E41" s="91"/>
      <c r="F41" s="90"/>
      <c r="G41" s="90">
        <v>1</v>
      </c>
      <c r="H41" s="101">
        <v>1</v>
      </c>
      <c r="I41" s="91"/>
      <c r="J41" s="100" t="str">
        <f>(IFERROR(IF(I41="Yes",(ROUND(6371 * ACOS(SIN((VLOOKUP(C41,Locations!B:D,2,FALSE))*PI()/180)*SIN((VLOOKUP(D41,Locations!B:D,2,FALSE))*PI()/180) + COS((VLOOKUP(C41,Locations!B:D,2,FALSE))*PI()/180) * COS((VLOOKUP(D41,Locations!B:D,2,FALSE))*PI()/180)*COS((VLOOKUP(D41,Locations!B:D,3,FALSE))* PI()/180-(VLOOKUP(C41,Locations!B:D,3,FALSE))*PI()/180))/1.609,0))*2,(ROUND(6371 * ACOS(SIN((VLOOKUP(C41,Locations!B:D,2,FALSE))*PI()/180)*SIN((VLOOKUP(D41,Locations!B:D,2,FALSE))*PI()/180) + COS((VLOOKUP(C41,Locations!B:D,2,FALSE))*PI()/180) * COS((VLOOKUP(D41,Locations!B:D,2,FALSE))*PI()/180)*COS((VLOOKUP(D41,Locations!B:D,3,FALSE))* PI()/180-(VLOOKUP(C41,Locations!B:D,3,FALSE))*PI()/180))/1.609,0))),""))</f>
        <v/>
      </c>
      <c r="K41" s="100" t="str" cm="1">
        <f t="array" ref="K41">IFERROR((ROUND(IF(AND(E41="Train",INDEX(Locations!$B$3:$E$308,MATCH('Dept I Planning'!C41,Locations!$B$3:$B$308,0),4)="Europe",INDEX(Locations!$B$3:$E$308,MATCH('Dept I Planning'!D41,Locations!$B$3:$B$308,0),4)="UK"),(((INDEX(Dover!$B$3:$G$124,MATCH('Dept I Planning'!C41,Dover!$B$3:$B$124,0),6))*Transport!$D$3)+(INDEX(Dover!$B$3:$G$124,MATCH('Dept I Planning'!D41,Dover!$B$3:$B$124,0),6)*Transport!$C$3))*'Dept I Planning'!F41*IF(I41="Yes",2,1),IF(AND(E41="Train",INDEX(Locations!$B$3:$E$308,MATCH('Dept I Planning'!D41,Locations!$B$3:$B$308,0),4)="Europe",INDEX(Locations!$B$3:$E$308,MATCH('Dept I Planning'!C41,Locations!$B$3:$B$308,0),4)="UK"),(((INDEX(Dover!$B$3:$G$124,MATCH('Dept I Planning'!D41,Dover!$B$3:$B$124,0),6))*Transport!$D$3)+(INDEX(Dover!$B$3:$G$124,MATCH('Dept I Planning'!C41,Dover!$B$3:$B$124,0),6)*Transport!$C$3))*'Dept I Planning'!F41*IF(I41="Yes",2,1),IF(AND(E41="Bus/Coach",INDEX(Locations!$B$3:$E$308,MATCH('Dept I Planning'!C41,Locations!$B$3:$B$308,0),4)="Europe",INDEX(Locations!$B$3:$E$308,MATCH('Dept I Planning'!D41,Locations!$B$3:$B$308,0),4)="UK"),((((J41)-42.4)*Transport!$D$5)+(42.4*Transport!$D$13))*'Dept I Planning'!F41,IF(AND(E41="Bus/Coach",INDEX(Locations!$B$3:$E$308,MATCH('Dept I Planning'!D41,Locations!$B$3:$B$308,0),4)="Europe",INDEX(Locations!$B$3:$E$308,MATCH('Dept I Planning'!C41,Locations!$B$3:$B$308,0),4)="UK"),((((J41)-42.4)*Transport!$D$5)+(42.4*Transport!$D$13))*'Dept I Planning'!F41,IF(AND(E41="Car",INDEX(Locations!$B$3:$E$308,MATCH('Dept I Planning'!C41,Locations!$B$3:$B$308,0),4)="Europe",INDEX(Locations!$B$3:$E$308,MATCH('Dept I Planning'!D41,Locations!$B$3:$B$308,0),4)="UK"),(((((J41)-42.4)*Transport!$D$9)+(42.4*Transport!$D$14))*'Dept I Planning'!F41),IF(AND(E41="Car",INDEX(Locations!$B$3:$E$308,MATCH('Dept I Planning'!D41,Locations!$B$3:$B$308,0),4)="Europe",INDEX(Locations!$B$3:$E$308,MATCH('Dept I Planning'!C41,Locations!$B$3:$B$308,0),4)="UK"),(((((J41)-42.4)*Transport!$D$9)+(42.4*Transport!$D$14))*'Dept I Planning'!F41),IF(AND(E41="Hybrid car",INDEX(Locations!$B$3:$E$308,MATCH('Dept I Planning'!C41,Locations!$B$3:$B$308,0),4)="Europe",INDEX(Locations!$B$3:$E$308,MATCH('Dept I Planning'!D41,Locations!$B$3:$B$308,0),4)="UK"),(((((J41)-42.4)*Transport!$D$9)+(42.4*Transport!$D$14))*'Dept I Planning'!F41),IF(AND(E41="Hybrid car",INDEX(Locations!$B$3:$E$308,MATCH('Dept I Planning'!D41,Locations!$B$3:$B$308,0),4)="Europe",INDEX(Locations!$B$3:$E$308,MATCH('Dept I Planning'!C41,Locations!$B$3:$B$308,0),4)="UK"),(((((J41)-42.4)*Transport!$D$9)+(42.4*Transport!$D$14))*'Dept I Planning'!F41),IF(AND(E41="Electric car",INDEX(Locations!$B$3:$E$308,MATCH('Dept I Planning'!C41,Locations!$B$3:$B$308,0),4)="Europe",INDEX(Locations!$B$3:$E$308,MATCH('Dept I Planning'!D41,Locations!$B$3:$B$308,0),4)="UK"),(((((J41)-42.4)*Transport!$D$8)+(42.4*Transport!$D$14))*'Dept I Planning'!F41),IF(AND(E41="Electric car",INDEX(Locations!$B$3:$E$308,MATCH('Dept I Planning'!D41,Locations!$B$3:$B$308,0),4)="Europe",INDEX(Locations!$B$3:$E$308,MATCH('Dept I Planning'!C41,Locations!$B$3:$B$308,0),4)="UK"),(((((J41)-42.4)*Transport!$D$8)+(42.4*Transport!$D$14))*'Dept I Planning'!F41),IF(AND(OR(C41="Ireland",INDEX(Locations!$B$3:$F$308,MATCH('Dept I Planning'!C41,Locations!$B$3:$B$308,0),5)="Yes"),E41="Car",INDEX(Locations!$B$3:$E$308,MATCH('Dept I Planning'!D41,Locations!$B$3:$B$308,0),4)="UK"),(J41)*(0.15*Transport!$C$14+0.85*Transport!$C$9)*'Dept I Planning'!F41,IF(AND(OR(D41="Ireland",INDEX(Locations!$B$3:$F$308,MATCH('Dept I Planning'!D41,Locations!$B$3:$B$308,0),5)="Yes"),E41="Car",INDEX(Locations!$B$3:$E$308,MATCH('Dept I Planning'!C41,Locations!$B$3:$B$308,0),4)="UK"),(J41)*(0.15*Transport!$C$14+0.85*Transport!$C$9)*'Dept I Planning'!F41,IF(AND(OR(C41="Ireland",INDEX(Locations!$B$3:$F$308,MATCH('Dept I Planning'!C41,Locations!$B$3:$B$308,0),5)="Yes"),E41="Hybrid Car",INDEX(Locations!$B$3:$E$308,MATCH('Dept I Planning'!D41,Locations!$B$3:$B$308,0),4)="UK"),(J41)*(0.15*Transport!$C$14+0.85*Transport!$C$9)*'Dept I Planning'!F41,IF(AND(OR(D41="Ireland",INDEX(Locations!$B$3:$F$308,MATCH('Dept I Planning'!D41,Locations!$B$3:$B$308,0),5)="Yes"),E41="Hybrid Car",INDEX(Locations!$B$3:$E$308,MATCH('Dept I Planning'!C41,Locations!$B$3:$B$308,0),4)="UK"),(J41)*(0.15*Transport!$C$14+0.85*Transport!$C$9)*'Dept I Planning'!F41,IF(AND(OR(C41="Ireland",INDEX(Locations!$B$3:$F$308,MATCH('Dept I Planning'!C41,Locations!$B$3:$B$308,0),5)="Yes"),E41="Electric Car",INDEX(Locations!$B$3:$E$308,MATCH('Dept I Planning'!D41,Locations!$B$3:$B$308,0),4)="UK"),(J41)*(0.15*Transport!$C$14+0.85*Transport!$C$8)*'Dept I Planning'!F41,IF(AND(OR(D41="Ireland",INDEX(Locations!$B$3:$F$308,MATCH('Dept I Planning'!D41,Locations!$B$3:$B$308,0),5)="Yes"),E41="Electric Car",INDEX(Locations!$B$3:$E$308,MATCH('Dept I Planning'!C41,Locations!$B$3:$B$308,0),4)="UK"),(J41)*(0.15*Transport!$C$14+0.85*Transport!$C$8)*'Dept I Planning'!F41,IF(AND(OR(C41="Ireland",INDEX(Locations!$B$3:$F$308,MATCH('Dept I Planning'!C41,Locations!$B$3:$B$308,0),5)="Yes"),E41="Bus/Coach",INDEX(Locations!$B$3:$E$308,MATCH('Dept I Planning'!D41,Locations!$B$3:$B$308,0),4)="UK"),(J41)*(0.15*Transport!$C$13+0.85*Transport!$C$5)*'Dept I Planning'!F41,IF(AND(OR(D41="Ireland",INDEX(Locations!$B$3:$F$308,MATCH('Dept I Planning'!D41,Locations!$B$3:$B$308,0),5)="Yes"),E41="Bus/Coach",INDEX(Locations!$B$3:$E$308,MATCH('Dept I Planning'!C41,Locations!$B$3:$B$308,0),4)="UK"),(J41)*(0.15*Transport!$C$13+0.85*Transport!$C$5)*'Dept I Planning'!F41,IF(AND(OR(C41="Ireland",INDEX(Locations!$B$3:$F$308,MATCH('Dept I Planning'!C41,Locations!$B$3:$B$308,0),5)="Yes"),E41="Train",INDEX(Locations!$B$3:$E$308,MATCH('Dept I Planning'!D41,Locations!$B$3:$B$308,0),4)="UK"),(J41)*(0.15*Transport!$C$13+0.85*Transport!$C$3)*'Dept I Planning'!F41,IF(AND(OR(D41="Ireland",INDEX(Locations!$B$3:$F$308,MATCH('Dept I Planning'!D41,Locations!$B$3:$B$308,0),5)="Yes"),E41="Train",INDEX(Locations!$B$3:$E$308,MATCH('Dept I Planning'!C41,Locations!$B$3:$B$308,0),4)="UK"),(J41)*(0.15*Transport!$C$13+0.85*Transport!$C$3),J41*(INDEX(Transport!$B$3:$E$14,MATCH('Dept I Planning'!E41,Transport!$B$3:$B$14,0),IF(INDEX(Locations!$B$3:$G$308,MATCH('Dept I Planning'!C41,Locations!$B$3:$B$308,0),4)="UK",2,IF(INDEX(Locations!$B$3:$G$308,MATCH('Dept I Planning'!C41,Locations!$B$3:$B$308,0),4)="Europe",3,4)))))*F41*G41*H41))))))))))))))))))),1)),"")</f>
        <v/>
      </c>
      <c r="L41" s="90"/>
    </row>
    <row r="42" spans="1:14" ht="17.399999999999999" customHeight="1" x14ac:dyDescent="0.25">
      <c r="A42" s="90"/>
      <c r="B42" s="91"/>
      <c r="C42" s="91"/>
      <c r="D42" s="91"/>
      <c r="E42" s="91"/>
      <c r="F42" s="90"/>
      <c r="G42" s="90">
        <v>1</v>
      </c>
      <c r="H42" s="101">
        <v>1</v>
      </c>
      <c r="I42" s="91"/>
      <c r="J42" s="100" t="str">
        <f>(IFERROR(IF(I42="Yes",(ROUND(6371 * ACOS(SIN((VLOOKUP(C42,Locations!B:D,2,FALSE))*PI()/180)*SIN((VLOOKUP(D42,Locations!B:D,2,FALSE))*PI()/180) + COS((VLOOKUP(C42,Locations!B:D,2,FALSE))*PI()/180) * COS((VLOOKUP(D42,Locations!B:D,2,FALSE))*PI()/180)*COS((VLOOKUP(D42,Locations!B:D,3,FALSE))* PI()/180-(VLOOKUP(C42,Locations!B:D,3,FALSE))*PI()/180))/1.609,0))*2,(ROUND(6371 * ACOS(SIN((VLOOKUP(C42,Locations!B:D,2,FALSE))*PI()/180)*SIN((VLOOKUP(D42,Locations!B:D,2,FALSE))*PI()/180) + COS((VLOOKUP(C42,Locations!B:D,2,FALSE))*PI()/180) * COS((VLOOKUP(D42,Locations!B:D,2,FALSE))*PI()/180)*COS((VLOOKUP(D42,Locations!B:D,3,FALSE))* PI()/180-(VLOOKUP(C42,Locations!B:D,3,FALSE))*PI()/180))/1.609,0))),""))</f>
        <v/>
      </c>
      <c r="K42" s="100" t="str" cm="1">
        <f t="array" ref="K42">IFERROR((ROUND(IF(AND(E42="Train",INDEX(Locations!$B$3:$E$308,MATCH('Dept I Planning'!C42,Locations!$B$3:$B$308,0),4)="Europe",INDEX(Locations!$B$3:$E$308,MATCH('Dept I Planning'!D42,Locations!$B$3:$B$308,0),4)="UK"),(((INDEX(Dover!$B$3:$G$124,MATCH('Dept I Planning'!C42,Dover!$B$3:$B$124,0),6))*Transport!$D$3)+(INDEX(Dover!$B$3:$G$124,MATCH('Dept I Planning'!D42,Dover!$B$3:$B$124,0),6)*Transport!$C$3))*'Dept I Planning'!F42*IF(I42="Yes",2,1),IF(AND(E42="Train",INDEX(Locations!$B$3:$E$308,MATCH('Dept I Planning'!D42,Locations!$B$3:$B$308,0),4)="Europe",INDEX(Locations!$B$3:$E$308,MATCH('Dept I Planning'!C42,Locations!$B$3:$B$308,0),4)="UK"),(((INDEX(Dover!$B$3:$G$124,MATCH('Dept I Planning'!D42,Dover!$B$3:$B$124,0),6))*Transport!$D$3)+(INDEX(Dover!$B$3:$G$124,MATCH('Dept I Planning'!C42,Dover!$B$3:$B$124,0),6)*Transport!$C$3))*'Dept I Planning'!F42*IF(I42="Yes",2,1),IF(AND(E42="Bus/Coach",INDEX(Locations!$B$3:$E$308,MATCH('Dept I Planning'!C42,Locations!$B$3:$B$308,0),4)="Europe",INDEX(Locations!$B$3:$E$308,MATCH('Dept I Planning'!D42,Locations!$B$3:$B$308,0),4)="UK"),((((J42)-42.4)*Transport!$D$5)+(42.4*Transport!$D$13))*'Dept I Planning'!F42,IF(AND(E42="Bus/Coach",INDEX(Locations!$B$3:$E$308,MATCH('Dept I Planning'!D42,Locations!$B$3:$B$308,0),4)="Europe",INDEX(Locations!$B$3:$E$308,MATCH('Dept I Planning'!C42,Locations!$B$3:$B$308,0),4)="UK"),((((J42)-42.4)*Transport!$D$5)+(42.4*Transport!$D$13))*'Dept I Planning'!F42,IF(AND(E42="Car",INDEX(Locations!$B$3:$E$308,MATCH('Dept I Planning'!C42,Locations!$B$3:$B$308,0),4)="Europe",INDEX(Locations!$B$3:$E$308,MATCH('Dept I Planning'!D42,Locations!$B$3:$B$308,0),4)="UK"),(((((J42)-42.4)*Transport!$D$9)+(42.4*Transport!$D$14))*'Dept I Planning'!F42),IF(AND(E42="Car",INDEX(Locations!$B$3:$E$308,MATCH('Dept I Planning'!D42,Locations!$B$3:$B$308,0),4)="Europe",INDEX(Locations!$B$3:$E$308,MATCH('Dept I Planning'!C42,Locations!$B$3:$B$308,0),4)="UK"),(((((J42)-42.4)*Transport!$D$9)+(42.4*Transport!$D$14))*'Dept I Planning'!F42),IF(AND(E42="Hybrid car",INDEX(Locations!$B$3:$E$308,MATCH('Dept I Planning'!C42,Locations!$B$3:$B$308,0),4)="Europe",INDEX(Locations!$B$3:$E$308,MATCH('Dept I Planning'!D42,Locations!$B$3:$B$308,0),4)="UK"),(((((J42)-42.4)*Transport!$D$9)+(42.4*Transport!$D$14))*'Dept I Planning'!F42),IF(AND(E42="Hybrid car",INDEX(Locations!$B$3:$E$308,MATCH('Dept I Planning'!D42,Locations!$B$3:$B$308,0),4)="Europe",INDEX(Locations!$B$3:$E$308,MATCH('Dept I Planning'!C42,Locations!$B$3:$B$308,0),4)="UK"),(((((J42)-42.4)*Transport!$D$9)+(42.4*Transport!$D$14))*'Dept I Planning'!F42),IF(AND(E42="Electric car",INDEX(Locations!$B$3:$E$308,MATCH('Dept I Planning'!C42,Locations!$B$3:$B$308,0),4)="Europe",INDEX(Locations!$B$3:$E$308,MATCH('Dept I Planning'!D42,Locations!$B$3:$B$308,0),4)="UK"),(((((J42)-42.4)*Transport!$D$8)+(42.4*Transport!$D$14))*'Dept I Planning'!F42),IF(AND(E42="Electric car",INDEX(Locations!$B$3:$E$308,MATCH('Dept I Planning'!D42,Locations!$B$3:$B$308,0),4)="Europe",INDEX(Locations!$B$3:$E$308,MATCH('Dept I Planning'!C42,Locations!$B$3:$B$308,0),4)="UK"),(((((J42)-42.4)*Transport!$D$8)+(42.4*Transport!$D$14))*'Dept I Planning'!F42),IF(AND(OR(C42="Ireland",INDEX(Locations!$B$3:$F$308,MATCH('Dept I Planning'!C42,Locations!$B$3:$B$308,0),5)="Yes"),E42="Car",INDEX(Locations!$B$3:$E$308,MATCH('Dept I Planning'!D42,Locations!$B$3:$B$308,0),4)="UK"),(J42)*(0.15*Transport!$C$14+0.85*Transport!$C$9)*'Dept I Planning'!F42,IF(AND(OR(D42="Ireland",INDEX(Locations!$B$3:$F$308,MATCH('Dept I Planning'!D42,Locations!$B$3:$B$308,0),5)="Yes"),E42="Car",INDEX(Locations!$B$3:$E$308,MATCH('Dept I Planning'!C42,Locations!$B$3:$B$308,0),4)="UK"),(J42)*(0.15*Transport!$C$14+0.85*Transport!$C$9)*'Dept I Planning'!F42,IF(AND(OR(C42="Ireland",INDEX(Locations!$B$3:$F$308,MATCH('Dept I Planning'!C42,Locations!$B$3:$B$308,0),5)="Yes"),E42="Hybrid Car",INDEX(Locations!$B$3:$E$308,MATCH('Dept I Planning'!D42,Locations!$B$3:$B$308,0),4)="UK"),(J42)*(0.15*Transport!$C$14+0.85*Transport!$C$9)*'Dept I Planning'!F42,IF(AND(OR(D42="Ireland",INDEX(Locations!$B$3:$F$308,MATCH('Dept I Planning'!D42,Locations!$B$3:$B$308,0),5)="Yes"),E42="Hybrid Car",INDEX(Locations!$B$3:$E$308,MATCH('Dept I Planning'!C42,Locations!$B$3:$B$308,0),4)="UK"),(J42)*(0.15*Transport!$C$14+0.85*Transport!$C$9)*'Dept I Planning'!F42,IF(AND(OR(C42="Ireland",INDEX(Locations!$B$3:$F$308,MATCH('Dept I Planning'!C42,Locations!$B$3:$B$308,0),5)="Yes"),E42="Electric Car",INDEX(Locations!$B$3:$E$308,MATCH('Dept I Planning'!D42,Locations!$B$3:$B$308,0),4)="UK"),(J42)*(0.15*Transport!$C$14+0.85*Transport!$C$8)*'Dept I Planning'!F42,IF(AND(OR(D42="Ireland",INDEX(Locations!$B$3:$F$308,MATCH('Dept I Planning'!D42,Locations!$B$3:$B$308,0),5)="Yes"),E42="Electric Car",INDEX(Locations!$B$3:$E$308,MATCH('Dept I Planning'!C42,Locations!$B$3:$B$308,0),4)="UK"),(J42)*(0.15*Transport!$C$14+0.85*Transport!$C$8)*'Dept I Planning'!F42,IF(AND(OR(C42="Ireland",INDEX(Locations!$B$3:$F$308,MATCH('Dept I Planning'!C42,Locations!$B$3:$B$308,0),5)="Yes"),E42="Bus/Coach",INDEX(Locations!$B$3:$E$308,MATCH('Dept I Planning'!D42,Locations!$B$3:$B$308,0),4)="UK"),(J42)*(0.15*Transport!$C$13+0.85*Transport!$C$5)*'Dept I Planning'!F42,IF(AND(OR(D42="Ireland",INDEX(Locations!$B$3:$F$308,MATCH('Dept I Planning'!D42,Locations!$B$3:$B$308,0),5)="Yes"),E42="Bus/Coach",INDEX(Locations!$B$3:$E$308,MATCH('Dept I Planning'!C42,Locations!$B$3:$B$308,0),4)="UK"),(J42)*(0.15*Transport!$C$13+0.85*Transport!$C$5)*'Dept I Planning'!F42,IF(AND(OR(C42="Ireland",INDEX(Locations!$B$3:$F$308,MATCH('Dept I Planning'!C42,Locations!$B$3:$B$308,0),5)="Yes"),E42="Train",INDEX(Locations!$B$3:$E$308,MATCH('Dept I Planning'!D42,Locations!$B$3:$B$308,0),4)="UK"),(J42)*(0.15*Transport!$C$13+0.85*Transport!$C$3)*'Dept I Planning'!F42,IF(AND(OR(D42="Ireland",INDEX(Locations!$B$3:$F$308,MATCH('Dept I Planning'!D42,Locations!$B$3:$B$308,0),5)="Yes"),E42="Train",INDEX(Locations!$B$3:$E$308,MATCH('Dept I Planning'!C42,Locations!$B$3:$B$308,0),4)="UK"),(J42)*(0.15*Transport!$C$13+0.85*Transport!$C$3),J42*(INDEX(Transport!$B$3:$E$14,MATCH('Dept I Planning'!E42,Transport!$B$3:$B$14,0),IF(INDEX(Locations!$B$3:$G$308,MATCH('Dept I Planning'!C42,Locations!$B$3:$B$308,0),4)="UK",2,IF(INDEX(Locations!$B$3:$G$308,MATCH('Dept I Planning'!C42,Locations!$B$3:$B$308,0),4)="Europe",3,4)))))*F42*G42*H42))))))))))))))))))),1)),"")</f>
        <v/>
      </c>
      <c r="L42" s="90"/>
    </row>
    <row r="43" spans="1:14" ht="17.399999999999999" customHeight="1" x14ac:dyDescent="0.25">
      <c r="A43" s="90"/>
      <c r="B43" s="91"/>
      <c r="C43" s="91"/>
      <c r="D43" s="91"/>
      <c r="E43" s="91"/>
      <c r="F43" s="90"/>
      <c r="G43" s="90">
        <v>1</v>
      </c>
      <c r="H43" s="101">
        <v>1</v>
      </c>
      <c r="I43" s="91"/>
      <c r="J43" s="100" t="str">
        <f>(IFERROR(IF(I43="Yes",(ROUND(6371 * ACOS(SIN((VLOOKUP(C43,Locations!B:D,2,FALSE))*PI()/180)*SIN((VLOOKUP(D43,Locations!B:D,2,FALSE))*PI()/180) + COS((VLOOKUP(C43,Locations!B:D,2,FALSE))*PI()/180) * COS((VLOOKUP(D43,Locations!B:D,2,FALSE))*PI()/180)*COS((VLOOKUP(D43,Locations!B:D,3,FALSE))* PI()/180-(VLOOKUP(C43,Locations!B:D,3,FALSE))*PI()/180))/1.609,0))*2,(ROUND(6371 * ACOS(SIN((VLOOKUP(C43,Locations!B:D,2,FALSE))*PI()/180)*SIN((VLOOKUP(D43,Locations!B:D,2,FALSE))*PI()/180) + COS((VLOOKUP(C43,Locations!B:D,2,FALSE))*PI()/180) * COS((VLOOKUP(D43,Locations!B:D,2,FALSE))*PI()/180)*COS((VLOOKUP(D43,Locations!B:D,3,FALSE))* PI()/180-(VLOOKUP(C43,Locations!B:D,3,FALSE))*PI()/180))/1.609,0))),""))</f>
        <v/>
      </c>
      <c r="K43" s="100" t="str" cm="1">
        <f t="array" ref="K43">IFERROR((ROUND(IF(AND(E43="Train",INDEX(Locations!$B$3:$E$308,MATCH('Dept I Planning'!C43,Locations!$B$3:$B$308,0),4)="Europe",INDEX(Locations!$B$3:$E$308,MATCH('Dept I Planning'!D43,Locations!$B$3:$B$308,0),4)="UK"),(((INDEX(Dover!$B$3:$G$124,MATCH('Dept I Planning'!C43,Dover!$B$3:$B$124,0),6))*Transport!$D$3)+(INDEX(Dover!$B$3:$G$124,MATCH('Dept I Planning'!D43,Dover!$B$3:$B$124,0),6)*Transport!$C$3))*'Dept I Planning'!F43*IF(I43="Yes",2,1),IF(AND(E43="Train",INDEX(Locations!$B$3:$E$308,MATCH('Dept I Planning'!D43,Locations!$B$3:$B$308,0),4)="Europe",INDEX(Locations!$B$3:$E$308,MATCH('Dept I Planning'!C43,Locations!$B$3:$B$308,0),4)="UK"),(((INDEX(Dover!$B$3:$G$124,MATCH('Dept I Planning'!D43,Dover!$B$3:$B$124,0),6))*Transport!$D$3)+(INDEX(Dover!$B$3:$G$124,MATCH('Dept I Planning'!C43,Dover!$B$3:$B$124,0),6)*Transport!$C$3))*'Dept I Planning'!F43*IF(I43="Yes",2,1),IF(AND(E43="Bus/Coach",INDEX(Locations!$B$3:$E$308,MATCH('Dept I Planning'!C43,Locations!$B$3:$B$308,0),4)="Europe",INDEX(Locations!$B$3:$E$308,MATCH('Dept I Planning'!D43,Locations!$B$3:$B$308,0),4)="UK"),((((J43)-42.4)*Transport!$D$5)+(42.4*Transport!$D$13))*'Dept I Planning'!F43,IF(AND(E43="Bus/Coach",INDEX(Locations!$B$3:$E$308,MATCH('Dept I Planning'!D43,Locations!$B$3:$B$308,0),4)="Europe",INDEX(Locations!$B$3:$E$308,MATCH('Dept I Planning'!C43,Locations!$B$3:$B$308,0),4)="UK"),((((J43)-42.4)*Transport!$D$5)+(42.4*Transport!$D$13))*'Dept I Planning'!F43,IF(AND(E43="Car",INDEX(Locations!$B$3:$E$308,MATCH('Dept I Planning'!C43,Locations!$B$3:$B$308,0),4)="Europe",INDEX(Locations!$B$3:$E$308,MATCH('Dept I Planning'!D43,Locations!$B$3:$B$308,0),4)="UK"),(((((J43)-42.4)*Transport!$D$9)+(42.4*Transport!$D$14))*'Dept I Planning'!F43),IF(AND(E43="Car",INDEX(Locations!$B$3:$E$308,MATCH('Dept I Planning'!D43,Locations!$B$3:$B$308,0),4)="Europe",INDEX(Locations!$B$3:$E$308,MATCH('Dept I Planning'!C43,Locations!$B$3:$B$308,0),4)="UK"),(((((J43)-42.4)*Transport!$D$9)+(42.4*Transport!$D$14))*'Dept I Planning'!F43),IF(AND(E43="Hybrid car",INDEX(Locations!$B$3:$E$308,MATCH('Dept I Planning'!C43,Locations!$B$3:$B$308,0),4)="Europe",INDEX(Locations!$B$3:$E$308,MATCH('Dept I Planning'!D43,Locations!$B$3:$B$308,0),4)="UK"),(((((J43)-42.4)*Transport!$D$9)+(42.4*Transport!$D$14))*'Dept I Planning'!F43),IF(AND(E43="Hybrid car",INDEX(Locations!$B$3:$E$308,MATCH('Dept I Planning'!D43,Locations!$B$3:$B$308,0),4)="Europe",INDEX(Locations!$B$3:$E$308,MATCH('Dept I Planning'!C43,Locations!$B$3:$B$308,0),4)="UK"),(((((J43)-42.4)*Transport!$D$9)+(42.4*Transport!$D$14))*'Dept I Planning'!F43),IF(AND(E43="Electric car",INDEX(Locations!$B$3:$E$308,MATCH('Dept I Planning'!C43,Locations!$B$3:$B$308,0),4)="Europe",INDEX(Locations!$B$3:$E$308,MATCH('Dept I Planning'!D43,Locations!$B$3:$B$308,0),4)="UK"),(((((J43)-42.4)*Transport!$D$8)+(42.4*Transport!$D$14))*'Dept I Planning'!F43),IF(AND(E43="Electric car",INDEX(Locations!$B$3:$E$308,MATCH('Dept I Planning'!D43,Locations!$B$3:$B$308,0),4)="Europe",INDEX(Locations!$B$3:$E$308,MATCH('Dept I Planning'!C43,Locations!$B$3:$B$308,0),4)="UK"),(((((J43)-42.4)*Transport!$D$8)+(42.4*Transport!$D$14))*'Dept I Planning'!F43),IF(AND(OR(C43="Ireland",INDEX(Locations!$B$3:$F$308,MATCH('Dept I Planning'!C43,Locations!$B$3:$B$308,0),5)="Yes"),E43="Car",INDEX(Locations!$B$3:$E$308,MATCH('Dept I Planning'!D43,Locations!$B$3:$B$308,0),4)="UK"),(J43)*(0.15*Transport!$C$14+0.85*Transport!$C$9)*'Dept I Planning'!F43,IF(AND(OR(D43="Ireland",INDEX(Locations!$B$3:$F$308,MATCH('Dept I Planning'!D43,Locations!$B$3:$B$308,0),5)="Yes"),E43="Car",INDEX(Locations!$B$3:$E$308,MATCH('Dept I Planning'!C43,Locations!$B$3:$B$308,0),4)="UK"),(J43)*(0.15*Transport!$C$14+0.85*Transport!$C$9)*'Dept I Planning'!F43,IF(AND(OR(C43="Ireland",INDEX(Locations!$B$3:$F$308,MATCH('Dept I Planning'!C43,Locations!$B$3:$B$308,0),5)="Yes"),E43="Hybrid Car",INDEX(Locations!$B$3:$E$308,MATCH('Dept I Planning'!D43,Locations!$B$3:$B$308,0),4)="UK"),(J43)*(0.15*Transport!$C$14+0.85*Transport!$C$9)*'Dept I Planning'!F43,IF(AND(OR(D43="Ireland",INDEX(Locations!$B$3:$F$308,MATCH('Dept I Planning'!D43,Locations!$B$3:$B$308,0),5)="Yes"),E43="Hybrid Car",INDEX(Locations!$B$3:$E$308,MATCH('Dept I Planning'!C43,Locations!$B$3:$B$308,0),4)="UK"),(J43)*(0.15*Transport!$C$14+0.85*Transport!$C$9)*'Dept I Planning'!F43,IF(AND(OR(C43="Ireland",INDEX(Locations!$B$3:$F$308,MATCH('Dept I Planning'!C43,Locations!$B$3:$B$308,0),5)="Yes"),E43="Electric Car",INDEX(Locations!$B$3:$E$308,MATCH('Dept I Planning'!D43,Locations!$B$3:$B$308,0),4)="UK"),(J43)*(0.15*Transport!$C$14+0.85*Transport!$C$8)*'Dept I Planning'!F43,IF(AND(OR(D43="Ireland",INDEX(Locations!$B$3:$F$308,MATCH('Dept I Planning'!D43,Locations!$B$3:$B$308,0),5)="Yes"),E43="Electric Car",INDEX(Locations!$B$3:$E$308,MATCH('Dept I Planning'!C43,Locations!$B$3:$B$308,0),4)="UK"),(J43)*(0.15*Transport!$C$14+0.85*Transport!$C$8)*'Dept I Planning'!F43,IF(AND(OR(C43="Ireland",INDEX(Locations!$B$3:$F$308,MATCH('Dept I Planning'!C43,Locations!$B$3:$B$308,0),5)="Yes"),E43="Bus/Coach",INDEX(Locations!$B$3:$E$308,MATCH('Dept I Planning'!D43,Locations!$B$3:$B$308,0),4)="UK"),(J43)*(0.15*Transport!$C$13+0.85*Transport!$C$5)*'Dept I Planning'!F43,IF(AND(OR(D43="Ireland",INDEX(Locations!$B$3:$F$308,MATCH('Dept I Planning'!D43,Locations!$B$3:$B$308,0),5)="Yes"),E43="Bus/Coach",INDEX(Locations!$B$3:$E$308,MATCH('Dept I Planning'!C43,Locations!$B$3:$B$308,0),4)="UK"),(J43)*(0.15*Transport!$C$13+0.85*Transport!$C$5)*'Dept I Planning'!F43,IF(AND(OR(C43="Ireland",INDEX(Locations!$B$3:$F$308,MATCH('Dept I Planning'!C43,Locations!$B$3:$B$308,0),5)="Yes"),E43="Train",INDEX(Locations!$B$3:$E$308,MATCH('Dept I Planning'!D43,Locations!$B$3:$B$308,0),4)="UK"),(J43)*(0.15*Transport!$C$13+0.85*Transport!$C$3)*'Dept I Planning'!F43,IF(AND(OR(D43="Ireland",INDEX(Locations!$B$3:$F$308,MATCH('Dept I Planning'!D43,Locations!$B$3:$B$308,0),5)="Yes"),E43="Train",INDEX(Locations!$B$3:$E$308,MATCH('Dept I Planning'!C43,Locations!$B$3:$B$308,0),4)="UK"),(J43)*(0.15*Transport!$C$13+0.85*Transport!$C$3),J43*(INDEX(Transport!$B$3:$E$14,MATCH('Dept I Planning'!E43,Transport!$B$3:$B$14,0),IF(INDEX(Locations!$B$3:$G$308,MATCH('Dept I Planning'!C43,Locations!$B$3:$B$308,0),4)="UK",2,IF(INDEX(Locations!$B$3:$G$308,MATCH('Dept I Planning'!C43,Locations!$B$3:$B$308,0),4)="Europe",3,4)))))*F43*G43*H43))))))))))))))))))),1)),"")</f>
        <v/>
      </c>
      <c r="L43" s="90"/>
    </row>
    <row r="44" spans="1:14" ht="17.399999999999999" customHeight="1" x14ac:dyDescent="0.25">
      <c r="A44" s="90"/>
      <c r="B44" s="91"/>
      <c r="C44" s="91"/>
      <c r="D44" s="91"/>
      <c r="E44" s="91"/>
      <c r="F44" s="90"/>
      <c r="G44" s="90">
        <v>1</v>
      </c>
      <c r="H44" s="101">
        <v>1</v>
      </c>
      <c r="I44" s="91"/>
      <c r="J44" s="100" t="str">
        <f>(IFERROR(IF(I44="Yes",(ROUND(6371 * ACOS(SIN((VLOOKUP(C44,Locations!B:D,2,FALSE))*PI()/180)*SIN((VLOOKUP(D44,Locations!B:D,2,FALSE))*PI()/180) + COS((VLOOKUP(C44,Locations!B:D,2,FALSE))*PI()/180) * COS((VLOOKUP(D44,Locations!B:D,2,FALSE))*PI()/180)*COS((VLOOKUP(D44,Locations!B:D,3,FALSE))* PI()/180-(VLOOKUP(C44,Locations!B:D,3,FALSE))*PI()/180))/1.609,0))*2,(ROUND(6371 * ACOS(SIN((VLOOKUP(C44,Locations!B:D,2,FALSE))*PI()/180)*SIN((VLOOKUP(D44,Locations!B:D,2,FALSE))*PI()/180) + COS((VLOOKUP(C44,Locations!B:D,2,FALSE))*PI()/180) * COS((VLOOKUP(D44,Locations!B:D,2,FALSE))*PI()/180)*COS((VLOOKUP(D44,Locations!B:D,3,FALSE))* PI()/180-(VLOOKUP(C44,Locations!B:D,3,FALSE))*PI()/180))/1.609,0))),""))</f>
        <v/>
      </c>
      <c r="K44" s="100" t="str" cm="1">
        <f t="array" ref="K44">IFERROR((ROUND(IF(AND(E44="Train",INDEX(Locations!$B$3:$E$308,MATCH('Dept I Planning'!C44,Locations!$B$3:$B$308,0),4)="Europe",INDEX(Locations!$B$3:$E$308,MATCH('Dept I Planning'!D44,Locations!$B$3:$B$308,0),4)="UK"),(((INDEX(Dover!$B$3:$G$124,MATCH('Dept I Planning'!C44,Dover!$B$3:$B$124,0),6))*Transport!$D$3)+(INDEX(Dover!$B$3:$G$124,MATCH('Dept I Planning'!D44,Dover!$B$3:$B$124,0),6)*Transport!$C$3))*'Dept I Planning'!F44*IF(I44="Yes",2,1),IF(AND(E44="Train",INDEX(Locations!$B$3:$E$308,MATCH('Dept I Planning'!D44,Locations!$B$3:$B$308,0),4)="Europe",INDEX(Locations!$B$3:$E$308,MATCH('Dept I Planning'!C44,Locations!$B$3:$B$308,0),4)="UK"),(((INDEX(Dover!$B$3:$G$124,MATCH('Dept I Planning'!D44,Dover!$B$3:$B$124,0),6))*Transport!$D$3)+(INDEX(Dover!$B$3:$G$124,MATCH('Dept I Planning'!C44,Dover!$B$3:$B$124,0),6)*Transport!$C$3))*'Dept I Planning'!F44*IF(I44="Yes",2,1),IF(AND(E44="Bus/Coach",INDEX(Locations!$B$3:$E$308,MATCH('Dept I Planning'!C44,Locations!$B$3:$B$308,0),4)="Europe",INDEX(Locations!$B$3:$E$308,MATCH('Dept I Planning'!D44,Locations!$B$3:$B$308,0),4)="UK"),((((J44)-42.4)*Transport!$D$5)+(42.4*Transport!$D$13))*'Dept I Planning'!F44,IF(AND(E44="Bus/Coach",INDEX(Locations!$B$3:$E$308,MATCH('Dept I Planning'!D44,Locations!$B$3:$B$308,0),4)="Europe",INDEX(Locations!$B$3:$E$308,MATCH('Dept I Planning'!C44,Locations!$B$3:$B$308,0),4)="UK"),((((J44)-42.4)*Transport!$D$5)+(42.4*Transport!$D$13))*'Dept I Planning'!F44,IF(AND(E44="Car",INDEX(Locations!$B$3:$E$308,MATCH('Dept I Planning'!C44,Locations!$B$3:$B$308,0),4)="Europe",INDEX(Locations!$B$3:$E$308,MATCH('Dept I Planning'!D44,Locations!$B$3:$B$308,0),4)="UK"),(((((J44)-42.4)*Transport!$D$9)+(42.4*Transport!$D$14))*'Dept I Planning'!F44),IF(AND(E44="Car",INDEX(Locations!$B$3:$E$308,MATCH('Dept I Planning'!D44,Locations!$B$3:$B$308,0),4)="Europe",INDEX(Locations!$B$3:$E$308,MATCH('Dept I Planning'!C44,Locations!$B$3:$B$308,0),4)="UK"),(((((J44)-42.4)*Transport!$D$9)+(42.4*Transport!$D$14))*'Dept I Planning'!F44),IF(AND(E44="Hybrid car",INDEX(Locations!$B$3:$E$308,MATCH('Dept I Planning'!C44,Locations!$B$3:$B$308,0),4)="Europe",INDEX(Locations!$B$3:$E$308,MATCH('Dept I Planning'!D44,Locations!$B$3:$B$308,0),4)="UK"),(((((J44)-42.4)*Transport!$D$9)+(42.4*Transport!$D$14))*'Dept I Planning'!F44),IF(AND(E44="Hybrid car",INDEX(Locations!$B$3:$E$308,MATCH('Dept I Planning'!D44,Locations!$B$3:$B$308,0),4)="Europe",INDEX(Locations!$B$3:$E$308,MATCH('Dept I Planning'!C44,Locations!$B$3:$B$308,0),4)="UK"),(((((J44)-42.4)*Transport!$D$9)+(42.4*Transport!$D$14))*'Dept I Planning'!F44),IF(AND(E44="Electric car",INDEX(Locations!$B$3:$E$308,MATCH('Dept I Planning'!C44,Locations!$B$3:$B$308,0),4)="Europe",INDEX(Locations!$B$3:$E$308,MATCH('Dept I Planning'!D44,Locations!$B$3:$B$308,0),4)="UK"),(((((J44)-42.4)*Transport!$D$8)+(42.4*Transport!$D$14))*'Dept I Planning'!F44),IF(AND(E44="Electric car",INDEX(Locations!$B$3:$E$308,MATCH('Dept I Planning'!D44,Locations!$B$3:$B$308,0),4)="Europe",INDEX(Locations!$B$3:$E$308,MATCH('Dept I Planning'!C44,Locations!$B$3:$B$308,0),4)="UK"),(((((J44)-42.4)*Transport!$D$8)+(42.4*Transport!$D$14))*'Dept I Planning'!F44),IF(AND(OR(C44="Ireland",INDEX(Locations!$B$3:$F$308,MATCH('Dept I Planning'!C44,Locations!$B$3:$B$308,0),5)="Yes"),E44="Car",INDEX(Locations!$B$3:$E$308,MATCH('Dept I Planning'!D44,Locations!$B$3:$B$308,0),4)="UK"),(J44)*(0.15*Transport!$C$14+0.85*Transport!$C$9)*'Dept I Planning'!F44,IF(AND(OR(D44="Ireland",INDEX(Locations!$B$3:$F$308,MATCH('Dept I Planning'!D44,Locations!$B$3:$B$308,0),5)="Yes"),E44="Car",INDEX(Locations!$B$3:$E$308,MATCH('Dept I Planning'!C44,Locations!$B$3:$B$308,0),4)="UK"),(J44)*(0.15*Transport!$C$14+0.85*Transport!$C$9)*'Dept I Planning'!F44,IF(AND(OR(C44="Ireland",INDEX(Locations!$B$3:$F$308,MATCH('Dept I Planning'!C44,Locations!$B$3:$B$308,0),5)="Yes"),E44="Hybrid Car",INDEX(Locations!$B$3:$E$308,MATCH('Dept I Planning'!D44,Locations!$B$3:$B$308,0),4)="UK"),(J44)*(0.15*Transport!$C$14+0.85*Transport!$C$9)*'Dept I Planning'!F44,IF(AND(OR(D44="Ireland",INDEX(Locations!$B$3:$F$308,MATCH('Dept I Planning'!D44,Locations!$B$3:$B$308,0),5)="Yes"),E44="Hybrid Car",INDEX(Locations!$B$3:$E$308,MATCH('Dept I Planning'!C44,Locations!$B$3:$B$308,0),4)="UK"),(J44)*(0.15*Transport!$C$14+0.85*Transport!$C$9)*'Dept I Planning'!F44,IF(AND(OR(C44="Ireland",INDEX(Locations!$B$3:$F$308,MATCH('Dept I Planning'!C44,Locations!$B$3:$B$308,0),5)="Yes"),E44="Electric Car",INDEX(Locations!$B$3:$E$308,MATCH('Dept I Planning'!D44,Locations!$B$3:$B$308,0),4)="UK"),(J44)*(0.15*Transport!$C$14+0.85*Transport!$C$8)*'Dept I Planning'!F44,IF(AND(OR(D44="Ireland",INDEX(Locations!$B$3:$F$308,MATCH('Dept I Planning'!D44,Locations!$B$3:$B$308,0),5)="Yes"),E44="Electric Car",INDEX(Locations!$B$3:$E$308,MATCH('Dept I Planning'!C44,Locations!$B$3:$B$308,0),4)="UK"),(J44)*(0.15*Transport!$C$14+0.85*Transport!$C$8)*'Dept I Planning'!F44,IF(AND(OR(C44="Ireland",INDEX(Locations!$B$3:$F$308,MATCH('Dept I Planning'!C44,Locations!$B$3:$B$308,0),5)="Yes"),E44="Bus/Coach",INDEX(Locations!$B$3:$E$308,MATCH('Dept I Planning'!D44,Locations!$B$3:$B$308,0),4)="UK"),(J44)*(0.15*Transport!$C$13+0.85*Transport!$C$5)*'Dept I Planning'!F44,IF(AND(OR(D44="Ireland",INDEX(Locations!$B$3:$F$308,MATCH('Dept I Planning'!D44,Locations!$B$3:$B$308,0),5)="Yes"),E44="Bus/Coach",INDEX(Locations!$B$3:$E$308,MATCH('Dept I Planning'!C44,Locations!$B$3:$B$308,0),4)="UK"),(J44)*(0.15*Transport!$C$13+0.85*Transport!$C$5)*'Dept I Planning'!F44,IF(AND(OR(C44="Ireland",INDEX(Locations!$B$3:$F$308,MATCH('Dept I Planning'!C44,Locations!$B$3:$B$308,0),5)="Yes"),E44="Train",INDEX(Locations!$B$3:$E$308,MATCH('Dept I Planning'!D44,Locations!$B$3:$B$308,0),4)="UK"),(J44)*(0.15*Transport!$C$13+0.85*Transport!$C$3)*'Dept I Planning'!F44,IF(AND(OR(D44="Ireland",INDEX(Locations!$B$3:$F$308,MATCH('Dept I Planning'!D44,Locations!$B$3:$B$308,0),5)="Yes"),E44="Train",INDEX(Locations!$B$3:$E$308,MATCH('Dept I Planning'!C44,Locations!$B$3:$B$308,0),4)="UK"),(J44)*(0.15*Transport!$C$13+0.85*Transport!$C$3),J44*(INDEX(Transport!$B$3:$E$14,MATCH('Dept I Planning'!E44,Transport!$B$3:$B$14,0),IF(INDEX(Locations!$B$3:$G$308,MATCH('Dept I Planning'!C44,Locations!$B$3:$B$308,0),4)="UK",2,IF(INDEX(Locations!$B$3:$G$308,MATCH('Dept I Planning'!C44,Locations!$B$3:$B$308,0),4)="Europe",3,4)))))*F44*G44*H44))))))))))))))))))),1)),"")</f>
        <v/>
      </c>
      <c r="L44" s="90"/>
    </row>
    <row r="45" spans="1:14" ht="17.399999999999999" customHeight="1" x14ac:dyDescent="0.25">
      <c r="A45" s="90"/>
      <c r="B45" s="91"/>
      <c r="C45" s="91"/>
      <c r="D45" s="91"/>
      <c r="E45" s="91"/>
      <c r="F45" s="90"/>
      <c r="G45" s="90">
        <v>1</v>
      </c>
      <c r="H45" s="101">
        <v>1</v>
      </c>
      <c r="I45" s="91"/>
      <c r="J45" s="100" t="str">
        <f>(IFERROR(IF(I45="Yes",(ROUND(6371 * ACOS(SIN((VLOOKUP(C45,Locations!B:D,2,FALSE))*PI()/180)*SIN((VLOOKUP(D45,Locations!B:D,2,FALSE))*PI()/180) + COS((VLOOKUP(C45,Locations!B:D,2,FALSE))*PI()/180) * COS((VLOOKUP(D45,Locations!B:D,2,FALSE))*PI()/180)*COS((VLOOKUP(D45,Locations!B:D,3,FALSE))* PI()/180-(VLOOKUP(C45,Locations!B:D,3,FALSE))*PI()/180))/1.609,0))*2,(ROUND(6371 * ACOS(SIN((VLOOKUP(C45,Locations!B:D,2,FALSE))*PI()/180)*SIN((VLOOKUP(D45,Locations!B:D,2,FALSE))*PI()/180) + COS((VLOOKUP(C45,Locations!B:D,2,FALSE))*PI()/180) * COS((VLOOKUP(D45,Locations!B:D,2,FALSE))*PI()/180)*COS((VLOOKUP(D45,Locations!B:D,3,FALSE))* PI()/180-(VLOOKUP(C45,Locations!B:D,3,FALSE))*PI()/180))/1.609,0))),""))</f>
        <v/>
      </c>
      <c r="K45" s="100" t="str" cm="1">
        <f t="array" ref="K45">IFERROR((ROUND(IF(AND(E45="Train",INDEX(Locations!$B$3:$E$308,MATCH('Dept I Planning'!C45,Locations!$B$3:$B$308,0),4)="Europe",INDEX(Locations!$B$3:$E$308,MATCH('Dept I Planning'!D45,Locations!$B$3:$B$308,0),4)="UK"),(((INDEX(Dover!$B$3:$G$124,MATCH('Dept I Planning'!C45,Dover!$B$3:$B$124,0),6))*Transport!$D$3)+(INDEX(Dover!$B$3:$G$124,MATCH('Dept I Planning'!D45,Dover!$B$3:$B$124,0),6)*Transport!$C$3))*'Dept I Planning'!F45*IF(I45="Yes",2,1),IF(AND(E45="Train",INDEX(Locations!$B$3:$E$308,MATCH('Dept I Planning'!D45,Locations!$B$3:$B$308,0),4)="Europe",INDEX(Locations!$B$3:$E$308,MATCH('Dept I Planning'!C45,Locations!$B$3:$B$308,0),4)="UK"),(((INDEX(Dover!$B$3:$G$124,MATCH('Dept I Planning'!D45,Dover!$B$3:$B$124,0),6))*Transport!$D$3)+(INDEX(Dover!$B$3:$G$124,MATCH('Dept I Planning'!C45,Dover!$B$3:$B$124,0),6)*Transport!$C$3))*'Dept I Planning'!F45*IF(I45="Yes",2,1),IF(AND(E45="Bus/Coach",INDEX(Locations!$B$3:$E$308,MATCH('Dept I Planning'!C45,Locations!$B$3:$B$308,0),4)="Europe",INDEX(Locations!$B$3:$E$308,MATCH('Dept I Planning'!D45,Locations!$B$3:$B$308,0),4)="UK"),((((J45)-42.4)*Transport!$D$5)+(42.4*Transport!$D$13))*'Dept I Planning'!F45,IF(AND(E45="Bus/Coach",INDEX(Locations!$B$3:$E$308,MATCH('Dept I Planning'!D45,Locations!$B$3:$B$308,0),4)="Europe",INDEX(Locations!$B$3:$E$308,MATCH('Dept I Planning'!C45,Locations!$B$3:$B$308,0),4)="UK"),((((J45)-42.4)*Transport!$D$5)+(42.4*Transport!$D$13))*'Dept I Planning'!F45,IF(AND(E45="Car",INDEX(Locations!$B$3:$E$308,MATCH('Dept I Planning'!C45,Locations!$B$3:$B$308,0),4)="Europe",INDEX(Locations!$B$3:$E$308,MATCH('Dept I Planning'!D45,Locations!$B$3:$B$308,0),4)="UK"),(((((J45)-42.4)*Transport!$D$9)+(42.4*Transport!$D$14))*'Dept I Planning'!F45),IF(AND(E45="Car",INDEX(Locations!$B$3:$E$308,MATCH('Dept I Planning'!D45,Locations!$B$3:$B$308,0),4)="Europe",INDEX(Locations!$B$3:$E$308,MATCH('Dept I Planning'!C45,Locations!$B$3:$B$308,0),4)="UK"),(((((J45)-42.4)*Transport!$D$9)+(42.4*Transport!$D$14))*'Dept I Planning'!F45),IF(AND(E45="Hybrid car",INDEX(Locations!$B$3:$E$308,MATCH('Dept I Planning'!C45,Locations!$B$3:$B$308,0),4)="Europe",INDEX(Locations!$B$3:$E$308,MATCH('Dept I Planning'!D45,Locations!$B$3:$B$308,0),4)="UK"),(((((J45)-42.4)*Transport!$D$9)+(42.4*Transport!$D$14))*'Dept I Planning'!F45),IF(AND(E45="Hybrid car",INDEX(Locations!$B$3:$E$308,MATCH('Dept I Planning'!D45,Locations!$B$3:$B$308,0),4)="Europe",INDEX(Locations!$B$3:$E$308,MATCH('Dept I Planning'!C45,Locations!$B$3:$B$308,0),4)="UK"),(((((J45)-42.4)*Transport!$D$9)+(42.4*Transport!$D$14))*'Dept I Planning'!F45),IF(AND(E45="Electric car",INDEX(Locations!$B$3:$E$308,MATCH('Dept I Planning'!C45,Locations!$B$3:$B$308,0),4)="Europe",INDEX(Locations!$B$3:$E$308,MATCH('Dept I Planning'!D45,Locations!$B$3:$B$308,0),4)="UK"),(((((J45)-42.4)*Transport!$D$8)+(42.4*Transport!$D$14))*'Dept I Planning'!F45),IF(AND(E45="Electric car",INDEX(Locations!$B$3:$E$308,MATCH('Dept I Planning'!D45,Locations!$B$3:$B$308,0),4)="Europe",INDEX(Locations!$B$3:$E$308,MATCH('Dept I Planning'!C45,Locations!$B$3:$B$308,0),4)="UK"),(((((J45)-42.4)*Transport!$D$8)+(42.4*Transport!$D$14))*'Dept I Planning'!F45),IF(AND(OR(C45="Ireland",INDEX(Locations!$B$3:$F$308,MATCH('Dept I Planning'!C45,Locations!$B$3:$B$308,0),5)="Yes"),E45="Car",INDEX(Locations!$B$3:$E$308,MATCH('Dept I Planning'!D45,Locations!$B$3:$B$308,0),4)="UK"),(J45)*(0.15*Transport!$C$14+0.85*Transport!$C$9)*'Dept I Planning'!F45,IF(AND(OR(D45="Ireland",INDEX(Locations!$B$3:$F$308,MATCH('Dept I Planning'!D45,Locations!$B$3:$B$308,0),5)="Yes"),E45="Car",INDEX(Locations!$B$3:$E$308,MATCH('Dept I Planning'!C45,Locations!$B$3:$B$308,0),4)="UK"),(J45)*(0.15*Transport!$C$14+0.85*Transport!$C$9)*'Dept I Planning'!F45,IF(AND(OR(C45="Ireland",INDEX(Locations!$B$3:$F$308,MATCH('Dept I Planning'!C45,Locations!$B$3:$B$308,0),5)="Yes"),E45="Hybrid Car",INDEX(Locations!$B$3:$E$308,MATCH('Dept I Planning'!D45,Locations!$B$3:$B$308,0),4)="UK"),(J45)*(0.15*Transport!$C$14+0.85*Transport!$C$9)*'Dept I Planning'!F45,IF(AND(OR(D45="Ireland",INDEX(Locations!$B$3:$F$308,MATCH('Dept I Planning'!D45,Locations!$B$3:$B$308,0),5)="Yes"),E45="Hybrid Car",INDEX(Locations!$B$3:$E$308,MATCH('Dept I Planning'!C45,Locations!$B$3:$B$308,0),4)="UK"),(J45)*(0.15*Transport!$C$14+0.85*Transport!$C$9)*'Dept I Planning'!F45,IF(AND(OR(C45="Ireland",INDEX(Locations!$B$3:$F$308,MATCH('Dept I Planning'!C45,Locations!$B$3:$B$308,0),5)="Yes"),E45="Electric Car",INDEX(Locations!$B$3:$E$308,MATCH('Dept I Planning'!D45,Locations!$B$3:$B$308,0),4)="UK"),(J45)*(0.15*Transport!$C$14+0.85*Transport!$C$8)*'Dept I Planning'!F45,IF(AND(OR(D45="Ireland",INDEX(Locations!$B$3:$F$308,MATCH('Dept I Planning'!D45,Locations!$B$3:$B$308,0),5)="Yes"),E45="Electric Car",INDEX(Locations!$B$3:$E$308,MATCH('Dept I Planning'!C45,Locations!$B$3:$B$308,0),4)="UK"),(J45)*(0.15*Transport!$C$14+0.85*Transport!$C$8)*'Dept I Planning'!F45,IF(AND(OR(C45="Ireland",INDEX(Locations!$B$3:$F$308,MATCH('Dept I Planning'!C45,Locations!$B$3:$B$308,0),5)="Yes"),E45="Bus/Coach",INDEX(Locations!$B$3:$E$308,MATCH('Dept I Planning'!D45,Locations!$B$3:$B$308,0),4)="UK"),(J45)*(0.15*Transport!$C$13+0.85*Transport!$C$5)*'Dept I Planning'!F45,IF(AND(OR(D45="Ireland",INDEX(Locations!$B$3:$F$308,MATCH('Dept I Planning'!D45,Locations!$B$3:$B$308,0),5)="Yes"),E45="Bus/Coach",INDEX(Locations!$B$3:$E$308,MATCH('Dept I Planning'!C45,Locations!$B$3:$B$308,0),4)="UK"),(J45)*(0.15*Transport!$C$13+0.85*Transport!$C$5)*'Dept I Planning'!F45,IF(AND(OR(C45="Ireland",INDEX(Locations!$B$3:$F$308,MATCH('Dept I Planning'!C45,Locations!$B$3:$B$308,0),5)="Yes"),E45="Train",INDEX(Locations!$B$3:$E$308,MATCH('Dept I Planning'!D45,Locations!$B$3:$B$308,0),4)="UK"),(J45)*(0.15*Transport!$C$13+0.85*Transport!$C$3)*'Dept I Planning'!F45,IF(AND(OR(D45="Ireland",INDEX(Locations!$B$3:$F$308,MATCH('Dept I Planning'!D45,Locations!$B$3:$B$308,0),5)="Yes"),E45="Train",INDEX(Locations!$B$3:$E$308,MATCH('Dept I Planning'!C45,Locations!$B$3:$B$308,0),4)="UK"),(J45)*(0.15*Transport!$C$13+0.85*Transport!$C$3),J45*(INDEX(Transport!$B$3:$E$14,MATCH('Dept I Planning'!E45,Transport!$B$3:$B$14,0),IF(INDEX(Locations!$B$3:$G$308,MATCH('Dept I Planning'!C45,Locations!$B$3:$B$308,0),4)="UK",2,IF(INDEX(Locations!$B$3:$G$308,MATCH('Dept I Planning'!C45,Locations!$B$3:$B$308,0),4)="Europe",3,4)))))*F45*G45*H45))))))))))))))))))),1)),"")</f>
        <v/>
      </c>
      <c r="L45" s="90"/>
    </row>
    <row r="46" spans="1:14" ht="17.399999999999999" customHeight="1" x14ac:dyDescent="0.25">
      <c r="A46" s="90"/>
      <c r="B46" s="91"/>
      <c r="C46" s="91"/>
      <c r="D46" s="91"/>
      <c r="E46" s="91"/>
      <c r="F46" s="90"/>
      <c r="G46" s="90">
        <v>1</v>
      </c>
      <c r="H46" s="101">
        <v>1</v>
      </c>
      <c r="I46" s="91"/>
      <c r="J46" s="100" t="str">
        <f>(IFERROR(IF(I46="Yes",(ROUND(6371 * ACOS(SIN((VLOOKUP(C46,Locations!B:D,2,FALSE))*PI()/180)*SIN((VLOOKUP(D46,Locations!B:D,2,FALSE))*PI()/180) + COS((VLOOKUP(C46,Locations!B:D,2,FALSE))*PI()/180) * COS((VLOOKUP(D46,Locations!B:D,2,FALSE))*PI()/180)*COS((VLOOKUP(D46,Locations!B:D,3,FALSE))* PI()/180-(VLOOKUP(C46,Locations!B:D,3,FALSE))*PI()/180))/1.609,0))*2,(ROUND(6371 * ACOS(SIN((VLOOKUP(C46,Locations!B:D,2,FALSE))*PI()/180)*SIN((VLOOKUP(D46,Locations!B:D,2,FALSE))*PI()/180) + COS((VLOOKUP(C46,Locations!B:D,2,FALSE))*PI()/180) * COS((VLOOKUP(D46,Locations!B:D,2,FALSE))*PI()/180)*COS((VLOOKUP(D46,Locations!B:D,3,FALSE))* PI()/180-(VLOOKUP(C46,Locations!B:D,3,FALSE))*PI()/180))/1.609,0))),""))</f>
        <v/>
      </c>
      <c r="K46" s="100" t="str" cm="1">
        <f t="array" ref="K46">IFERROR((ROUND(IF(AND(E46="Train",INDEX(Locations!$B$3:$E$308,MATCH('Dept I Planning'!C46,Locations!$B$3:$B$308,0),4)="Europe",INDEX(Locations!$B$3:$E$308,MATCH('Dept I Planning'!D46,Locations!$B$3:$B$308,0),4)="UK"),(((INDEX(Dover!$B$3:$G$124,MATCH('Dept I Planning'!C46,Dover!$B$3:$B$124,0),6))*Transport!$D$3)+(INDEX(Dover!$B$3:$G$124,MATCH('Dept I Planning'!D46,Dover!$B$3:$B$124,0),6)*Transport!$C$3))*'Dept I Planning'!F46*IF(I46="Yes",2,1),IF(AND(E46="Train",INDEX(Locations!$B$3:$E$308,MATCH('Dept I Planning'!D46,Locations!$B$3:$B$308,0),4)="Europe",INDEX(Locations!$B$3:$E$308,MATCH('Dept I Planning'!C46,Locations!$B$3:$B$308,0),4)="UK"),(((INDEX(Dover!$B$3:$G$124,MATCH('Dept I Planning'!D46,Dover!$B$3:$B$124,0),6))*Transport!$D$3)+(INDEX(Dover!$B$3:$G$124,MATCH('Dept I Planning'!C46,Dover!$B$3:$B$124,0),6)*Transport!$C$3))*'Dept I Planning'!F46*IF(I46="Yes",2,1),IF(AND(E46="Bus/Coach",INDEX(Locations!$B$3:$E$308,MATCH('Dept I Planning'!C46,Locations!$B$3:$B$308,0),4)="Europe",INDEX(Locations!$B$3:$E$308,MATCH('Dept I Planning'!D46,Locations!$B$3:$B$308,0),4)="UK"),((((J46)-42.4)*Transport!$D$5)+(42.4*Transport!$D$13))*'Dept I Planning'!F46,IF(AND(E46="Bus/Coach",INDEX(Locations!$B$3:$E$308,MATCH('Dept I Planning'!D46,Locations!$B$3:$B$308,0),4)="Europe",INDEX(Locations!$B$3:$E$308,MATCH('Dept I Planning'!C46,Locations!$B$3:$B$308,0),4)="UK"),((((J46)-42.4)*Transport!$D$5)+(42.4*Transport!$D$13))*'Dept I Planning'!F46,IF(AND(E46="Car",INDEX(Locations!$B$3:$E$308,MATCH('Dept I Planning'!C46,Locations!$B$3:$B$308,0),4)="Europe",INDEX(Locations!$B$3:$E$308,MATCH('Dept I Planning'!D46,Locations!$B$3:$B$308,0),4)="UK"),(((((J46)-42.4)*Transport!$D$9)+(42.4*Transport!$D$14))*'Dept I Planning'!F46),IF(AND(E46="Car",INDEX(Locations!$B$3:$E$308,MATCH('Dept I Planning'!D46,Locations!$B$3:$B$308,0),4)="Europe",INDEX(Locations!$B$3:$E$308,MATCH('Dept I Planning'!C46,Locations!$B$3:$B$308,0),4)="UK"),(((((J46)-42.4)*Transport!$D$9)+(42.4*Transport!$D$14))*'Dept I Planning'!F46),IF(AND(E46="Hybrid car",INDEX(Locations!$B$3:$E$308,MATCH('Dept I Planning'!C46,Locations!$B$3:$B$308,0),4)="Europe",INDEX(Locations!$B$3:$E$308,MATCH('Dept I Planning'!D46,Locations!$B$3:$B$308,0),4)="UK"),(((((J46)-42.4)*Transport!$D$9)+(42.4*Transport!$D$14))*'Dept I Planning'!F46),IF(AND(E46="Hybrid car",INDEX(Locations!$B$3:$E$308,MATCH('Dept I Planning'!D46,Locations!$B$3:$B$308,0),4)="Europe",INDEX(Locations!$B$3:$E$308,MATCH('Dept I Planning'!C46,Locations!$B$3:$B$308,0),4)="UK"),(((((J46)-42.4)*Transport!$D$9)+(42.4*Transport!$D$14))*'Dept I Planning'!F46),IF(AND(E46="Electric car",INDEX(Locations!$B$3:$E$308,MATCH('Dept I Planning'!C46,Locations!$B$3:$B$308,0),4)="Europe",INDEX(Locations!$B$3:$E$308,MATCH('Dept I Planning'!D46,Locations!$B$3:$B$308,0),4)="UK"),(((((J46)-42.4)*Transport!$D$8)+(42.4*Transport!$D$14))*'Dept I Planning'!F46),IF(AND(E46="Electric car",INDEX(Locations!$B$3:$E$308,MATCH('Dept I Planning'!D46,Locations!$B$3:$B$308,0),4)="Europe",INDEX(Locations!$B$3:$E$308,MATCH('Dept I Planning'!C46,Locations!$B$3:$B$308,0),4)="UK"),(((((J46)-42.4)*Transport!$D$8)+(42.4*Transport!$D$14))*'Dept I Planning'!F46),IF(AND(OR(C46="Ireland",INDEX(Locations!$B$3:$F$308,MATCH('Dept I Planning'!C46,Locations!$B$3:$B$308,0),5)="Yes"),E46="Car",INDEX(Locations!$B$3:$E$308,MATCH('Dept I Planning'!D46,Locations!$B$3:$B$308,0),4)="UK"),(J46)*(0.15*Transport!$C$14+0.85*Transport!$C$9)*'Dept I Planning'!F46,IF(AND(OR(D46="Ireland",INDEX(Locations!$B$3:$F$308,MATCH('Dept I Planning'!D46,Locations!$B$3:$B$308,0),5)="Yes"),E46="Car",INDEX(Locations!$B$3:$E$308,MATCH('Dept I Planning'!C46,Locations!$B$3:$B$308,0),4)="UK"),(J46)*(0.15*Transport!$C$14+0.85*Transport!$C$9)*'Dept I Planning'!F46,IF(AND(OR(C46="Ireland",INDEX(Locations!$B$3:$F$308,MATCH('Dept I Planning'!C46,Locations!$B$3:$B$308,0),5)="Yes"),E46="Hybrid Car",INDEX(Locations!$B$3:$E$308,MATCH('Dept I Planning'!D46,Locations!$B$3:$B$308,0),4)="UK"),(J46)*(0.15*Transport!$C$14+0.85*Transport!$C$9)*'Dept I Planning'!F46,IF(AND(OR(D46="Ireland",INDEX(Locations!$B$3:$F$308,MATCH('Dept I Planning'!D46,Locations!$B$3:$B$308,0),5)="Yes"),E46="Hybrid Car",INDEX(Locations!$B$3:$E$308,MATCH('Dept I Planning'!C46,Locations!$B$3:$B$308,0),4)="UK"),(J46)*(0.15*Transport!$C$14+0.85*Transport!$C$9)*'Dept I Planning'!F46,IF(AND(OR(C46="Ireland",INDEX(Locations!$B$3:$F$308,MATCH('Dept I Planning'!C46,Locations!$B$3:$B$308,0),5)="Yes"),E46="Electric Car",INDEX(Locations!$B$3:$E$308,MATCH('Dept I Planning'!D46,Locations!$B$3:$B$308,0),4)="UK"),(J46)*(0.15*Transport!$C$14+0.85*Transport!$C$8)*'Dept I Planning'!F46,IF(AND(OR(D46="Ireland",INDEX(Locations!$B$3:$F$308,MATCH('Dept I Planning'!D46,Locations!$B$3:$B$308,0),5)="Yes"),E46="Electric Car",INDEX(Locations!$B$3:$E$308,MATCH('Dept I Planning'!C46,Locations!$B$3:$B$308,0),4)="UK"),(J46)*(0.15*Transport!$C$14+0.85*Transport!$C$8)*'Dept I Planning'!F46,IF(AND(OR(C46="Ireland",INDEX(Locations!$B$3:$F$308,MATCH('Dept I Planning'!C46,Locations!$B$3:$B$308,0),5)="Yes"),E46="Bus/Coach",INDEX(Locations!$B$3:$E$308,MATCH('Dept I Planning'!D46,Locations!$B$3:$B$308,0),4)="UK"),(J46)*(0.15*Transport!$C$13+0.85*Transport!$C$5)*'Dept I Planning'!F46,IF(AND(OR(D46="Ireland",INDEX(Locations!$B$3:$F$308,MATCH('Dept I Planning'!D46,Locations!$B$3:$B$308,0),5)="Yes"),E46="Bus/Coach",INDEX(Locations!$B$3:$E$308,MATCH('Dept I Planning'!C46,Locations!$B$3:$B$308,0),4)="UK"),(J46)*(0.15*Transport!$C$13+0.85*Transport!$C$5)*'Dept I Planning'!F46,IF(AND(OR(C46="Ireland",INDEX(Locations!$B$3:$F$308,MATCH('Dept I Planning'!C46,Locations!$B$3:$B$308,0),5)="Yes"),E46="Train",INDEX(Locations!$B$3:$E$308,MATCH('Dept I Planning'!D46,Locations!$B$3:$B$308,0),4)="UK"),(J46)*(0.15*Transport!$C$13+0.85*Transport!$C$3)*'Dept I Planning'!F46,IF(AND(OR(D46="Ireland",INDEX(Locations!$B$3:$F$308,MATCH('Dept I Planning'!D46,Locations!$B$3:$B$308,0),5)="Yes"),E46="Train",INDEX(Locations!$B$3:$E$308,MATCH('Dept I Planning'!C46,Locations!$B$3:$B$308,0),4)="UK"),(J46)*(0.15*Transport!$C$13+0.85*Transport!$C$3),J46*(INDEX(Transport!$B$3:$E$14,MATCH('Dept I Planning'!E46,Transport!$B$3:$B$14,0),IF(INDEX(Locations!$B$3:$G$308,MATCH('Dept I Planning'!C46,Locations!$B$3:$B$308,0),4)="UK",2,IF(INDEX(Locations!$B$3:$G$308,MATCH('Dept I Planning'!C46,Locations!$B$3:$B$308,0),4)="Europe",3,4)))))*F46*G46*H46))))))))))))))))))),1)),"")</f>
        <v/>
      </c>
      <c r="L46" s="90"/>
    </row>
    <row r="47" spans="1:14" ht="17.399999999999999" customHeight="1" x14ac:dyDescent="0.25">
      <c r="A47" s="90"/>
      <c r="B47" s="91"/>
      <c r="C47" s="91"/>
      <c r="D47" s="91"/>
      <c r="E47" s="91"/>
      <c r="F47" s="90"/>
      <c r="G47" s="90">
        <v>1</v>
      </c>
      <c r="H47" s="101">
        <v>1</v>
      </c>
      <c r="I47" s="91"/>
      <c r="J47" s="100" t="str">
        <f>(IFERROR(IF(I47="Yes",(ROUND(6371 * ACOS(SIN((VLOOKUP(C47,Locations!B:D,2,FALSE))*PI()/180)*SIN((VLOOKUP(D47,Locations!B:D,2,FALSE))*PI()/180) + COS((VLOOKUP(C47,Locations!B:D,2,FALSE))*PI()/180) * COS((VLOOKUP(D47,Locations!B:D,2,FALSE))*PI()/180)*COS((VLOOKUP(D47,Locations!B:D,3,FALSE))* PI()/180-(VLOOKUP(C47,Locations!B:D,3,FALSE))*PI()/180))/1.609,0))*2,(ROUND(6371 * ACOS(SIN((VLOOKUP(C47,Locations!B:D,2,FALSE))*PI()/180)*SIN((VLOOKUP(D47,Locations!B:D,2,FALSE))*PI()/180) + COS((VLOOKUP(C47,Locations!B:D,2,FALSE))*PI()/180) * COS((VLOOKUP(D47,Locations!B:D,2,FALSE))*PI()/180)*COS((VLOOKUP(D47,Locations!B:D,3,FALSE))* PI()/180-(VLOOKUP(C47,Locations!B:D,3,FALSE))*PI()/180))/1.609,0))),""))</f>
        <v/>
      </c>
      <c r="K47" s="100" t="str" cm="1">
        <f t="array" ref="K47">IFERROR((ROUND(IF(AND(E47="Train",INDEX(Locations!$B$3:$E$308,MATCH('Dept I Planning'!C47,Locations!$B$3:$B$308,0),4)="Europe",INDEX(Locations!$B$3:$E$308,MATCH('Dept I Planning'!D47,Locations!$B$3:$B$308,0),4)="UK"),(((INDEX(Dover!$B$3:$G$124,MATCH('Dept I Planning'!C47,Dover!$B$3:$B$124,0),6))*Transport!$D$3)+(INDEX(Dover!$B$3:$G$124,MATCH('Dept I Planning'!D47,Dover!$B$3:$B$124,0),6)*Transport!$C$3))*'Dept I Planning'!F47*IF(I47="Yes",2,1),IF(AND(E47="Train",INDEX(Locations!$B$3:$E$308,MATCH('Dept I Planning'!D47,Locations!$B$3:$B$308,0),4)="Europe",INDEX(Locations!$B$3:$E$308,MATCH('Dept I Planning'!C47,Locations!$B$3:$B$308,0),4)="UK"),(((INDEX(Dover!$B$3:$G$124,MATCH('Dept I Planning'!D47,Dover!$B$3:$B$124,0),6))*Transport!$D$3)+(INDEX(Dover!$B$3:$G$124,MATCH('Dept I Planning'!C47,Dover!$B$3:$B$124,0),6)*Transport!$C$3))*'Dept I Planning'!F47*IF(I47="Yes",2,1),IF(AND(E47="Bus/Coach",INDEX(Locations!$B$3:$E$308,MATCH('Dept I Planning'!C47,Locations!$B$3:$B$308,0),4)="Europe",INDEX(Locations!$B$3:$E$308,MATCH('Dept I Planning'!D47,Locations!$B$3:$B$308,0),4)="UK"),((((J47)-42.4)*Transport!$D$5)+(42.4*Transport!$D$13))*'Dept I Planning'!F47,IF(AND(E47="Bus/Coach",INDEX(Locations!$B$3:$E$308,MATCH('Dept I Planning'!D47,Locations!$B$3:$B$308,0),4)="Europe",INDEX(Locations!$B$3:$E$308,MATCH('Dept I Planning'!C47,Locations!$B$3:$B$308,0),4)="UK"),((((J47)-42.4)*Transport!$D$5)+(42.4*Transport!$D$13))*'Dept I Planning'!F47,IF(AND(E47="Car",INDEX(Locations!$B$3:$E$308,MATCH('Dept I Planning'!C47,Locations!$B$3:$B$308,0),4)="Europe",INDEX(Locations!$B$3:$E$308,MATCH('Dept I Planning'!D47,Locations!$B$3:$B$308,0),4)="UK"),(((((J47)-42.4)*Transport!$D$9)+(42.4*Transport!$D$14))*'Dept I Planning'!F47),IF(AND(E47="Car",INDEX(Locations!$B$3:$E$308,MATCH('Dept I Planning'!D47,Locations!$B$3:$B$308,0),4)="Europe",INDEX(Locations!$B$3:$E$308,MATCH('Dept I Planning'!C47,Locations!$B$3:$B$308,0),4)="UK"),(((((J47)-42.4)*Transport!$D$9)+(42.4*Transport!$D$14))*'Dept I Planning'!F47),IF(AND(E47="Hybrid car",INDEX(Locations!$B$3:$E$308,MATCH('Dept I Planning'!C47,Locations!$B$3:$B$308,0),4)="Europe",INDEX(Locations!$B$3:$E$308,MATCH('Dept I Planning'!D47,Locations!$B$3:$B$308,0),4)="UK"),(((((J47)-42.4)*Transport!$D$9)+(42.4*Transport!$D$14))*'Dept I Planning'!F47),IF(AND(E47="Hybrid car",INDEX(Locations!$B$3:$E$308,MATCH('Dept I Planning'!D47,Locations!$B$3:$B$308,0),4)="Europe",INDEX(Locations!$B$3:$E$308,MATCH('Dept I Planning'!C47,Locations!$B$3:$B$308,0),4)="UK"),(((((J47)-42.4)*Transport!$D$9)+(42.4*Transport!$D$14))*'Dept I Planning'!F47),IF(AND(E47="Electric car",INDEX(Locations!$B$3:$E$308,MATCH('Dept I Planning'!C47,Locations!$B$3:$B$308,0),4)="Europe",INDEX(Locations!$B$3:$E$308,MATCH('Dept I Planning'!D47,Locations!$B$3:$B$308,0),4)="UK"),(((((J47)-42.4)*Transport!$D$8)+(42.4*Transport!$D$14))*'Dept I Planning'!F47),IF(AND(E47="Electric car",INDEX(Locations!$B$3:$E$308,MATCH('Dept I Planning'!D47,Locations!$B$3:$B$308,0),4)="Europe",INDEX(Locations!$B$3:$E$308,MATCH('Dept I Planning'!C47,Locations!$B$3:$B$308,0),4)="UK"),(((((J47)-42.4)*Transport!$D$8)+(42.4*Transport!$D$14))*'Dept I Planning'!F47),IF(AND(OR(C47="Ireland",INDEX(Locations!$B$3:$F$308,MATCH('Dept I Planning'!C47,Locations!$B$3:$B$308,0),5)="Yes"),E47="Car",INDEX(Locations!$B$3:$E$308,MATCH('Dept I Planning'!D47,Locations!$B$3:$B$308,0),4)="UK"),(J47)*(0.15*Transport!$C$14+0.85*Transport!$C$9)*'Dept I Planning'!F47,IF(AND(OR(D47="Ireland",INDEX(Locations!$B$3:$F$308,MATCH('Dept I Planning'!D47,Locations!$B$3:$B$308,0),5)="Yes"),E47="Car",INDEX(Locations!$B$3:$E$308,MATCH('Dept I Planning'!C47,Locations!$B$3:$B$308,0),4)="UK"),(J47)*(0.15*Transport!$C$14+0.85*Transport!$C$9)*'Dept I Planning'!F47,IF(AND(OR(C47="Ireland",INDEX(Locations!$B$3:$F$308,MATCH('Dept I Planning'!C47,Locations!$B$3:$B$308,0),5)="Yes"),E47="Hybrid Car",INDEX(Locations!$B$3:$E$308,MATCH('Dept I Planning'!D47,Locations!$B$3:$B$308,0),4)="UK"),(J47)*(0.15*Transport!$C$14+0.85*Transport!$C$9)*'Dept I Planning'!F47,IF(AND(OR(D47="Ireland",INDEX(Locations!$B$3:$F$308,MATCH('Dept I Planning'!D47,Locations!$B$3:$B$308,0),5)="Yes"),E47="Hybrid Car",INDEX(Locations!$B$3:$E$308,MATCH('Dept I Planning'!C47,Locations!$B$3:$B$308,0),4)="UK"),(J47)*(0.15*Transport!$C$14+0.85*Transport!$C$9)*'Dept I Planning'!F47,IF(AND(OR(C47="Ireland",INDEX(Locations!$B$3:$F$308,MATCH('Dept I Planning'!C47,Locations!$B$3:$B$308,0),5)="Yes"),E47="Electric Car",INDEX(Locations!$B$3:$E$308,MATCH('Dept I Planning'!D47,Locations!$B$3:$B$308,0),4)="UK"),(J47)*(0.15*Transport!$C$14+0.85*Transport!$C$8)*'Dept I Planning'!F47,IF(AND(OR(D47="Ireland",INDEX(Locations!$B$3:$F$308,MATCH('Dept I Planning'!D47,Locations!$B$3:$B$308,0),5)="Yes"),E47="Electric Car",INDEX(Locations!$B$3:$E$308,MATCH('Dept I Planning'!C47,Locations!$B$3:$B$308,0),4)="UK"),(J47)*(0.15*Transport!$C$14+0.85*Transport!$C$8)*'Dept I Planning'!F47,IF(AND(OR(C47="Ireland",INDEX(Locations!$B$3:$F$308,MATCH('Dept I Planning'!C47,Locations!$B$3:$B$308,0),5)="Yes"),E47="Bus/Coach",INDEX(Locations!$B$3:$E$308,MATCH('Dept I Planning'!D47,Locations!$B$3:$B$308,0),4)="UK"),(J47)*(0.15*Transport!$C$13+0.85*Transport!$C$5)*'Dept I Planning'!F47,IF(AND(OR(D47="Ireland",INDEX(Locations!$B$3:$F$308,MATCH('Dept I Planning'!D47,Locations!$B$3:$B$308,0),5)="Yes"),E47="Bus/Coach",INDEX(Locations!$B$3:$E$308,MATCH('Dept I Planning'!C47,Locations!$B$3:$B$308,0),4)="UK"),(J47)*(0.15*Transport!$C$13+0.85*Transport!$C$5)*'Dept I Planning'!F47,IF(AND(OR(C47="Ireland",INDEX(Locations!$B$3:$F$308,MATCH('Dept I Planning'!C47,Locations!$B$3:$B$308,0),5)="Yes"),E47="Train",INDEX(Locations!$B$3:$E$308,MATCH('Dept I Planning'!D47,Locations!$B$3:$B$308,0),4)="UK"),(J47)*(0.15*Transport!$C$13+0.85*Transport!$C$3)*'Dept I Planning'!F47,IF(AND(OR(D47="Ireland",INDEX(Locations!$B$3:$F$308,MATCH('Dept I Planning'!D47,Locations!$B$3:$B$308,0),5)="Yes"),E47="Train",INDEX(Locations!$B$3:$E$308,MATCH('Dept I Planning'!C47,Locations!$B$3:$B$308,0),4)="UK"),(J47)*(0.15*Transport!$C$13+0.85*Transport!$C$3),J47*(INDEX(Transport!$B$3:$E$14,MATCH('Dept I Planning'!E47,Transport!$B$3:$B$14,0),IF(INDEX(Locations!$B$3:$G$308,MATCH('Dept I Planning'!C47,Locations!$B$3:$B$308,0),4)="UK",2,IF(INDEX(Locations!$B$3:$G$308,MATCH('Dept I Planning'!C47,Locations!$B$3:$B$308,0),4)="Europe",3,4)))))*F47*G47*H47))))))))))))))))))),1)),"")</f>
        <v/>
      </c>
      <c r="L47" s="90"/>
    </row>
    <row r="48" spans="1:14" ht="17.399999999999999" customHeight="1" x14ac:dyDescent="0.25">
      <c r="A48" s="90"/>
      <c r="B48" s="91"/>
      <c r="C48" s="91"/>
      <c r="D48" s="91"/>
      <c r="E48" s="91"/>
      <c r="F48" s="90"/>
      <c r="G48" s="90">
        <v>1</v>
      </c>
      <c r="H48" s="101">
        <v>1</v>
      </c>
      <c r="I48" s="91"/>
      <c r="J48" s="100" t="str">
        <f>(IFERROR(IF(I48="Yes",(ROUND(6371 * ACOS(SIN((VLOOKUP(C48,Locations!B:D,2,FALSE))*PI()/180)*SIN((VLOOKUP(D48,Locations!B:D,2,FALSE))*PI()/180) + COS((VLOOKUP(C48,Locations!B:D,2,FALSE))*PI()/180) * COS((VLOOKUP(D48,Locations!B:D,2,FALSE))*PI()/180)*COS((VLOOKUP(D48,Locations!B:D,3,FALSE))* PI()/180-(VLOOKUP(C48,Locations!B:D,3,FALSE))*PI()/180))/1.609,0))*2,(ROUND(6371 * ACOS(SIN((VLOOKUP(C48,Locations!B:D,2,FALSE))*PI()/180)*SIN((VLOOKUP(D48,Locations!B:D,2,FALSE))*PI()/180) + COS((VLOOKUP(C48,Locations!B:D,2,FALSE))*PI()/180) * COS((VLOOKUP(D48,Locations!B:D,2,FALSE))*PI()/180)*COS((VLOOKUP(D48,Locations!B:D,3,FALSE))* PI()/180-(VLOOKUP(C48,Locations!B:D,3,FALSE))*PI()/180))/1.609,0))),""))</f>
        <v/>
      </c>
      <c r="K48" s="100" t="str" cm="1">
        <f t="array" ref="K48">IFERROR((ROUND(IF(AND(E48="Train",INDEX(Locations!$B$3:$E$308,MATCH('Dept I Planning'!C48,Locations!$B$3:$B$308,0),4)="Europe",INDEX(Locations!$B$3:$E$308,MATCH('Dept I Planning'!D48,Locations!$B$3:$B$308,0),4)="UK"),(((INDEX(Dover!$B$3:$G$124,MATCH('Dept I Planning'!C48,Dover!$B$3:$B$124,0),6))*Transport!$D$3)+(INDEX(Dover!$B$3:$G$124,MATCH('Dept I Planning'!D48,Dover!$B$3:$B$124,0),6)*Transport!$C$3))*'Dept I Planning'!F48*IF(I48="Yes",2,1),IF(AND(E48="Train",INDEX(Locations!$B$3:$E$308,MATCH('Dept I Planning'!D48,Locations!$B$3:$B$308,0),4)="Europe",INDEX(Locations!$B$3:$E$308,MATCH('Dept I Planning'!C48,Locations!$B$3:$B$308,0),4)="UK"),(((INDEX(Dover!$B$3:$G$124,MATCH('Dept I Planning'!D48,Dover!$B$3:$B$124,0),6))*Transport!$D$3)+(INDEX(Dover!$B$3:$G$124,MATCH('Dept I Planning'!C48,Dover!$B$3:$B$124,0),6)*Transport!$C$3))*'Dept I Planning'!F48*IF(I48="Yes",2,1),IF(AND(E48="Bus/Coach",INDEX(Locations!$B$3:$E$308,MATCH('Dept I Planning'!C48,Locations!$B$3:$B$308,0),4)="Europe",INDEX(Locations!$B$3:$E$308,MATCH('Dept I Planning'!D48,Locations!$B$3:$B$308,0),4)="UK"),((((J48)-42.4)*Transport!$D$5)+(42.4*Transport!$D$13))*'Dept I Planning'!F48,IF(AND(E48="Bus/Coach",INDEX(Locations!$B$3:$E$308,MATCH('Dept I Planning'!D48,Locations!$B$3:$B$308,0),4)="Europe",INDEX(Locations!$B$3:$E$308,MATCH('Dept I Planning'!C48,Locations!$B$3:$B$308,0),4)="UK"),((((J48)-42.4)*Transport!$D$5)+(42.4*Transport!$D$13))*'Dept I Planning'!F48,IF(AND(E48="Car",INDEX(Locations!$B$3:$E$308,MATCH('Dept I Planning'!C48,Locations!$B$3:$B$308,0),4)="Europe",INDEX(Locations!$B$3:$E$308,MATCH('Dept I Planning'!D48,Locations!$B$3:$B$308,0),4)="UK"),(((((J48)-42.4)*Transport!$D$9)+(42.4*Transport!$D$14))*'Dept I Planning'!F48),IF(AND(E48="Car",INDEX(Locations!$B$3:$E$308,MATCH('Dept I Planning'!D48,Locations!$B$3:$B$308,0),4)="Europe",INDEX(Locations!$B$3:$E$308,MATCH('Dept I Planning'!C48,Locations!$B$3:$B$308,0),4)="UK"),(((((J48)-42.4)*Transport!$D$9)+(42.4*Transport!$D$14))*'Dept I Planning'!F48),IF(AND(E48="Hybrid car",INDEX(Locations!$B$3:$E$308,MATCH('Dept I Planning'!C48,Locations!$B$3:$B$308,0),4)="Europe",INDEX(Locations!$B$3:$E$308,MATCH('Dept I Planning'!D48,Locations!$B$3:$B$308,0),4)="UK"),(((((J48)-42.4)*Transport!$D$9)+(42.4*Transport!$D$14))*'Dept I Planning'!F48),IF(AND(E48="Hybrid car",INDEX(Locations!$B$3:$E$308,MATCH('Dept I Planning'!D48,Locations!$B$3:$B$308,0),4)="Europe",INDEX(Locations!$B$3:$E$308,MATCH('Dept I Planning'!C48,Locations!$B$3:$B$308,0),4)="UK"),(((((J48)-42.4)*Transport!$D$9)+(42.4*Transport!$D$14))*'Dept I Planning'!F48),IF(AND(E48="Electric car",INDEX(Locations!$B$3:$E$308,MATCH('Dept I Planning'!C48,Locations!$B$3:$B$308,0),4)="Europe",INDEX(Locations!$B$3:$E$308,MATCH('Dept I Planning'!D48,Locations!$B$3:$B$308,0),4)="UK"),(((((J48)-42.4)*Transport!$D$8)+(42.4*Transport!$D$14))*'Dept I Planning'!F48),IF(AND(E48="Electric car",INDEX(Locations!$B$3:$E$308,MATCH('Dept I Planning'!D48,Locations!$B$3:$B$308,0),4)="Europe",INDEX(Locations!$B$3:$E$308,MATCH('Dept I Planning'!C48,Locations!$B$3:$B$308,0),4)="UK"),(((((J48)-42.4)*Transport!$D$8)+(42.4*Transport!$D$14))*'Dept I Planning'!F48),IF(AND(OR(C48="Ireland",INDEX(Locations!$B$3:$F$308,MATCH('Dept I Planning'!C48,Locations!$B$3:$B$308,0),5)="Yes"),E48="Car",INDEX(Locations!$B$3:$E$308,MATCH('Dept I Planning'!D48,Locations!$B$3:$B$308,0),4)="UK"),(J48)*(0.15*Transport!$C$14+0.85*Transport!$C$9)*'Dept I Planning'!F48,IF(AND(OR(D48="Ireland",INDEX(Locations!$B$3:$F$308,MATCH('Dept I Planning'!D48,Locations!$B$3:$B$308,0),5)="Yes"),E48="Car",INDEX(Locations!$B$3:$E$308,MATCH('Dept I Planning'!C48,Locations!$B$3:$B$308,0),4)="UK"),(J48)*(0.15*Transport!$C$14+0.85*Transport!$C$9)*'Dept I Planning'!F48,IF(AND(OR(C48="Ireland",INDEX(Locations!$B$3:$F$308,MATCH('Dept I Planning'!C48,Locations!$B$3:$B$308,0),5)="Yes"),E48="Hybrid Car",INDEX(Locations!$B$3:$E$308,MATCH('Dept I Planning'!D48,Locations!$B$3:$B$308,0),4)="UK"),(J48)*(0.15*Transport!$C$14+0.85*Transport!$C$9)*'Dept I Planning'!F48,IF(AND(OR(D48="Ireland",INDEX(Locations!$B$3:$F$308,MATCH('Dept I Planning'!D48,Locations!$B$3:$B$308,0),5)="Yes"),E48="Hybrid Car",INDEX(Locations!$B$3:$E$308,MATCH('Dept I Planning'!C48,Locations!$B$3:$B$308,0),4)="UK"),(J48)*(0.15*Transport!$C$14+0.85*Transport!$C$9)*'Dept I Planning'!F48,IF(AND(OR(C48="Ireland",INDEX(Locations!$B$3:$F$308,MATCH('Dept I Planning'!C48,Locations!$B$3:$B$308,0),5)="Yes"),E48="Electric Car",INDEX(Locations!$B$3:$E$308,MATCH('Dept I Planning'!D48,Locations!$B$3:$B$308,0),4)="UK"),(J48)*(0.15*Transport!$C$14+0.85*Transport!$C$8)*'Dept I Planning'!F48,IF(AND(OR(D48="Ireland",INDEX(Locations!$B$3:$F$308,MATCH('Dept I Planning'!D48,Locations!$B$3:$B$308,0),5)="Yes"),E48="Electric Car",INDEX(Locations!$B$3:$E$308,MATCH('Dept I Planning'!C48,Locations!$B$3:$B$308,0),4)="UK"),(J48)*(0.15*Transport!$C$14+0.85*Transport!$C$8)*'Dept I Planning'!F48,IF(AND(OR(C48="Ireland",INDEX(Locations!$B$3:$F$308,MATCH('Dept I Planning'!C48,Locations!$B$3:$B$308,0),5)="Yes"),E48="Bus/Coach",INDEX(Locations!$B$3:$E$308,MATCH('Dept I Planning'!D48,Locations!$B$3:$B$308,0),4)="UK"),(J48)*(0.15*Transport!$C$13+0.85*Transport!$C$5)*'Dept I Planning'!F48,IF(AND(OR(D48="Ireland",INDEX(Locations!$B$3:$F$308,MATCH('Dept I Planning'!D48,Locations!$B$3:$B$308,0),5)="Yes"),E48="Bus/Coach",INDEX(Locations!$B$3:$E$308,MATCH('Dept I Planning'!C48,Locations!$B$3:$B$308,0),4)="UK"),(J48)*(0.15*Transport!$C$13+0.85*Transport!$C$5)*'Dept I Planning'!F48,IF(AND(OR(C48="Ireland",INDEX(Locations!$B$3:$F$308,MATCH('Dept I Planning'!C48,Locations!$B$3:$B$308,0),5)="Yes"),E48="Train",INDEX(Locations!$B$3:$E$308,MATCH('Dept I Planning'!D48,Locations!$B$3:$B$308,0),4)="UK"),(J48)*(0.15*Transport!$C$13+0.85*Transport!$C$3)*'Dept I Planning'!F48,IF(AND(OR(D48="Ireland",INDEX(Locations!$B$3:$F$308,MATCH('Dept I Planning'!D48,Locations!$B$3:$B$308,0),5)="Yes"),E48="Train",INDEX(Locations!$B$3:$E$308,MATCH('Dept I Planning'!C48,Locations!$B$3:$B$308,0),4)="UK"),(J48)*(0.15*Transport!$C$13+0.85*Transport!$C$3),J48*(INDEX(Transport!$B$3:$E$14,MATCH('Dept I Planning'!E48,Transport!$B$3:$B$14,0),IF(INDEX(Locations!$B$3:$G$308,MATCH('Dept I Planning'!C48,Locations!$B$3:$B$308,0),4)="UK",2,IF(INDEX(Locations!$B$3:$G$308,MATCH('Dept I Planning'!C48,Locations!$B$3:$B$308,0),4)="Europe",3,4)))))*F48*G48*H48))))))))))))))))))),1)),"")</f>
        <v/>
      </c>
      <c r="L48" s="90"/>
    </row>
    <row r="49" spans="1:12" ht="17.399999999999999" customHeight="1" x14ac:dyDescent="0.25">
      <c r="A49" s="90"/>
      <c r="B49" s="91"/>
      <c r="C49" s="91"/>
      <c r="D49" s="91"/>
      <c r="E49" s="91"/>
      <c r="F49" s="90"/>
      <c r="G49" s="90">
        <v>1</v>
      </c>
      <c r="H49" s="101">
        <v>1</v>
      </c>
      <c r="I49" s="91"/>
      <c r="J49" s="100" t="str">
        <f>(IFERROR(IF(I49="Yes",(ROUND(6371 * ACOS(SIN((VLOOKUP(C49,Locations!B:D,2,FALSE))*PI()/180)*SIN((VLOOKUP(D49,Locations!B:D,2,FALSE))*PI()/180) + COS((VLOOKUP(C49,Locations!B:D,2,FALSE))*PI()/180) * COS((VLOOKUP(D49,Locations!B:D,2,FALSE))*PI()/180)*COS((VLOOKUP(D49,Locations!B:D,3,FALSE))* PI()/180-(VLOOKUP(C49,Locations!B:D,3,FALSE))*PI()/180))/1.609,0))*2,(ROUND(6371 * ACOS(SIN((VLOOKUP(C49,Locations!B:D,2,FALSE))*PI()/180)*SIN((VLOOKUP(D49,Locations!B:D,2,FALSE))*PI()/180) + COS((VLOOKUP(C49,Locations!B:D,2,FALSE))*PI()/180) * COS((VLOOKUP(D49,Locations!B:D,2,FALSE))*PI()/180)*COS((VLOOKUP(D49,Locations!B:D,3,FALSE))* PI()/180-(VLOOKUP(C49,Locations!B:D,3,FALSE))*PI()/180))/1.609,0))),""))</f>
        <v/>
      </c>
      <c r="K49" s="100" t="str" cm="1">
        <f t="array" ref="K49">IFERROR((ROUND(IF(AND(E49="Train",INDEX(Locations!$B$3:$E$308,MATCH('Dept I Planning'!C49,Locations!$B$3:$B$308,0),4)="Europe",INDEX(Locations!$B$3:$E$308,MATCH('Dept I Planning'!D49,Locations!$B$3:$B$308,0),4)="UK"),(((INDEX(Dover!$B$3:$G$124,MATCH('Dept I Planning'!C49,Dover!$B$3:$B$124,0),6))*Transport!$D$3)+(INDEX(Dover!$B$3:$G$124,MATCH('Dept I Planning'!D49,Dover!$B$3:$B$124,0),6)*Transport!$C$3))*'Dept I Planning'!F49*IF(I49="Yes",2,1),IF(AND(E49="Train",INDEX(Locations!$B$3:$E$308,MATCH('Dept I Planning'!D49,Locations!$B$3:$B$308,0),4)="Europe",INDEX(Locations!$B$3:$E$308,MATCH('Dept I Planning'!C49,Locations!$B$3:$B$308,0),4)="UK"),(((INDEX(Dover!$B$3:$G$124,MATCH('Dept I Planning'!D49,Dover!$B$3:$B$124,0),6))*Transport!$D$3)+(INDEX(Dover!$B$3:$G$124,MATCH('Dept I Planning'!C49,Dover!$B$3:$B$124,0),6)*Transport!$C$3))*'Dept I Planning'!F49*IF(I49="Yes",2,1),IF(AND(E49="Bus/Coach",INDEX(Locations!$B$3:$E$308,MATCH('Dept I Planning'!C49,Locations!$B$3:$B$308,0),4)="Europe",INDEX(Locations!$B$3:$E$308,MATCH('Dept I Planning'!D49,Locations!$B$3:$B$308,0),4)="UK"),((((J49)-42.4)*Transport!$D$5)+(42.4*Transport!$D$13))*'Dept I Planning'!F49,IF(AND(E49="Bus/Coach",INDEX(Locations!$B$3:$E$308,MATCH('Dept I Planning'!D49,Locations!$B$3:$B$308,0),4)="Europe",INDEX(Locations!$B$3:$E$308,MATCH('Dept I Planning'!C49,Locations!$B$3:$B$308,0),4)="UK"),((((J49)-42.4)*Transport!$D$5)+(42.4*Transport!$D$13))*'Dept I Planning'!F49,IF(AND(E49="Car",INDEX(Locations!$B$3:$E$308,MATCH('Dept I Planning'!C49,Locations!$B$3:$B$308,0),4)="Europe",INDEX(Locations!$B$3:$E$308,MATCH('Dept I Planning'!D49,Locations!$B$3:$B$308,0),4)="UK"),(((((J49)-42.4)*Transport!$D$9)+(42.4*Transport!$D$14))*'Dept I Planning'!F49),IF(AND(E49="Car",INDEX(Locations!$B$3:$E$308,MATCH('Dept I Planning'!D49,Locations!$B$3:$B$308,0),4)="Europe",INDEX(Locations!$B$3:$E$308,MATCH('Dept I Planning'!C49,Locations!$B$3:$B$308,0),4)="UK"),(((((J49)-42.4)*Transport!$D$9)+(42.4*Transport!$D$14))*'Dept I Planning'!F49),IF(AND(E49="Hybrid car",INDEX(Locations!$B$3:$E$308,MATCH('Dept I Planning'!C49,Locations!$B$3:$B$308,0),4)="Europe",INDEX(Locations!$B$3:$E$308,MATCH('Dept I Planning'!D49,Locations!$B$3:$B$308,0),4)="UK"),(((((J49)-42.4)*Transport!$D$9)+(42.4*Transport!$D$14))*'Dept I Planning'!F49),IF(AND(E49="Hybrid car",INDEX(Locations!$B$3:$E$308,MATCH('Dept I Planning'!D49,Locations!$B$3:$B$308,0),4)="Europe",INDEX(Locations!$B$3:$E$308,MATCH('Dept I Planning'!C49,Locations!$B$3:$B$308,0),4)="UK"),(((((J49)-42.4)*Transport!$D$9)+(42.4*Transport!$D$14))*'Dept I Planning'!F49),IF(AND(E49="Electric car",INDEX(Locations!$B$3:$E$308,MATCH('Dept I Planning'!C49,Locations!$B$3:$B$308,0),4)="Europe",INDEX(Locations!$B$3:$E$308,MATCH('Dept I Planning'!D49,Locations!$B$3:$B$308,0),4)="UK"),(((((J49)-42.4)*Transport!$D$8)+(42.4*Transport!$D$14))*'Dept I Planning'!F49),IF(AND(E49="Electric car",INDEX(Locations!$B$3:$E$308,MATCH('Dept I Planning'!D49,Locations!$B$3:$B$308,0),4)="Europe",INDEX(Locations!$B$3:$E$308,MATCH('Dept I Planning'!C49,Locations!$B$3:$B$308,0),4)="UK"),(((((J49)-42.4)*Transport!$D$8)+(42.4*Transport!$D$14))*'Dept I Planning'!F49),IF(AND(OR(C49="Ireland",INDEX(Locations!$B$3:$F$308,MATCH('Dept I Planning'!C49,Locations!$B$3:$B$308,0),5)="Yes"),E49="Car",INDEX(Locations!$B$3:$E$308,MATCH('Dept I Planning'!D49,Locations!$B$3:$B$308,0),4)="UK"),(J49)*(0.15*Transport!$C$14+0.85*Transport!$C$9)*'Dept I Planning'!F49,IF(AND(OR(D49="Ireland",INDEX(Locations!$B$3:$F$308,MATCH('Dept I Planning'!D49,Locations!$B$3:$B$308,0),5)="Yes"),E49="Car",INDEX(Locations!$B$3:$E$308,MATCH('Dept I Planning'!C49,Locations!$B$3:$B$308,0),4)="UK"),(J49)*(0.15*Transport!$C$14+0.85*Transport!$C$9)*'Dept I Planning'!F49,IF(AND(OR(C49="Ireland",INDEX(Locations!$B$3:$F$308,MATCH('Dept I Planning'!C49,Locations!$B$3:$B$308,0),5)="Yes"),E49="Hybrid Car",INDEX(Locations!$B$3:$E$308,MATCH('Dept I Planning'!D49,Locations!$B$3:$B$308,0),4)="UK"),(J49)*(0.15*Transport!$C$14+0.85*Transport!$C$9)*'Dept I Planning'!F49,IF(AND(OR(D49="Ireland",INDEX(Locations!$B$3:$F$308,MATCH('Dept I Planning'!D49,Locations!$B$3:$B$308,0),5)="Yes"),E49="Hybrid Car",INDEX(Locations!$B$3:$E$308,MATCH('Dept I Planning'!C49,Locations!$B$3:$B$308,0),4)="UK"),(J49)*(0.15*Transport!$C$14+0.85*Transport!$C$9)*'Dept I Planning'!F49,IF(AND(OR(C49="Ireland",INDEX(Locations!$B$3:$F$308,MATCH('Dept I Planning'!C49,Locations!$B$3:$B$308,0),5)="Yes"),E49="Electric Car",INDEX(Locations!$B$3:$E$308,MATCH('Dept I Planning'!D49,Locations!$B$3:$B$308,0),4)="UK"),(J49)*(0.15*Transport!$C$14+0.85*Transport!$C$8)*'Dept I Planning'!F49,IF(AND(OR(D49="Ireland",INDEX(Locations!$B$3:$F$308,MATCH('Dept I Planning'!D49,Locations!$B$3:$B$308,0),5)="Yes"),E49="Electric Car",INDEX(Locations!$B$3:$E$308,MATCH('Dept I Planning'!C49,Locations!$B$3:$B$308,0),4)="UK"),(J49)*(0.15*Transport!$C$14+0.85*Transport!$C$8)*'Dept I Planning'!F49,IF(AND(OR(C49="Ireland",INDEX(Locations!$B$3:$F$308,MATCH('Dept I Planning'!C49,Locations!$B$3:$B$308,0),5)="Yes"),E49="Bus/Coach",INDEX(Locations!$B$3:$E$308,MATCH('Dept I Planning'!D49,Locations!$B$3:$B$308,0),4)="UK"),(J49)*(0.15*Transport!$C$13+0.85*Transport!$C$5)*'Dept I Planning'!F49,IF(AND(OR(D49="Ireland",INDEX(Locations!$B$3:$F$308,MATCH('Dept I Planning'!D49,Locations!$B$3:$B$308,0),5)="Yes"),E49="Bus/Coach",INDEX(Locations!$B$3:$E$308,MATCH('Dept I Planning'!C49,Locations!$B$3:$B$308,0),4)="UK"),(J49)*(0.15*Transport!$C$13+0.85*Transport!$C$5)*'Dept I Planning'!F49,IF(AND(OR(C49="Ireland",INDEX(Locations!$B$3:$F$308,MATCH('Dept I Planning'!C49,Locations!$B$3:$B$308,0),5)="Yes"),E49="Train",INDEX(Locations!$B$3:$E$308,MATCH('Dept I Planning'!D49,Locations!$B$3:$B$308,0),4)="UK"),(J49)*(0.15*Transport!$C$13+0.85*Transport!$C$3)*'Dept I Planning'!F49,IF(AND(OR(D49="Ireland",INDEX(Locations!$B$3:$F$308,MATCH('Dept I Planning'!D49,Locations!$B$3:$B$308,0),5)="Yes"),E49="Train",INDEX(Locations!$B$3:$E$308,MATCH('Dept I Planning'!C49,Locations!$B$3:$B$308,0),4)="UK"),(J49)*(0.15*Transport!$C$13+0.85*Transport!$C$3),J49*(INDEX(Transport!$B$3:$E$14,MATCH('Dept I Planning'!E49,Transport!$B$3:$B$14,0),IF(INDEX(Locations!$B$3:$G$308,MATCH('Dept I Planning'!C49,Locations!$B$3:$B$308,0),4)="UK",2,IF(INDEX(Locations!$B$3:$G$308,MATCH('Dept I Planning'!C49,Locations!$B$3:$B$308,0),4)="Europe",3,4)))))*F49*G49*H49))))))))))))))))))),1)),"")</f>
        <v/>
      </c>
      <c r="L49" s="90"/>
    </row>
    <row r="50" spans="1:12" ht="17.399999999999999" customHeight="1" x14ac:dyDescent="0.25">
      <c r="A50" s="90"/>
      <c r="B50" s="91"/>
      <c r="C50" s="91"/>
      <c r="D50" s="91"/>
      <c r="E50" s="91"/>
      <c r="F50" s="90"/>
      <c r="G50" s="90">
        <v>1</v>
      </c>
      <c r="H50" s="101">
        <v>1</v>
      </c>
      <c r="I50" s="91"/>
      <c r="J50" s="100" t="str">
        <f>(IFERROR(IF(I50="Yes",(ROUND(6371 * ACOS(SIN((VLOOKUP(C50,Locations!B:D,2,FALSE))*PI()/180)*SIN((VLOOKUP(D50,Locations!B:D,2,FALSE))*PI()/180) + COS((VLOOKUP(C50,Locations!B:D,2,FALSE))*PI()/180) * COS((VLOOKUP(D50,Locations!B:D,2,FALSE))*PI()/180)*COS((VLOOKUP(D50,Locations!B:D,3,FALSE))* PI()/180-(VLOOKUP(C50,Locations!B:D,3,FALSE))*PI()/180))/1.609,0))*2,(ROUND(6371 * ACOS(SIN((VLOOKUP(C50,Locations!B:D,2,FALSE))*PI()/180)*SIN((VLOOKUP(D50,Locations!B:D,2,FALSE))*PI()/180) + COS((VLOOKUP(C50,Locations!B:D,2,FALSE))*PI()/180) * COS((VLOOKUP(D50,Locations!B:D,2,FALSE))*PI()/180)*COS((VLOOKUP(D50,Locations!B:D,3,FALSE))* PI()/180-(VLOOKUP(C50,Locations!B:D,3,FALSE))*PI()/180))/1.609,0))),""))</f>
        <v/>
      </c>
      <c r="K50" s="100" t="str" cm="1">
        <f t="array" ref="K50">IFERROR((ROUND(IF(AND(E50="Train",INDEX(Locations!$B$3:$E$308,MATCH('Dept I Planning'!C50,Locations!$B$3:$B$308,0),4)="Europe",INDEX(Locations!$B$3:$E$308,MATCH('Dept I Planning'!D50,Locations!$B$3:$B$308,0),4)="UK"),(((INDEX(Dover!$B$3:$G$124,MATCH('Dept I Planning'!C50,Dover!$B$3:$B$124,0),6))*Transport!$D$3)+(INDEX(Dover!$B$3:$G$124,MATCH('Dept I Planning'!D50,Dover!$B$3:$B$124,0),6)*Transport!$C$3))*'Dept I Planning'!F50*IF(I50="Yes",2,1),IF(AND(E50="Train",INDEX(Locations!$B$3:$E$308,MATCH('Dept I Planning'!D50,Locations!$B$3:$B$308,0),4)="Europe",INDEX(Locations!$B$3:$E$308,MATCH('Dept I Planning'!C50,Locations!$B$3:$B$308,0),4)="UK"),(((INDEX(Dover!$B$3:$G$124,MATCH('Dept I Planning'!D50,Dover!$B$3:$B$124,0),6))*Transport!$D$3)+(INDEX(Dover!$B$3:$G$124,MATCH('Dept I Planning'!C50,Dover!$B$3:$B$124,0),6)*Transport!$C$3))*'Dept I Planning'!F50*IF(I50="Yes",2,1),IF(AND(E50="Bus/Coach",INDEX(Locations!$B$3:$E$308,MATCH('Dept I Planning'!C50,Locations!$B$3:$B$308,0),4)="Europe",INDEX(Locations!$B$3:$E$308,MATCH('Dept I Planning'!D50,Locations!$B$3:$B$308,0),4)="UK"),((((J50)-42.4)*Transport!$D$5)+(42.4*Transport!$D$13))*'Dept I Planning'!F50,IF(AND(E50="Bus/Coach",INDEX(Locations!$B$3:$E$308,MATCH('Dept I Planning'!D50,Locations!$B$3:$B$308,0),4)="Europe",INDEX(Locations!$B$3:$E$308,MATCH('Dept I Planning'!C50,Locations!$B$3:$B$308,0),4)="UK"),((((J50)-42.4)*Transport!$D$5)+(42.4*Transport!$D$13))*'Dept I Planning'!F50,IF(AND(E50="Car",INDEX(Locations!$B$3:$E$308,MATCH('Dept I Planning'!C50,Locations!$B$3:$B$308,0),4)="Europe",INDEX(Locations!$B$3:$E$308,MATCH('Dept I Planning'!D50,Locations!$B$3:$B$308,0),4)="UK"),(((((J50)-42.4)*Transport!$D$9)+(42.4*Transport!$D$14))*'Dept I Planning'!F50),IF(AND(E50="Car",INDEX(Locations!$B$3:$E$308,MATCH('Dept I Planning'!D50,Locations!$B$3:$B$308,0),4)="Europe",INDEX(Locations!$B$3:$E$308,MATCH('Dept I Planning'!C50,Locations!$B$3:$B$308,0),4)="UK"),(((((J50)-42.4)*Transport!$D$9)+(42.4*Transport!$D$14))*'Dept I Planning'!F50),IF(AND(E50="Hybrid car",INDEX(Locations!$B$3:$E$308,MATCH('Dept I Planning'!C50,Locations!$B$3:$B$308,0),4)="Europe",INDEX(Locations!$B$3:$E$308,MATCH('Dept I Planning'!D50,Locations!$B$3:$B$308,0),4)="UK"),(((((J50)-42.4)*Transport!$D$9)+(42.4*Transport!$D$14))*'Dept I Planning'!F50),IF(AND(E50="Hybrid car",INDEX(Locations!$B$3:$E$308,MATCH('Dept I Planning'!D50,Locations!$B$3:$B$308,0),4)="Europe",INDEX(Locations!$B$3:$E$308,MATCH('Dept I Planning'!C50,Locations!$B$3:$B$308,0),4)="UK"),(((((J50)-42.4)*Transport!$D$9)+(42.4*Transport!$D$14))*'Dept I Planning'!F50),IF(AND(E50="Electric car",INDEX(Locations!$B$3:$E$308,MATCH('Dept I Planning'!C50,Locations!$B$3:$B$308,0),4)="Europe",INDEX(Locations!$B$3:$E$308,MATCH('Dept I Planning'!D50,Locations!$B$3:$B$308,0),4)="UK"),(((((J50)-42.4)*Transport!$D$8)+(42.4*Transport!$D$14))*'Dept I Planning'!F50),IF(AND(E50="Electric car",INDEX(Locations!$B$3:$E$308,MATCH('Dept I Planning'!D50,Locations!$B$3:$B$308,0),4)="Europe",INDEX(Locations!$B$3:$E$308,MATCH('Dept I Planning'!C50,Locations!$B$3:$B$308,0),4)="UK"),(((((J50)-42.4)*Transport!$D$8)+(42.4*Transport!$D$14))*'Dept I Planning'!F50),IF(AND(OR(C50="Ireland",INDEX(Locations!$B$3:$F$308,MATCH('Dept I Planning'!C50,Locations!$B$3:$B$308,0),5)="Yes"),E50="Car",INDEX(Locations!$B$3:$E$308,MATCH('Dept I Planning'!D50,Locations!$B$3:$B$308,0),4)="UK"),(J50)*(0.15*Transport!$C$14+0.85*Transport!$C$9)*'Dept I Planning'!F50,IF(AND(OR(D50="Ireland",INDEX(Locations!$B$3:$F$308,MATCH('Dept I Planning'!D50,Locations!$B$3:$B$308,0),5)="Yes"),E50="Car",INDEX(Locations!$B$3:$E$308,MATCH('Dept I Planning'!C50,Locations!$B$3:$B$308,0),4)="UK"),(J50)*(0.15*Transport!$C$14+0.85*Transport!$C$9)*'Dept I Planning'!F50,IF(AND(OR(C50="Ireland",INDEX(Locations!$B$3:$F$308,MATCH('Dept I Planning'!C50,Locations!$B$3:$B$308,0),5)="Yes"),E50="Hybrid Car",INDEX(Locations!$B$3:$E$308,MATCH('Dept I Planning'!D50,Locations!$B$3:$B$308,0),4)="UK"),(J50)*(0.15*Transport!$C$14+0.85*Transport!$C$9)*'Dept I Planning'!F50,IF(AND(OR(D50="Ireland",INDEX(Locations!$B$3:$F$308,MATCH('Dept I Planning'!D50,Locations!$B$3:$B$308,0),5)="Yes"),E50="Hybrid Car",INDEX(Locations!$B$3:$E$308,MATCH('Dept I Planning'!C50,Locations!$B$3:$B$308,0),4)="UK"),(J50)*(0.15*Transport!$C$14+0.85*Transport!$C$9)*'Dept I Planning'!F50,IF(AND(OR(C50="Ireland",INDEX(Locations!$B$3:$F$308,MATCH('Dept I Planning'!C50,Locations!$B$3:$B$308,0),5)="Yes"),E50="Electric Car",INDEX(Locations!$B$3:$E$308,MATCH('Dept I Planning'!D50,Locations!$B$3:$B$308,0),4)="UK"),(J50)*(0.15*Transport!$C$14+0.85*Transport!$C$8)*'Dept I Planning'!F50,IF(AND(OR(D50="Ireland",INDEX(Locations!$B$3:$F$308,MATCH('Dept I Planning'!D50,Locations!$B$3:$B$308,0),5)="Yes"),E50="Electric Car",INDEX(Locations!$B$3:$E$308,MATCH('Dept I Planning'!C50,Locations!$B$3:$B$308,0),4)="UK"),(J50)*(0.15*Transport!$C$14+0.85*Transport!$C$8)*'Dept I Planning'!F50,IF(AND(OR(C50="Ireland",INDEX(Locations!$B$3:$F$308,MATCH('Dept I Planning'!C50,Locations!$B$3:$B$308,0),5)="Yes"),E50="Bus/Coach",INDEX(Locations!$B$3:$E$308,MATCH('Dept I Planning'!D50,Locations!$B$3:$B$308,0),4)="UK"),(J50)*(0.15*Transport!$C$13+0.85*Transport!$C$5)*'Dept I Planning'!F50,IF(AND(OR(D50="Ireland",INDEX(Locations!$B$3:$F$308,MATCH('Dept I Planning'!D50,Locations!$B$3:$B$308,0),5)="Yes"),E50="Bus/Coach",INDEX(Locations!$B$3:$E$308,MATCH('Dept I Planning'!C50,Locations!$B$3:$B$308,0),4)="UK"),(J50)*(0.15*Transport!$C$13+0.85*Transport!$C$5)*'Dept I Planning'!F50,IF(AND(OR(C50="Ireland",INDEX(Locations!$B$3:$F$308,MATCH('Dept I Planning'!C50,Locations!$B$3:$B$308,0),5)="Yes"),E50="Train",INDEX(Locations!$B$3:$E$308,MATCH('Dept I Planning'!D50,Locations!$B$3:$B$308,0),4)="UK"),(J50)*(0.15*Transport!$C$13+0.85*Transport!$C$3)*'Dept I Planning'!F50,IF(AND(OR(D50="Ireland",INDEX(Locations!$B$3:$F$308,MATCH('Dept I Planning'!D50,Locations!$B$3:$B$308,0),5)="Yes"),E50="Train",INDEX(Locations!$B$3:$E$308,MATCH('Dept I Planning'!C50,Locations!$B$3:$B$308,0),4)="UK"),(J50)*(0.15*Transport!$C$13+0.85*Transport!$C$3),J50*(INDEX(Transport!$B$3:$E$14,MATCH('Dept I Planning'!E50,Transport!$B$3:$B$14,0),IF(INDEX(Locations!$B$3:$G$308,MATCH('Dept I Planning'!C50,Locations!$B$3:$B$308,0),4)="UK",2,IF(INDEX(Locations!$B$3:$G$308,MATCH('Dept I Planning'!C50,Locations!$B$3:$B$308,0),4)="Europe",3,4)))))*F50*G50*H50))))))))))))))))))),1)),"")</f>
        <v/>
      </c>
      <c r="L50" s="90"/>
    </row>
    <row r="51" spans="1:12" ht="17.399999999999999" customHeight="1" x14ac:dyDescent="0.25">
      <c r="A51" s="90"/>
      <c r="B51" s="91"/>
      <c r="C51" s="91"/>
      <c r="D51" s="91"/>
      <c r="E51" s="91"/>
      <c r="F51" s="90"/>
      <c r="G51" s="90">
        <v>1</v>
      </c>
      <c r="H51" s="101">
        <v>1</v>
      </c>
      <c r="I51" s="91"/>
      <c r="J51" s="100" t="str">
        <f>(IFERROR(IF(I51="Yes",(ROUND(6371 * ACOS(SIN((VLOOKUP(C51,Locations!B:D,2,FALSE))*PI()/180)*SIN((VLOOKUP(D51,Locations!B:D,2,FALSE))*PI()/180) + COS((VLOOKUP(C51,Locations!B:D,2,FALSE))*PI()/180) * COS((VLOOKUP(D51,Locations!B:D,2,FALSE))*PI()/180)*COS((VLOOKUP(D51,Locations!B:D,3,FALSE))* PI()/180-(VLOOKUP(C51,Locations!B:D,3,FALSE))*PI()/180))/1.609,0))*2,(ROUND(6371 * ACOS(SIN((VLOOKUP(C51,Locations!B:D,2,FALSE))*PI()/180)*SIN((VLOOKUP(D51,Locations!B:D,2,FALSE))*PI()/180) + COS((VLOOKUP(C51,Locations!B:D,2,FALSE))*PI()/180) * COS((VLOOKUP(D51,Locations!B:D,2,FALSE))*PI()/180)*COS((VLOOKUP(D51,Locations!B:D,3,FALSE))* PI()/180-(VLOOKUP(C51,Locations!B:D,3,FALSE))*PI()/180))/1.609,0))),""))</f>
        <v/>
      </c>
      <c r="K51" s="100" t="str" cm="1">
        <f t="array" ref="K51">IFERROR((ROUND(IF(AND(E51="Train",INDEX(Locations!$B$3:$E$308,MATCH('Dept I Planning'!C51,Locations!$B$3:$B$308,0),4)="Europe",INDEX(Locations!$B$3:$E$308,MATCH('Dept I Planning'!D51,Locations!$B$3:$B$308,0),4)="UK"),(((INDEX(Dover!$B$3:$G$124,MATCH('Dept I Planning'!C51,Dover!$B$3:$B$124,0),6))*Transport!$D$3)+(INDEX(Dover!$B$3:$G$124,MATCH('Dept I Planning'!D51,Dover!$B$3:$B$124,0),6)*Transport!$C$3))*'Dept I Planning'!F51*IF(I51="Yes",2,1),IF(AND(E51="Train",INDEX(Locations!$B$3:$E$308,MATCH('Dept I Planning'!D51,Locations!$B$3:$B$308,0),4)="Europe",INDEX(Locations!$B$3:$E$308,MATCH('Dept I Planning'!C51,Locations!$B$3:$B$308,0),4)="UK"),(((INDEX(Dover!$B$3:$G$124,MATCH('Dept I Planning'!D51,Dover!$B$3:$B$124,0),6))*Transport!$D$3)+(INDEX(Dover!$B$3:$G$124,MATCH('Dept I Planning'!C51,Dover!$B$3:$B$124,0),6)*Transport!$C$3))*'Dept I Planning'!F51*IF(I51="Yes",2,1),IF(AND(E51="Bus/Coach",INDEX(Locations!$B$3:$E$308,MATCH('Dept I Planning'!C51,Locations!$B$3:$B$308,0),4)="Europe",INDEX(Locations!$B$3:$E$308,MATCH('Dept I Planning'!D51,Locations!$B$3:$B$308,0),4)="UK"),((((J51)-42.4)*Transport!$D$5)+(42.4*Transport!$D$13))*'Dept I Planning'!F51,IF(AND(E51="Bus/Coach",INDEX(Locations!$B$3:$E$308,MATCH('Dept I Planning'!D51,Locations!$B$3:$B$308,0),4)="Europe",INDEX(Locations!$B$3:$E$308,MATCH('Dept I Planning'!C51,Locations!$B$3:$B$308,0),4)="UK"),((((J51)-42.4)*Transport!$D$5)+(42.4*Transport!$D$13))*'Dept I Planning'!F51,IF(AND(E51="Car",INDEX(Locations!$B$3:$E$308,MATCH('Dept I Planning'!C51,Locations!$B$3:$B$308,0),4)="Europe",INDEX(Locations!$B$3:$E$308,MATCH('Dept I Planning'!D51,Locations!$B$3:$B$308,0),4)="UK"),(((((J51)-42.4)*Transport!$D$9)+(42.4*Transport!$D$14))*'Dept I Planning'!F51),IF(AND(E51="Car",INDEX(Locations!$B$3:$E$308,MATCH('Dept I Planning'!D51,Locations!$B$3:$B$308,0),4)="Europe",INDEX(Locations!$B$3:$E$308,MATCH('Dept I Planning'!C51,Locations!$B$3:$B$308,0),4)="UK"),(((((J51)-42.4)*Transport!$D$9)+(42.4*Transport!$D$14))*'Dept I Planning'!F51),IF(AND(E51="Hybrid car",INDEX(Locations!$B$3:$E$308,MATCH('Dept I Planning'!C51,Locations!$B$3:$B$308,0),4)="Europe",INDEX(Locations!$B$3:$E$308,MATCH('Dept I Planning'!D51,Locations!$B$3:$B$308,0),4)="UK"),(((((J51)-42.4)*Transport!$D$9)+(42.4*Transport!$D$14))*'Dept I Planning'!F51),IF(AND(E51="Hybrid car",INDEX(Locations!$B$3:$E$308,MATCH('Dept I Planning'!D51,Locations!$B$3:$B$308,0),4)="Europe",INDEX(Locations!$B$3:$E$308,MATCH('Dept I Planning'!C51,Locations!$B$3:$B$308,0),4)="UK"),(((((J51)-42.4)*Transport!$D$9)+(42.4*Transport!$D$14))*'Dept I Planning'!F51),IF(AND(E51="Electric car",INDEX(Locations!$B$3:$E$308,MATCH('Dept I Planning'!C51,Locations!$B$3:$B$308,0),4)="Europe",INDEX(Locations!$B$3:$E$308,MATCH('Dept I Planning'!D51,Locations!$B$3:$B$308,0),4)="UK"),(((((J51)-42.4)*Transport!$D$8)+(42.4*Transport!$D$14))*'Dept I Planning'!F51),IF(AND(E51="Electric car",INDEX(Locations!$B$3:$E$308,MATCH('Dept I Planning'!D51,Locations!$B$3:$B$308,0),4)="Europe",INDEX(Locations!$B$3:$E$308,MATCH('Dept I Planning'!C51,Locations!$B$3:$B$308,0),4)="UK"),(((((J51)-42.4)*Transport!$D$8)+(42.4*Transport!$D$14))*'Dept I Planning'!F51),IF(AND(OR(C51="Ireland",INDEX(Locations!$B$3:$F$308,MATCH('Dept I Planning'!C51,Locations!$B$3:$B$308,0),5)="Yes"),E51="Car",INDEX(Locations!$B$3:$E$308,MATCH('Dept I Planning'!D51,Locations!$B$3:$B$308,0),4)="UK"),(J51)*(0.15*Transport!$C$14+0.85*Transport!$C$9)*'Dept I Planning'!F51,IF(AND(OR(D51="Ireland",INDEX(Locations!$B$3:$F$308,MATCH('Dept I Planning'!D51,Locations!$B$3:$B$308,0),5)="Yes"),E51="Car",INDEX(Locations!$B$3:$E$308,MATCH('Dept I Planning'!C51,Locations!$B$3:$B$308,0),4)="UK"),(J51)*(0.15*Transport!$C$14+0.85*Transport!$C$9)*'Dept I Planning'!F51,IF(AND(OR(C51="Ireland",INDEX(Locations!$B$3:$F$308,MATCH('Dept I Planning'!C51,Locations!$B$3:$B$308,0),5)="Yes"),E51="Hybrid Car",INDEX(Locations!$B$3:$E$308,MATCH('Dept I Planning'!D51,Locations!$B$3:$B$308,0),4)="UK"),(J51)*(0.15*Transport!$C$14+0.85*Transport!$C$9)*'Dept I Planning'!F51,IF(AND(OR(D51="Ireland",INDEX(Locations!$B$3:$F$308,MATCH('Dept I Planning'!D51,Locations!$B$3:$B$308,0),5)="Yes"),E51="Hybrid Car",INDEX(Locations!$B$3:$E$308,MATCH('Dept I Planning'!C51,Locations!$B$3:$B$308,0),4)="UK"),(J51)*(0.15*Transport!$C$14+0.85*Transport!$C$9)*'Dept I Planning'!F51,IF(AND(OR(C51="Ireland",INDEX(Locations!$B$3:$F$308,MATCH('Dept I Planning'!C51,Locations!$B$3:$B$308,0),5)="Yes"),E51="Electric Car",INDEX(Locations!$B$3:$E$308,MATCH('Dept I Planning'!D51,Locations!$B$3:$B$308,0),4)="UK"),(J51)*(0.15*Transport!$C$14+0.85*Transport!$C$8)*'Dept I Planning'!F51,IF(AND(OR(D51="Ireland",INDEX(Locations!$B$3:$F$308,MATCH('Dept I Planning'!D51,Locations!$B$3:$B$308,0),5)="Yes"),E51="Electric Car",INDEX(Locations!$B$3:$E$308,MATCH('Dept I Planning'!C51,Locations!$B$3:$B$308,0),4)="UK"),(J51)*(0.15*Transport!$C$14+0.85*Transport!$C$8)*'Dept I Planning'!F51,IF(AND(OR(C51="Ireland",INDEX(Locations!$B$3:$F$308,MATCH('Dept I Planning'!C51,Locations!$B$3:$B$308,0),5)="Yes"),E51="Bus/Coach",INDEX(Locations!$B$3:$E$308,MATCH('Dept I Planning'!D51,Locations!$B$3:$B$308,0),4)="UK"),(J51)*(0.15*Transport!$C$13+0.85*Transport!$C$5)*'Dept I Planning'!F51,IF(AND(OR(D51="Ireland",INDEX(Locations!$B$3:$F$308,MATCH('Dept I Planning'!D51,Locations!$B$3:$B$308,0),5)="Yes"),E51="Bus/Coach",INDEX(Locations!$B$3:$E$308,MATCH('Dept I Planning'!C51,Locations!$B$3:$B$308,0),4)="UK"),(J51)*(0.15*Transport!$C$13+0.85*Transport!$C$5)*'Dept I Planning'!F51,IF(AND(OR(C51="Ireland",INDEX(Locations!$B$3:$F$308,MATCH('Dept I Planning'!C51,Locations!$B$3:$B$308,0),5)="Yes"),E51="Train",INDEX(Locations!$B$3:$E$308,MATCH('Dept I Planning'!D51,Locations!$B$3:$B$308,0),4)="UK"),(J51)*(0.15*Transport!$C$13+0.85*Transport!$C$3)*'Dept I Planning'!F51,IF(AND(OR(D51="Ireland",INDEX(Locations!$B$3:$F$308,MATCH('Dept I Planning'!D51,Locations!$B$3:$B$308,0),5)="Yes"),E51="Train",INDEX(Locations!$B$3:$E$308,MATCH('Dept I Planning'!C51,Locations!$B$3:$B$308,0),4)="UK"),(J51)*(0.15*Transport!$C$13+0.85*Transport!$C$3),J51*(INDEX(Transport!$B$3:$E$14,MATCH('Dept I Planning'!E51,Transport!$B$3:$B$14,0),IF(INDEX(Locations!$B$3:$G$308,MATCH('Dept I Planning'!C51,Locations!$B$3:$B$308,0),4)="UK",2,IF(INDEX(Locations!$B$3:$G$308,MATCH('Dept I Planning'!C51,Locations!$B$3:$B$308,0),4)="Europe",3,4)))))*F51*G51*H51))))))))))))))))))),1)),"")</f>
        <v/>
      </c>
      <c r="L51" s="90"/>
    </row>
    <row r="52" spans="1:12" ht="17.399999999999999" customHeight="1" x14ac:dyDescent="0.25">
      <c r="A52" s="90"/>
      <c r="B52" s="91"/>
      <c r="C52" s="91"/>
      <c r="D52" s="91"/>
      <c r="E52" s="91"/>
      <c r="F52" s="90"/>
      <c r="G52" s="90">
        <v>1</v>
      </c>
      <c r="H52" s="101">
        <v>1</v>
      </c>
      <c r="I52" s="91"/>
      <c r="J52" s="100" t="str">
        <f>(IFERROR(IF(I52="Yes",(ROUND(6371 * ACOS(SIN((VLOOKUP(C52,Locations!B:D,2,FALSE))*PI()/180)*SIN((VLOOKUP(D52,Locations!B:D,2,FALSE))*PI()/180) + COS((VLOOKUP(C52,Locations!B:D,2,FALSE))*PI()/180) * COS((VLOOKUP(D52,Locations!B:D,2,FALSE))*PI()/180)*COS((VLOOKUP(D52,Locations!B:D,3,FALSE))* PI()/180-(VLOOKUP(C52,Locations!B:D,3,FALSE))*PI()/180))/1.609,0))*2,(ROUND(6371 * ACOS(SIN((VLOOKUP(C52,Locations!B:D,2,FALSE))*PI()/180)*SIN((VLOOKUP(D52,Locations!B:D,2,FALSE))*PI()/180) + COS((VLOOKUP(C52,Locations!B:D,2,FALSE))*PI()/180) * COS((VLOOKUP(D52,Locations!B:D,2,FALSE))*PI()/180)*COS((VLOOKUP(D52,Locations!B:D,3,FALSE))* PI()/180-(VLOOKUP(C52,Locations!B:D,3,FALSE))*PI()/180))/1.609,0))),""))</f>
        <v/>
      </c>
      <c r="K52" s="100" t="str" cm="1">
        <f t="array" ref="K52">IFERROR((ROUND(IF(AND(E52="Train",INDEX(Locations!$B$3:$E$308,MATCH('Dept I Planning'!C52,Locations!$B$3:$B$308,0),4)="Europe",INDEX(Locations!$B$3:$E$308,MATCH('Dept I Planning'!D52,Locations!$B$3:$B$308,0),4)="UK"),(((INDEX(Dover!$B$3:$G$124,MATCH('Dept I Planning'!C52,Dover!$B$3:$B$124,0),6))*Transport!$D$3)+(INDEX(Dover!$B$3:$G$124,MATCH('Dept I Planning'!D52,Dover!$B$3:$B$124,0),6)*Transport!$C$3))*'Dept I Planning'!F52*IF(I52="Yes",2,1),IF(AND(E52="Train",INDEX(Locations!$B$3:$E$308,MATCH('Dept I Planning'!D52,Locations!$B$3:$B$308,0),4)="Europe",INDEX(Locations!$B$3:$E$308,MATCH('Dept I Planning'!C52,Locations!$B$3:$B$308,0),4)="UK"),(((INDEX(Dover!$B$3:$G$124,MATCH('Dept I Planning'!D52,Dover!$B$3:$B$124,0),6))*Transport!$D$3)+(INDEX(Dover!$B$3:$G$124,MATCH('Dept I Planning'!C52,Dover!$B$3:$B$124,0),6)*Transport!$C$3))*'Dept I Planning'!F52*IF(I52="Yes",2,1),IF(AND(E52="Bus/Coach",INDEX(Locations!$B$3:$E$308,MATCH('Dept I Planning'!C52,Locations!$B$3:$B$308,0),4)="Europe",INDEX(Locations!$B$3:$E$308,MATCH('Dept I Planning'!D52,Locations!$B$3:$B$308,0),4)="UK"),((((J52)-42.4)*Transport!$D$5)+(42.4*Transport!$D$13))*'Dept I Planning'!F52,IF(AND(E52="Bus/Coach",INDEX(Locations!$B$3:$E$308,MATCH('Dept I Planning'!D52,Locations!$B$3:$B$308,0),4)="Europe",INDEX(Locations!$B$3:$E$308,MATCH('Dept I Planning'!C52,Locations!$B$3:$B$308,0),4)="UK"),((((J52)-42.4)*Transport!$D$5)+(42.4*Transport!$D$13))*'Dept I Planning'!F52,IF(AND(E52="Car",INDEX(Locations!$B$3:$E$308,MATCH('Dept I Planning'!C52,Locations!$B$3:$B$308,0),4)="Europe",INDEX(Locations!$B$3:$E$308,MATCH('Dept I Planning'!D52,Locations!$B$3:$B$308,0),4)="UK"),(((((J52)-42.4)*Transport!$D$9)+(42.4*Transport!$D$14))*'Dept I Planning'!F52),IF(AND(E52="Car",INDEX(Locations!$B$3:$E$308,MATCH('Dept I Planning'!D52,Locations!$B$3:$B$308,0),4)="Europe",INDEX(Locations!$B$3:$E$308,MATCH('Dept I Planning'!C52,Locations!$B$3:$B$308,0),4)="UK"),(((((J52)-42.4)*Transport!$D$9)+(42.4*Transport!$D$14))*'Dept I Planning'!F52),IF(AND(E52="Hybrid car",INDEX(Locations!$B$3:$E$308,MATCH('Dept I Planning'!C52,Locations!$B$3:$B$308,0),4)="Europe",INDEX(Locations!$B$3:$E$308,MATCH('Dept I Planning'!D52,Locations!$B$3:$B$308,0),4)="UK"),(((((J52)-42.4)*Transport!$D$9)+(42.4*Transport!$D$14))*'Dept I Planning'!F52),IF(AND(E52="Hybrid car",INDEX(Locations!$B$3:$E$308,MATCH('Dept I Planning'!D52,Locations!$B$3:$B$308,0),4)="Europe",INDEX(Locations!$B$3:$E$308,MATCH('Dept I Planning'!C52,Locations!$B$3:$B$308,0),4)="UK"),(((((J52)-42.4)*Transport!$D$9)+(42.4*Transport!$D$14))*'Dept I Planning'!F52),IF(AND(E52="Electric car",INDEX(Locations!$B$3:$E$308,MATCH('Dept I Planning'!C52,Locations!$B$3:$B$308,0),4)="Europe",INDEX(Locations!$B$3:$E$308,MATCH('Dept I Planning'!D52,Locations!$B$3:$B$308,0),4)="UK"),(((((J52)-42.4)*Transport!$D$8)+(42.4*Transport!$D$14))*'Dept I Planning'!F52),IF(AND(E52="Electric car",INDEX(Locations!$B$3:$E$308,MATCH('Dept I Planning'!D52,Locations!$B$3:$B$308,0),4)="Europe",INDEX(Locations!$B$3:$E$308,MATCH('Dept I Planning'!C52,Locations!$B$3:$B$308,0),4)="UK"),(((((J52)-42.4)*Transport!$D$8)+(42.4*Transport!$D$14))*'Dept I Planning'!F52),IF(AND(OR(C52="Ireland",INDEX(Locations!$B$3:$F$308,MATCH('Dept I Planning'!C52,Locations!$B$3:$B$308,0),5)="Yes"),E52="Car",INDEX(Locations!$B$3:$E$308,MATCH('Dept I Planning'!D52,Locations!$B$3:$B$308,0),4)="UK"),(J52)*(0.15*Transport!$C$14+0.85*Transport!$C$9)*'Dept I Planning'!F52,IF(AND(OR(D52="Ireland",INDEX(Locations!$B$3:$F$308,MATCH('Dept I Planning'!D52,Locations!$B$3:$B$308,0),5)="Yes"),E52="Car",INDEX(Locations!$B$3:$E$308,MATCH('Dept I Planning'!C52,Locations!$B$3:$B$308,0),4)="UK"),(J52)*(0.15*Transport!$C$14+0.85*Transport!$C$9)*'Dept I Planning'!F52,IF(AND(OR(C52="Ireland",INDEX(Locations!$B$3:$F$308,MATCH('Dept I Planning'!C52,Locations!$B$3:$B$308,0),5)="Yes"),E52="Hybrid Car",INDEX(Locations!$B$3:$E$308,MATCH('Dept I Planning'!D52,Locations!$B$3:$B$308,0),4)="UK"),(J52)*(0.15*Transport!$C$14+0.85*Transport!$C$9)*'Dept I Planning'!F52,IF(AND(OR(D52="Ireland",INDEX(Locations!$B$3:$F$308,MATCH('Dept I Planning'!D52,Locations!$B$3:$B$308,0),5)="Yes"),E52="Hybrid Car",INDEX(Locations!$B$3:$E$308,MATCH('Dept I Planning'!C52,Locations!$B$3:$B$308,0),4)="UK"),(J52)*(0.15*Transport!$C$14+0.85*Transport!$C$9)*'Dept I Planning'!F52,IF(AND(OR(C52="Ireland",INDEX(Locations!$B$3:$F$308,MATCH('Dept I Planning'!C52,Locations!$B$3:$B$308,0),5)="Yes"),E52="Electric Car",INDEX(Locations!$B$3:$E$308,MATCH('Dept I Planning'!D52,Locations!$B$3:$B$308,0),4)="UK"),(J52)*(0.15*Transport!$C$14+0.85*Transport!$C$8)*'Dept I Planning'!F52,IF(AND(OR(D52="Ireland",INDEX(Locations!$B$3:$F$308,MATCH('Dept I Planning'!D52,Locations!$B$3:$B$308,0),5)="Yes"),E52="Electric Car",INDEX(Locations!$B$3:$E$308,MATCH('Dept I Planning'!C52,Locations!$B$3:$B$308,0),4)="UK"),(J52)*(0.15*Transport!$C$14+0.85*Transport!$C$8)*'Dept I Planning'!F52,IF(AND(OR(C52="Ireland",INDEX(Locations!$B$3:$F$308,MATCH('Dept I Planning'!C52,Locations!$B$3:$B$308,0),5)="Yes"),E52="Bus/Coach",INDEX(Locations!$B$3:$E$308,MATCH('Dept I Planning'!D52,Locations!$B$3:$B$308,0),4)="UK"),(J52)*(0.15*Transport!$C$13+0.85*Transport!$C$5)*'Dept I Planning'!F52,IF(AND(OR(D52="Ireland",INDEX(Locations!$B$3:$F$308,MATCH('Dept I Planning'!D52,Locations!$B$3:$B$308,0),5)="Yes"),E52="Bus/Coach",INDEX(Locations!$B$3:$E$308,MATCH('Dept I Planning'!C52,Locations!$B$3:$B$308,0),4)="UK"),(J52)*(0.15*Transport!$C$13+0.85*Transport!$C$5)*'Dept I Planning'!F52,IF(AND(OR(C52="Ireland",INDEX(Locations!$B$3:$F$308,MATCH('Dept I Planning'!C52,Locations!$B$3:$B$308,0),5)="Yes"),E52="Train",INDEX(Locations!$B$3:$E$308,MATCH('Dept I Planning'!D52,Locations!$B$3:$B$308,0),4)="UK"),(J52)*(0.15*Transport!$C$13+0.85*Transport!$C$3)*'Dept I Planning'!F52,IF(AND(OR(D52="Ireland",INDEX(Locations!$B$3:$F$308,MATCH('Dept I Planning'!D52,Locations!$B$3:$B$308,0),5)="Yes"),E52="Train",INDEX(Locations!$B$3:$E$308,MATCH('Dept I Planning'!C52,Locations!$B$3:$B$308,0),4)="UK"),(J52)*(0.15*Transport!$C$13+0.85*Transport!$C$3),J52*(INDEX(Transport!$B$3:$E$14,MATCH('Dept I Planning'!E52,Transport!$B$3:$B$14,0),IF(INDEX(Locations!$B$3:$G$308,MATCH('Dept I Planning'!C52,Locations!$B$3:$B$308,0),4)="UK",2,IF(INDEX(Locations!$B$3:$G$308,MATCH('Dept I Planning'!C52,Locations!$B$3:$B$308,0),4)="Europe",3,4)))))*F52*G52*H52))))))))))))))))))),1)),"")</f>
        <v/>
      </c>
      <c r="L52" s="90"/>
    </row>
    <row r="53" spans="1:12" ht="17.399999999999999" customHeight="1" x14ac:dyDescent="0.25">
      <c r="A53" s="90"/>
      <c r="B53" s="91"/>
      <c r="C53" s="91"/>
      <c r="D53" s="91"/>
      <c r="E53" s="91"/>
      <c r="F53" s="90"/>
      <c r="G53" s="90">
        <v>1</v>
      </c>
      <c r="H53" s="101">
        <v>1</v>
      </c>
      <c r="I53" s="91"/>
      <c r="J53" s="100" t="str">
        <f>(IFERROR(IF(I53="Yes",(ROUND(6371 * ACOS(SIN((VLOOKUP(C53,Locations!B:D,2,FALSE))*PI()/180)*SIN((VLOOKUP(D53,Locations!B:D,2,FALSE))*PI()/180) + COS((VLOOKUP(C53,Locations!B:D,2,FALSE))*PI()/180) * COS((VLOOKUP(D53,Locations!B:D,2,FALSE))*PI()/180)*COS((VLOOKUP(D53,Locations!B:D,3,FALSE))* PI()/180-(VLOOKUP(C53,Locations!B:D,3,FALSE))*PI()/180))/1.609,0))*2,(ROUND(6371 * ACOS(SIN((VLOOKUP(C53,Locations!B:D,2,FALSE))*PI()/180)*SIN((VLOOKUP(D53,Locations!B:D,2,FALSE))*PI()/180) + COS((VLOOKUP(C53,Locations!B:D,2,FALSE))*PI()/180) * COS((VLOOKUP(D53,Locations!B:D,2,FALSE))*PI()/180)*COS((VLOOKUP(D53,Locations!B:D,3,FALSE))* PI()/180-(VLOOKUP(C53,Locations!B:D,3,FALSE))*PI()/180))/1.609,0))),""))</f>
        <v/>
      </c>
      <c r="K53" s="100" t="str" cm="1">
        <f t="array" ref="K53">IFERROR((ROUND(IF(AND(E53="Train",INDEX(Locations!$B$3:$E$308,MATCH('Dept I Planning'!C53,Locations!$B$3:$B$308,0),4)="Europe",INDEX(Locations!$B$3:$E$308,MATCH('Dept I Planning'!D53,Locations!$B$3:$B$308,0),4)="UK"),(((INDEX(Dover!$B$3:$G$124,MATCH('Dept I Planning'!C53,Dover!$B$3:$B$124,0),6))*Transport!$D$3)+(INDEX(Dover!$B$3:$G$124,MATCH('Dept I Planning'!D53,Dover!$B$3:$B$124,0),6)*Transport!$C$3))*'Dept I Planning'!F53*IF(I53="Yes",2,1),IF(AND(E53="Train",INDEX(Locations!$B$3:$E$308,MATCH('Dept I Planning'!D53,Locations!$B$3:$B$308,0),4)="Europe",INDEX(Locations!$B$3:$E$308,MATCH('Dept I Planning'!C53,Locations!$B$3:$B$308,0),4)="UK"),(((INDEX(Dover!$B$3:$G$124,MATCH('Dept I Planning'!D53,Dover!$B$3:$B$124,0),6))*Transport!$D$3)+(INDEX(Dover!$B$3:$G$124,MATCH('Dept I Planning'!C53,Dover!$B$3:$B$124,0),6)*Transport!$C$3))*'Dept I Planning'!F53*IF(I53="Yes",2,1),IF(AND(E53="Bus/Coach",INDEX(Locations!$B$3:$E$308,MATCH('Dept I Planning'!C53,Locations!$B$3:$B$308,0),4)="Europe",INDEX(Locations!$B$3:$E$308,MATCH('Dept I Planning'!D53,Locations!$B$3:$B$308,0),4)="UK"),((((J53)-42.4)*Transport!$D$5)+(42.4*Transport!$D$13))*'Dept I Planning'!F53,IF(AND(E53="Bus/Coach",INDEX(Locations!$B$3:$E$308,MATCH('Dept I Planning'!D53,Locations!$B$3:$B$308,0),4)="Europe",INDEX(Locations!$B$3:$E$308,MATCH('Dept I Planning'!C53,Locations!$B$3:$B$308,0),4)="UK"),((((J53)-42.4)*Transport!$D$5)+(42.4*Transport!$D$13))*'Dept I Planning'!F53,IF(AND(E53="Car",INDEX(Locations!$B$3:$E$308,MATCH('Dept I Planning'!C53,Locations!$B$3:$B$308,0),4)="Europe",INDEX(Locations!$B$3:$E$308,MATCH('Dept I Planning'!D53,Locations!$B$3:$B$308,0),4)="UK"),(((((J53)-42.4)*Transport!$D$9)+(42.4*Transport!$D$14))*'Dept I Planning'!F53),IF(AND(E53="Car",INDEX(Locations!$B$3:$E$308,MATCH('Dept I Planning'!D53,Locations!$B$3:$B$308,0),4)="Europe",INDEX(Locations!$B$3:$E$308,MATCH('Dept I Planning'!C53,Locations!$B$3:$B$308,0),4)="UK"),(((((J53)-42.4)*Transport!$D$9)+(42.4*Transport!$D$14))*'Dept I Planning'!F53),IF(AND(E53="Hybrid car",INDEX(Locations!$B$3:$E$308,MATCH('Dept I Planning'!C53,Locations!$B$3:$B$308,0),4)="Europe",INDEX(Locations!$B$3:$E$308,MATCH('Dept I Planning'!D53,Locations!$B$3:$B$308,0),4)="UK"),(((((J53)-42.4)*Transport!$D$9)+(42.4*Transport!$D$14))*'Dept I Planning'!F53),IF(AND(E53="Hybrid car",INDEX(Locations!$B$3:$E$308,MATCH('Dept I Planning'!D53,Locations!$B$3:$B$308,0),4)="Europe",INDEX(Locations!$B$3:$E$308,MATCH('Dept I Planning'!C53,Locations!$B$3:$B$308,0),4)="UK"),(((((J53)-42.4)*Transport!$D$9)+(42.4*Transport!$D$14))*'Dept I Planning'!F53),IF(AND(E53="Electric car",INDEX(Locations!$B$3:$E$308,MATCH('Dept I Planning'!C53,Locations!$B$3:$B$308,0),4)="Europe",INDEX(Locations!$B$3:$E$308,MATCH('Dept I Planning'!D53,Locations!$B$3:$B$308,0),4)="UK"),(((((J53)-42.4)*Transport!$D$8)+(42.4*Transport!$D$14))*'Dept I Planning'!F53),IF(AND(E53="Electric car",INDEX(Locations!$B$3:$E$308,MATCH('Dept I Planning'!D53,Locations!$B$3:$B$308,0),4)="Europe",INDEX(Locations!$B$3:$E$308,MATCH('Dept I Planning'!C53,Locations!$B$3:$B$308,0),4)="UK"),(((((J53)-42.4)*Transport!$D$8)+(42.4*Transport!$D$14))*'Dept I Planning'!F53),IF(AND(OR(C53="Ireland",INDEX(Locations!$B$3:$F$308,MATCH('Dept I Planning'!C53,Locations!$B$3:$B$308,0),5)="Yes"),E53="Car",INDEX(Locations!$B$3:$E$308,MATCH('Dept I Planning'!D53,Locations!$B$3:$B$308,0),4)="UK"),(J53)*(0.15*Transport!$C$14+0.85*Transport!$C$9)*'Dept I Planning'!F53,IF(AND(OR(D53="Ireland",INDEX(Locations!$B$3:$F$308,MATCH('Dept I Planning'!D53,Locations!$B$3:$B$308,0),5)="Yes"),E53="Car",INDEX(Locations!$B$3:$E$308,MATCH('Dept I Planning'!C53,Locations!$B$3:$B$308,0),4)="UK"),(J53)*(0.15*Transport!$C$14+0.85*Transport!$C$9)*'Dept I Planning'!F53,IF(AND(OR(C53="Ireland",INDEX(Locations!$B$3:$F$308,MATCH('Dept I Planning'!C53,Locations!$B$3:$B$308,0),5)="Yes"),E53="Hybrid Car",INDEX(Locations!$B$3:$E$308,MATCH('Dept I Planning'!D53,Locations!$B$3:$B$308,0),4)="UK"),(J53)*(0.15*Transport!$C$14+0.85*Transport!$C$9)*'Dept I Planning'!F53,IF(AND(OR(D53="Ireland",INDEX(Locations!$B$3:$F$308,MATCH('Dept I Planning'!D53,Locations!$B$3:$B$308,0),5)="Yes"),E53="Hybrid Car",INDEX(Locations!$B$3:$E$308,MATCH('Dept I Planning'!C53,Locations!$B$3:$B$308,0),4)="UK"),(J53)*(0.15*Transport!$C$14+0.85*Transport!$C$9)*'Dept I Planning'!F53,IF(AND(OR(C53="Ireland",INDEX(Locations!$B$3:$F$308,MATCH('Dept I Planning'!C53,Locations!$B$3:$B$308,0),5)="Yes"),E53="Electric Car",INDEX(Locations!$B$3:$E$308,MATCH('Dept I Planning'!D53,Locations!$B$3:$B$308,0),4)="UK"),(J53)*(0.15*Transport!$C$14+0.85*Transport!$C$8)*'Dept I Planning'!F53,IF(AND(OR(D53="Ireland",INDEX(Locations!$B$3:$F$308,MATCH('Dept I Planning'!D53,Locations!$B$3:$B$308,0),5)="Yes"),E53="Electric Car",INDEX(Locations!$B$3:$E$308,MATCH('Dept I Planning'!C53,Locations!$B$3:$B$308,0),4)="UK"),(J53)*(0.15*Transport!$C$14+0.85*Transport!$C$8)*'Dept I Planning'!F53,IF(AND(OR(C53="Ireland",INDEX(Locations!$B$3:$F$308,MATCH('Dept I Planning'!C53,Locations!$B$3:$B$308,0),5)="Yes"),E53="Bus/Coach",INDEX(Locations!$B$3:$E$308,MATCH('Dept I Planning'!D53,Locations!$B$3:$B$308,0),4)="UK"),(J53)*(0.15*Transport!$C$13+0.85*Transport!$C$5)*'Dept I Planning'!F53,IF(AND(OR(D53="Ireland",INDEX(Locations!$B$3:$F$308,MATCH('Dept I Planning'!D53,Locations!$B$3:$B$308,0),5)="Yes"),E53="Bus/Coach",INDEX(Locations!$B$3:$E$308,MATCH('Dept I Planning'!C53,Locations!$B$3:$B$308,0),4)="UK"),(J53)*(0.15*Transport!$C$13+0.85*Transport!$C$5)*'Dept I Planning'!F53,IF(AND(OR(C53="Ireland",INDEX(Locations!$B$3:$F$308,MATCH('Dept I Planning'!C53,Locations!$B$3:$B$308,0),5)="Yes"),E53="Train",INDEX(Locations!$B$3:$E$308,MATCH('Dept I Planning'!D53,Locations!$B$3:$B$308,0),4)="UK"),(J53)*(0.15*Transport!$C$13+0.85*Transport!$C$3)*'Dept I Planning'!F53,IF(AND(OR(D53="Ireland",INDEX(Locations!$B$3:$F$308,MATCH('Dept I Planning'!D53,Locations!$B$3:$B$308,0),5)="Yes"),E53="Train",INDEX(Locations!$B$3:$E$308,MATCH('Dept I Planning'!C53,Locations!$B$3:$B$308,0),4)="UK"),(J53)*(0.15*Transport!$C$13+0.85*Transport!$C$3),J53*(INDEX(Transport!$B$3:$E$14,MATCH('Dept I Planning'!E53,Transport!$B$3:$B$14,0),IF(INDEX(Locations!$B$3:$G$308,MATCH('Dept I Planning'!C53,Locations!$B$3:$B$308,0),4)="UK",2,IF(INDEX(Locations!$B$3:$G$308,MATCH('Dept I Planning'!C53,Locations!$B$3:$B$308,0),4)="Europe",3,4)))))*F53*G53*H53))))))))))))))))))),1)),"")</f>
        <v/>
      </c>
      <c r="L53" s="90"/>
    </row>
    <row r="54" spans="1:12" ht="17.399999999999999" customHeight="1" x14ac:dyDescent="0.25">
      <c r="A54" s="90"/>
      <c r="B54" s="91"/>
      <c r="C54" s="91"/>
      <c r="D54" s="91"/>
      <c r="E54" s="91"/>
      <c r="F54" s="90"/>
      <c r="G54" s="90">
        <v>1</v>
      </c>
      <c r="H54" s="101">
        <v>1</v>
      </c>
      <c r="I54" s="91"/>
      <c r="J54" s="100" t="str">
        <f>(IFERROR(IF(I54="Yes",(ROUND(6371 * ACOS(SIN((VLOOKUP(C54,Locations!B:D,2,FALSE))*PI()/180)*SIN((VLOOKUP(D54,Locations!B:D,2,FALSE))*PI()/180) + COS((VLOOKUP(C54,Locations!B:D,2,FALSE))*PI()/180) * COS((VLOOKUP(D54,Locations!B:D,2,FALSE))*PI()/180)*COS((VLOOKUP(D54,Locations!B:D,3,FALSE))* PI()/180-(VLOOKUP(C54,Locations!B:D,3,FALSE))*PI()/180))/1.609,0))*2,(ROUND(6371 * ACOS(SIN((VLOOKUP(C54,Locations!B:D,2,FALSE))*PI()/180)*SIN((VLOOKUP(D54,Locations!B:D,2,FALSE))*PI()/180) + COS((VLOOKUP(C54,Locations!B:D,2,FALSE))*PI()/180) * COS((VLOOKUP(D54,Locations!B:D,2,FALSE))*PI()/180)*COS((VLOOKUP(D54,Locations!B:D,3,FALSE))* PI()/180-(VLOOKUP(C54,Locations!B:D,3,FALSE))*PI()/180))/1.609,0))),""))</f>
        <v/>
      </c>
      <c r="K54" s="100" t="str" cm="1">
        <f t="array" ref="K54">IFERROR((ROUND(IF(AND(E54="Train",INDEX(Locations!$B$3:$E$308,MATCH('Dept I Planning'!C54,Locations!$B$3:$B$308,0),4)="Europe",INDEX(Locations!$B$3:$E$308,MATCH('Dept I Planning'!D54,Locations!$B$3:$B$308,0),4)="UK"),(((INDEX(Dover!$B$3:$G$124,MATCH('Dept I Planning'!C54,Dover!$B$3:$B$124,0),6))*Transport!$D$3)+(INDEX(Dover!$B$3:$G$124,MATCH('Dept I Planning'!D54,Dover!$B$3:$B$124,0),6)*Transport!$C$3))*'Dept I Planning'!F54*IF(I54="Yes",2,1),IF(AND(E54="Train",INDEX(Locations!$B$3:$E$308,MATCH('Dept I Planning'!D54,Locations!$B$3:$B$308,0),4)="Europe",INDEX(Locations!$B$3:$E$308,MATCH('Dept I Planning'!C54,Locations!$B$3:$B$308,0),4)="UK"),(((INDEX(Dover!$B$3:$G$124,MATCH('Dept I Planning'!D54,Dover!$B$3:$B$124,0),6))*Transport!$D$3)+(INDEX(Dover!$B$3:$G$124,MATCH('Dept I Planning'!C54,Dover!$B$3:$B$124,0),6)*Transport!$C$3))*'Dept I Planning'!F54*IF(I54="Yes",2,1),IF(AND(E54="Bus/Coach",INDEX(Locations!$B$3:$E$308,MATCH('Dept I Planning'!C54,Locations!$B$3:$B$308,0),4)="Europe",INDEX(Locations!$B$3:$E$308,MATCH('Dept I Planning'!D54,Locations!$B$3:$B$308,0),4)="UK"),((((J54)-42.4)*Transport!$D$5)+(42.4*Transport!$D$13))*'Dept I Planning'!F54,IF(AND(E54="Bus/Coach",INDEX(Locations!$B$3:$E$308,MATCH('Dept I Planning'!D54,Locations!$B$3:$B$308,0),4)="Europe",INDEX(Locations!$B$3:$E$308,MATCH('Dept I Planning'!C54,Locations!$B$3:$B$308,0),4)="UK"),((((J54)-42.4)*Transport!$D$5)+(42.4*Transport!$D$13))*'Dept I Planning'!F54,IF(AND(E54="Car",INDEX(Locations!$B$3:$E$308,MATCH('Dept I Planning'!C54,Locations!$B$3:$B$308,0),4)="Europe",INDEX(Locations!$B$3:$E$308,MATCH('Dept I Planning'!D54,Locations!$B$3:$B$308,0),4)="UK"),(((((J54)-42.4)*Transport!$D$9)+(42.4*Transport!$D$14))*'Dept I Planning'!F54),IF(AND(E54="Car",INDEX(Locations!$B$3:$E$308,MATCH('Dept I Planning'!D54,Locations!$B$3:$B$308,0),4)="Europe",INDEX(Locations!$B$3:$E$308,MATCH('Dept I Planning'!C54,Locations!$B$3:$B$308,0),4)="UK"),(((((J54)-42.4)*Transport!$D$9)+(42.4*Transport!$D$14))*'Dept I Planning'!F54),IF(AND(E54="Hybrid car",INDEX(Locations!$B$3:$E$308,MATCH('Dept I Planning'!C54,Locations!$B$3:$B$308,0),4)="Europe",INDEX(Locations!$B$3:$E$308,MATCH('Dept I Planning'!D54,Locations!$B$3:$B$308,0),4)="UK"),(((((J54)-42.4)*Transport!$D$9)+(42.4*Transport!$D$14))*'Dept I Planning'!F54),IF(AND(E54="Hybrid car",INDEX(Locations!$B$3:$E$308,MATCH('Dept I Planning'!D54,Locations!$B$3:$B$308,0),4)="Europe",INDEX(Locations!$B$3:$E$308,MATCH('Dept I Planning'!C54,Locations!$B$3:$B$308,0),4)="UK"),(((((J54)-42.4)*Transport!$D$9)+(42.4*Transport!$D$14))*'Dept I Planning'!F54),IF(AND(E54="Electric car",INDEX(Locations!$B$3:$E$308,MATCH('Dept I Planning'!C54,Locations!$B$3:$B$308,0),4)="Europe",INDEX(Locations!$B$3:$E$308,MATCH('Dept I Planning'!D54,Locations!$B$3:$B$308,0),4)="UK"),(((((J54)-42.4)*Transport!$D$8)+(42.4*Transport!$D$14))*'Dept I Planning'!F54),IF(AND(E54="Electric car",INDEX(Locations!$B$3:$E$308,MATCH('Dept I Planning'!D54,Locations!$B$3:$B$308,0),4)="Europe",INDEX(Locations!$B$3:$E$308,MATCH('Dept I Planning'!C54,Locations!$B$3:$B$308,0),4)="UK"),(((((J54)-42.4)*Transport!$D$8)+(42.4*Transport!$D$14))*'Dept I Planning'!F54),IF(AND(OR(C54="Ireland",INDEX(Locations!$B$3:$F$308,MATCH('Dept I Planning'!C54,Locations!$B$3:$B$308,0),5)="Yes"),E54="Car",INDEX(Locations!$B$3:$E$308,MATCH('Dept I Planning'!D54,Locations!$B$3:$B$308,0),4)="UK"),(J54)*(0.15*Transport!$C$14+0.85*Transport!$C$9)*'Dept I Planning'!F54,IF(AND(OR(D54="Ireland",INDEX(Locations!$B$3:$F$308,MATCH('Dept I Planning'!D54,Locations!$B$3:$B$308,0),5)="Yes"),E54="Car",INDEX(Locations!$B$3:$E$308,MATCH('Dept I Planning'!C54,Locations!$B$3:$B$308,0),4)="UK"),(J54)*(0.15*Transport!$C$14+0.85*Transport!$C$9)*'Dept I Planning'!F54,IF(AND(OR(C54="Ireland",INDEX(Locations!$B$3:$F$308,MATCH('Dept I Planning'!C54,Locations!$B$3:$B$308,0),5)="Yes"),E54="Hybrid Car",INDEX(Locations!$B$3:$E$308,MATCH('Dept I Planning'!D54,Locations!$B$3:$B$308,0),4)="UK"),(J54)*(0.15*Transport!$C$14+0.85*Transport!$C$9)*'Dept I Planning'!F54,IF(AND(OR(D54="Ireland",INDEX(Locations!$B$3:$F$308,MATCH('Dept I Planning'!D54,Locations!$B$3:$B$308,0),5)="Yes"),E54="Hybrid Car",INDEX(Locations!$B$3:$E$308,MATCH('Dept I Planning'!C54,Locations!$B$3:$B$308,0),4)="UK"),(J54)*(0.15*Transport!$C$14+0.85*Transport!$C$9)*'Dept I Planning'!F54,IF(AND(OR(C54="Ireland",INDEX(Locations!$B$3:$F$308,MATCH('Dept I Planning'!C54,Locations!$B$3:$B$308,0),5)="Yes"),E54="Electric Car",INDEX(Locations!$B$3:$E$308,MATCH('Dept I Planning'!D54,Locations!$B$3:$B$308,0),4)="UK"),(J54)*(0.15*Transport!$C$14+0.85*Transport!$C$8)*'Dept I Planning'!F54,IF(AND(OR(D54="Ireland",INDEX(Locations!$B$3:$F$308,MATCH('Dept I Planning'!D54,Locations!$B$3:$B$308,0),5)="Yes"),E54="Electric Car",INDEX(Locations!$B$3:$E$308,MATCH('Dept I Planning'!C54,Locations!$B$3:$B$308,0),4)="UK"),(J54)*(0.15*Transport!$C$14+0.85*Transport!$C$8)*'Dept I Planning'!F54,IF(AND(OR(C54="Ireland",INDEX(Locations!$B$3:$F$308,MATCH('Dept I Planning'!C54,Locations!$B$3:$B$308,0),5)="Yes"),E54="Bus/Coach",INDEX(Locations!$B$3:$E$308,MATCH('Dept I Planning'!D54,Locations!$B$3:$B$308,0),4)="UK"),(J54)*(0.15*Transport!$C$13+0.85*Transport!$C$5)*'Dept I Planning'!F54,IF(AND(OR(D54="Ireland",INDEX(Locations!$B$3:$F$308,MATCH('Dept I Planning'!D54,Locations!$B$3:$B$308,0),5)="Yes"),E54="Bus/Coach",INDEX(Locations!$B$3:$E$308,MATCH('Dept I Planning'!C54,Locations!$B$3:$B$308,0),4)="UK"),(J54)*(0.15*Transport!$C$13+0.85*Transport!$C$5)*'Dept I Planning'!F54,IF(AND(OR(C54="Ireland",INDEX(Locations!$B$3:$F$308,MATCH('Dept I Planning'!C54,Locations!$B$3:$B$308,0),5)="Yes"),E54="Train",INDEX(Locations!$B$3:$E$308,MATCH('Dept I Planning'!D54,Locations!$B$3:$B$308,0),4)="UK"),(J54)*(0.15*Transport!$C$13+0.85*Transport!$C$3)*'Dept I Planning'!F54,IF(AND(OR(D54="Ireland",INDEX(Locations!$B$3:$F$308,MATCH('Dept I Planning'!D54,Locations!$B$3:$B$308,0),5)="Yes"),E54="Train",INDEX(Locations!$B$3:$E$308,MATCH('Dept I Planning'!C54,Locations!$B$3:$B$308,0),4)="UK"),(J54)*(0.15*Transport!$C$13+0.85*Transport!$C$3),J54*(INDEX(Transport!$B$3:$E$14,MATCH('Dept I Planning'!E54,Transport!$B$3:$B$14,0),IF(INDEX(Locations!$B$3:$G$308,MATCH('Dept I Planning'!C54,Locations!$B$3:$B$308,0),4)="UK",2,IF(INDEX(Locations!$B$3:$G$308,MATCH('Dept I Planning'!C54,Locations!$B$3:$B$308,0),4)="Europe",3,4)))))*F54*G54*H54))))))))))))))))))),1)),"")</f>
        <v/>
      </c>
      <c r="L54" s="90"/>
    </row>
    <row r="55" spans="1:12" ht="17.399999999999999" customHeight="1" x14ac:dyDescent="0.25">
      <c r="A55" s="90"/>
      <c r="B55" s="91"/>
      <c r="C55" s="91"/>
      <c r="D55" s="91"/>
      <c r="E55" s="91"/>
      <c r="F55" s="90"/>
      <c r="G55" s="90">
        <v>1</v>
      </c>
      <c r="H55" s="101">
        <v>1</v>
      </c>
      <c r="I55" s="91"/>
      <c r="J55" s="100" t="str">
        <f>(IFERROR(IF(I55="Yes",(ROUND(6371 * ACOS(SIN((VLOOKUP(C55,Locations!B:D,2,FALSE))*PI()/180)*SIN((VLOOKUP(D55,Locations!B:D,2,FALSE))*PI()/180) + COS((VLOOKUP(C55,Locations!B:D,2,FALSE))*PI()/180) * COS((VLOOKUP(D55,Locations!B:D,2,FALSE))*PI()/180)*COS((VLOOKUP(D55,Locations!B:D,3,FALSE))* PI()/180-(VLOOKUP(C55,Locations!B:D,3,FALSE))*PI()/180))/1.609,0))*2,(ROUND(6371 * ACOS(SIN((VLOOKUP(C55,Locations!B:D,2,FALSE))*PI()/180)*SIN((VLOOKUP(D55,Locations!B:D,2,FALSE))*PI()/180) + COS((VLOOKUP(C55,Locations!B:D,2,FALSE))*PI()/180) * COS((VLOOKUP(D55,Locations!B:D,2,FALSE))*PI()/180)*COS((VLOOKUP(D55,Locations!B:D,3,FALSE))* PI()/180-(VLOOKUP(C55,Locations!B:D,3,FALSE))*PI()/180))/1.609,0))),""))</f>
        <v/>
      </c>
      <c r="K55" s="100" t="str" cm="1">
        <f t="array" ref="K55">IFERROR((ROUND(IF(AND(E55="Train",INDEX(Locations!$B$3:$E$308,MATCH('Dept I Planning'!C55,Locations!$B$3:$B$308,0),4)="Europe",INDEX(Locations!$B$3:$E$308,MATCH('Dept I Planning'!D55,Locations!$B$3:$B$308,0),4)="UK"),(((INDEX(Dover!$B$3:$G$124,MATCH('Dept I Planning'!C55,Dover!$B$3:$B$124,0),6))*Transport!$D$3)+(INDEX(Dover!$B$3:$G$124,MATCH('Dept I Planning'!D55,Dover!$B$3:$B$124,0),6)*Transport!$C$3))*'Dept I Planning'!F55*IF(I55="Yes",2,1),IF(AND(E55="Train",INDEX(Locations!$B$3:$E$308,MATCH('Dept I Planning'!D55,Locations!$B$3:$B$308,0),4)="Europe",INDEX(Locations!$B$3:$E$308,MATCH('Dept I Planning'!C55,Locations!$B$3:$B$308,0),4)="UK"),(((INDEX(Dover!$B$3:$G$124,MATCH('Dept I Planning'!D55,Dover!$B$3:$B$124,0),6))*Transport!$D$3)+(INDEX(Dover!$B$3:$G$124,MATCH('Dept I Planning'!C55,Dover!$B$3:$B$124,0),6)*Transport!$C$3))*'Dept I Planning'!F55*IF(I55="Yes",2,1),IF(AND(E55="Bus/Coach",INDEX(Locations!$B$3:$E$308,MATCH('Dept I Planning'!C55,Locations!$B$3:$B$308,0),4)="Europe",INDEX(Locations!$B$3:$E$308,MATCH('Dept I Planning'!D55,Locations!$B$3:$B$308,0),4)="UK"),((((J55)-42.4)*Transport!$D$5)+(42.4*Transport!$D$13))*'Dept I Planning'!F55,IF(AND(E55="Bus/Coach",INDEX(Locations!$B$3:$E$308,MATCH('Dept I Planning'!D55,Locations!$B$3:$B$308,0),4)="Europe",INDEX(Locations!$B$3:$E$308,MATCH('Dept I Planning'!C55,Locations!$B$3:$B$308,0),4)="UK"),((((J55)-42.4)*Transport!$D$5)+(42.4*Transport!$D$13))*'Dept I Planning'!F55,IF(AND(E55="Car",INDEX(Locations!$B$3:$E$308,MATCH('Dept I Planning'!C55,Locations!$B$3:$B$308,0),4)="Europe",INDEX(Locations!$B$3:$E$308,MATCH('Dept I Planning'!D55,Locations!$B$3:$B$308,0),4)="UK"),(((((J55)-42.4)*Transport!$D$9)+(42.4*Transport!$D$14))*'Dept I Planning'!F55),IF(AND(E55="Car",INDEX(Locations!$B$3:$E$308,MATCH('Dept I Planning'!D55,Locations!$B$3:$B$308,0),4)="Europe",INDEX(Locations!$B$3:$E$308,MATCH('Dept I Planning'!C55,Locations!$B$3:$B$308,0),4)="UK"),(((((J55)-42.4)*Transport!$D$9)+(42.4*Transport!$D$14))*'Dept I Planning'!F55),IF(AND(E55="Hybrid car",INDEX(Locations!$B$3:$E$308,MATCH('Dept I Planning'!C55,Locations!$B$3:$B$308,0),4)="Europe",INDEX(Locations!$B$3:$E$308,MATCH('Dept I Planning'!D55,Locations!$B$3:$B$308,0),4)="UK"),(((((J55)-42.4)*Transport!$D$9)+(42.4*Transport!$D$14))*'Dept I Planning'!F55),IF(AND(E55="Hybrid car",INDEX(Locations!$B$3:$E$308,MATCH('Dept I Planning'!D55,Locations!$B$3:$B$308,0),4)="Europe",INDEX(Locations!$B$3:$E$308,MATCH('Dept I Planning'!C55,Locations!$B$3:$B$308,0),4)="UK"),(((((J55)-42.4)*Transport!$D$9)+(42.4*Transport!$D$14))*'Dept I Planning'!F55),IF(AND(E55="Electric car",INDEX(Locations!$B$3:$E$308,MATCH('Dept I Planning'!C55,Locations!$B$3:$B$308,0),4)="Europe",INDEX(Locations!$B$3:$E$308,MATCH('Dept I Planning'!D55,Locations!$B$3:$B$308,0),4)="UK"),(((((J55)-42.4)*Transport!$D$8)+(42.4*Transport!$D$14))*'Dept I Planning'!F55),IF(AND(E55="Electric car",INDEX(Locations!$B$3:$E$308,MATCH('Dept I Planning'!D55,Locations!$B$3:$B$308,0),4)="Europe",INDEX(Locations!$B$3:$E$308,MATCH('Dept I Planning'!C55,Locations!$B$3:$B$308,0),4)="UK"),(((((J55)-42.4)*Transport!$D$8)+(42.4*Transport!$D$14))*'Dept I Planning'!F55),IF(AND(OR(C55="Ireland",INDEX(Locations!$B$3:$F$308,MATCH('Dept I Planning'!C55,Locations!$B$3:$B$308,0),5)="Yes"),E55="Car",INDEX(Locations!$B$3:$E$308,MATCH('Dept I Planning'!D55,Locations!$B$3:$B$308,0),4)="UK"),(J55)*(0.15*Transport!$C$14+0.85*Transport!$C$9)*'Dept I Planning'!F55,IF(AND(OR(D55="Ireland",INDEX(Locations!$B$3:$F$308,MATCH('Dept I Planning'!D55,Locations!$B$3:$B$308,0),5)="Yes"),E55="Car",INDEX(Locations!$B$3:$E$308,MATCH('Dept I Planning'!C55,Locations!$B$3:$B$308,0),4)="UK"),(J55)*(0.15*Transport!$C$14+0.85*Transport!$C$9)*'Dept I Planning'!F55,IF(AND(OR(C55="Ireland",INDEX(Locations!$B$3:$F$308,MATCH('Dept I Planning'!C55,Locations!$B$3:$B$308,0),5)="Yes"),E55="Hybrid Car",INDEX(Locations!$B$3:$E$308,MATCH('Dept I Planning'!D55,Locations!$B$3:$B$308,0),4)="UK"),(J55)*(0.15*Transport!$C$14+0.85*Transport!$C$9)*'Dept I Planning'!F55,IF(AND(OR(D55="Ireland",INDEX(Locations!$B$3:$F$308,MATCH('Dept I Planning'!D55,Locations!$B$3:$B$308,0),5)="Yes"),E55="Hybrid Car",INDEX(Locations!$B$3:$E$308,MATCH('Dept I Planning'!C55,Locations!$B$3:$B$308,0),4)="UK"),(J55)*(0.15*Transport!$C$14+0.85*Transport!$C$9)*'Dept I Planning'!F55,IF(AND(OR(C55="Ireland",INDEX(Locations!$B$3:$F$308,MATCH('Dept I Planning'!C55,Locations!$B$3:$B$308,0),5)="Yes"),E55="Electric Car",INDEX(Locations!$B$3:$E$308,MATCH('Dept I Planning'!D55,Locations!$B$3:$B$308,0),4)="UK"),(J55)*(0.15*Transport!$C$14+0.85*Transport!$C$8)*'Dept I Planning'!F55,IF(AND(OR(D55="Ireland",INDEX(Locations!$B$3:$F$308,MATCH('Dept I Planning'!D55,Locations!$B$3:$B$308,0),5)="Yes"),E55="Electric Car",INDEX(Locations!$B$3:$E$308,MATCH('Dept I Planning'!C55,Locations!$B$3:$B$308,0),4)="UK"),(J55)*(0.15*Transport!$C$14+0.85*Transport!$C$8)*'Dept I Planning'!F55,IF(AND(OR(C55="Ireland",INDEX(Locations!$B$3:$F$308,MATCH('Dept I Planning'!C55,Locations!$B$3:$B$308,0),5)="Yes"),E55="Bus/Coach",INDEX(Locations!$B$3:$E$308,MATCH('Dept I Planning'!D55,Locations!$B$3:$B$308,0),4)="UK"),(J55)*(0.15*Transport!$C$13+0.85*Transport!$C$5)*'Dept I Planning'!F55,IF(AND(OR(D55="Ireland",INDEX(Locations!$B$3:$F$308,MATCH('Dept I Planning'!D55,Locations!$B$3:$B$308,0),5)="Yes"),E55="Bus/Coach",INDEX(Locations!$B$3:$E$308,MATCH('Dept I Planning'!C55,Locations!$B$3:$B$308,0),4)="UK"),(J55)*(0.15*Transport!$C$13+0.85*Transport!$C$5)*'Dept I Planning'!F55,IF(AND(OR(C55="Ireland",INDEX(Locations!$B$3:$F$308,MATCH('Dept I Planning'!C55,Locations!$B$3:$B$308,0),5)="Yes"),E55="Train",INDEX(Locations!$B$3:$E$308,MATCH('Dept I Planning'!D55,Locations!$B$3:$B$308,0),4)="UK"),(J55)*(0.15*Transport!$C$13+0.85*Transport!$C$3)*'Dept I Planning'!F55,IF(AND(OR(D55="Ireland",INDEX(Locations!$B$3:$F$308,MATCH('Dept I Planning'!D55,Locations!$B$3:$B$308,0),5)="Yes"),E55="Train",INDEX(Locations!$B$3:$E$308,MATCH('Dept I Planning'!C55,Locations!$B$3:$B$308,0),4)="UK"),(J55)*(0.15*Transport!$C$13+0.85*Transport!$C$3),J55*(INDEX(Transport!$B$3:$E$14,MATCH('Dept I Planning'!E55,Transport!$B$3:$B$14,0),IF(INDEX(Locations!$B$3:$G$308,MATCH('Dept I Planning'!C55,Locations!$B$3:$B$308,0),4)="UK",2,IF(INDEX(Locations!$B$3:$G$308,MATCH('Dept I Planning'!C55,Locations!$B$3:$B$308,0),4)="Europe",3,4)))))*F55*G55*H55))))))))))))))))))),1)),"")</f>
        <v/>
      </c>
      <c r="L55" s="90"/>
    </row>
    <row r="56" spans="1:12" ht="17.399999999999999" customHeight="1" x14ac:dyDescent="0.25">
      <c r="A56" s="90"/>
      <c r="B56" s="91"/>
      <c r="C56" s="91"/>
      <c r="D56" s="91"/>
      <c r="E56" s="91"/>
      <c r="F56" s="90"/>
      <c r="G56" s="90">
        <v>1</v>
      </c>
      <c r="H56" s="101">
        <v>1</v>
      </c>
      <c r="I56" s="91"/>
      <c r="J56" s="100" t="str">
        <f>(IFERROR(IF(I56="Yes",(ROUND(6371 * ACOS(SIN((VLOOKUP(C56,Locations!B:D,2,FALSE))*PI()/180)*SIN((VLOOKUP(D56,Locations!B:D,2,FALSE))*PI()/180) + COS((VLOOKUP(C56,Locations!B:D,2,FALSE))*PI()/180) * COS((VLOOKUP(D56,Locations!B:D,2,FALSE))*PI()/180)*COS((VLOOKUP(D56,Locations!B:D,3,FALSE))* PI()/180-(VLOOKUP(C56,Locations!B:D,3,FALSE))*PI()/180))/1.609,0))*2,(ROUND(6371 * ACOS(SIN((VLOOKUP(C56,Locations!B:D,2,FALSE))*PI()/180)*SIN((VLOOKUP(D56,Locations!B:D,2,FALSE))*PI()/180) + COS((VLOOKUP(C56,Locations!B:D,2,FALSE))*PI()/180) * COS((VLOOKUP(D56,Locations!B:D,2,FALSE))*PI()/180)*COS((VLOOKUP(D56,Locations!B:D,3,FALSE))* PI()/180-(VLOOKUP(C56,Locations!B:D,3,FALSE))*PI()/180))/1.609,0))),""))</f>
        <v/>
      </c>
      <c r="K56" s="100" t="str" cm="1">
        <f t="array" ref="K56">IFERROR((ROUND(IF(AND(E56="Train",INDEX(Locations!$B$3:$E$308,MATCH('Dept I Planning'!C56,Locations!$B$3:$B$308,0),4)="Europe",INDEX(Locations!$B$3:$E$308,MATCH('Dept I Planning'!D56,Locations!$B$3:$B$308,0),4)="UK"),(((INDEX(Dover!$B$3:$G$124,MATCH('Dept I Planning'!C56,Dover!$B$3:$B$124,0),6))*Transport!$D$3)+(INDEX(Dover!$B$3:$G$124,MATCH('Dept I Planning'!D56,Dover!$B$3:$B$124,0),6)*Transport!$C$3))*'Dept I Planning'!F56*IF(I56="Yes",2,1),IF(AND(E56="Train",INDEX(Locations!$B$3:$E$308,MATCH('Dept I Planning'!D56,Locations!$B$3:$B$308,0),4)="Europe",INDEX(Locations!$B$3:$E$308,MATCH('Dept I Planning'!C56,Locations!$B$3:$B$308,0),4)="UK"),(((INDEX(Dover!$B$3:$G$124,MATCH('Dept I Planning'!D56,Dover!$B$3:$B$124,0),6))*Transport!$D$3)+(INDEX(Dover!$B$3:$G$124,MATCH('Dept I Planning'!C56,Dover!$B$3:$B$124,0),6)*Transport!$C$3))*'Dept I Planning'!F56*IF(I56="Yes",2,1),IF(AND(E56="Bus/Coach",INDEX(Locations!$B$3:$E$308,MATCH('Dept I Planning'!C56,Locations!$B$3:$B$308,0),4)="Europe",INDEX(Locations!$B$3:$E$308,MATCH('Dept I Planning'!D56,Locations!$B$3:$B$308,0),4)="UK"),((((J56)-42.4)*Transport!$D$5)+(42.4*Transport!$D$13))*'Dept I Planning'!F56,IF(AND(E56="Bus/Coach",INDEX(Locations!$B$3:$E$308,MATCH('Dept I Planning'!D56,Locations!$B$3:$B$308,0),4)="Europe",INDEX(Locations!$B$3:$E$308,MATCH('Dept I Planning'!C56,Locations!$B$3:$B$308,0),4)="UK"),((((J56)-42.4)*Transport!$D$5)+(42.4*Transport!$D$13))*'Dept I Planning'!F56,IF(AND(E56="Car",INDEX(Locations!$B$3:$E$308,MATCH('Dept I Planning'!C56,Locations!$B$3:$B$308,0),4)="Europe",INDEX(Locations!$B$3:$E$308,MATCH('Dept I Planning'!D56,Locations!$B$3:$B$308,0),4)="UK"),(((((J56)-42.4)*Transport!$D$9)+(42.4*Transport!$D$14))*'Dept I Planning'!F56),IF(AND(E56="Car",INDEX(Locations!$B$3:$E$308,MATCH('Dept I Planning'!D56,Locations!$B$3:$B$308,0),4)="Europe",INDEX(Locations!$B$3:$E$308,MATCH('Dept I Planning'!C56,Locations!$B$3:$B$308,0),4)="UK"),(((((J56)-42.4)*Transport!$D$9)+(42.4*Transport!$D$14))*'Dept I Planning'!F56),IF(AND(E56="Hybrid car",INDEX(Locations!$B$3:$E$308,MATCH('Dept I Planning'!C56,Locations!$B$3:$B$308,0),4)="Europe",INDEX(Locations!$B$3:$E$308,MATCH('Dept I Planning'!D56,Locations!$B$3:$B$308,0),4)="UK"),(((((J56)-42.4)*Transport!$D$9)+(42.4*Transport!$D$14))*'Dept I Planning'!F56),IF(AND(E56="Hybrid car",INDEX(Locations!$B$3:$E$308,MATCH('Dept I Planning'!D56,Locations!$B$3:$B$308,0),4)="Europe",INDEX(Locations!$B$3:$E$308,MATCH('Dept I Planning'!C56,Locations!$B$3:$B$308,0),4)="UK"),(((((J56)-42.4)*Transport!$D$9)+(42.4*Transport!$D$14))*'Dept I Planning'!F56),IF(AND(E56="Electric car",INDEX(Locations!$B$3:$E$308,MATCH('Dept I Planning'!C56,Locations!$B$3:$B$308,0),4)="Europe",INDEX(Locations!$B$3:$E$308,MATCH('Dept I Planning'!D56,Locations!$B$3:$B$308,0),4)="UK"),(((((J56)-42.4)*Transport!$D$8)+(42.4*Transport!$D$14))*'Dept I Planning'!F56),IF(AND(E56="Electric car",INDEX(Locations!$B$3:$E$308,MATCH('Dept I Planning'!D56,Locations!$B$3:$B$308,0),4)="Europe",INDEX(Locations!$B$3:$E$308,MATCH('Dept I Planning'!C56,Locations!$B$3:$B$308,0),4)="UK"),(((((J56)-42.4)*Transport!$D$8)+(42.4*Transport!$D$14))*'Dept I Planning'!F56),IF(AND(OR(C56="Ireland",INDEX(Locations!$B$3:$F$308,MATCH('Dept I Planning'!C56,Locations!$B$3:$B$308,0),5)="Yes"),E56="Car",INDEX(Locations!$B$3:$E$308,MATCH('Dept I Planning'!D56,Locations!$B$3:$B$308,0),4)="UK"),(J56)*(0.15*Transport!$C$14+0.85*Transport!$C$9)*'Dept I Planning'!F56,IF(AND(OR(D56="Ireland",INDEX(Locations!$B$3:$F$308,MATCH('Dept I Planning'!D56,Locations!$B$3:$B$308,0),5)="Yes"),E56="Car",INDEX(Locations!$B$3:$E$308,MATCH('Dept I Planning'!C56,Locations!$B$3:$B$308,0),4)="UK"),(J56)*(0.15*Transport!$C$14+0.85*Transport!$C$9)*'Dept I Planning'!F56,IF(AND(OR(C56="Ireland",INDEX(Locations!$B$3:$F$308,MATCH('Dept I Planning'!C56,Locations!$B$3:$B$308,0),5)="Yes"),E56="Hybrid Car",INDEX(Locations!$B$3:$E$308,MATCH('Dept I Planning'!D56,Locations!$B$3:$B$308,0),4)="UK"),(J56)*(0.15*Transport!$C$14+0.85*Transport!$C$9)*'Dept I Planning'!F56,IF(AND(OR(D56="Ireland",INDEX(Locations!$B$3:$F$308,MATCH('Dept I Planning'!D56,Locations!$B$3:$B$308,0),5)="Yes"),E56="Hybrid Car",INDEX(Locations!$B$3:$E$308,MATCH('Dept I Planning'!C56,Locations!$B$3:$B$308,0),4)="UK"),(J56)*(0.15*Transport!$C$14+0.85*Transport!$C$9)*'Dept I Planning'!F56,IF(AND(OR(C56="Ireland",INDEX(Locations!$B$3:$F$308,MATCH('Dept I Planning'!C56,Locations!$B$3:$B$308,0),5)="Yes"),E56="Electric Car",INDEX(Locations!$B$3:$E$308,MATCH('Dept I Planning'!D56,Locations!$B$3:$B$308,0),4)="UK"),(J56)*(0.15*Transport!$C$14+0.85*Transport!$C$8)*'Dept I Planning'!F56,IF(AND(OR(D56="Ireland",INDEX(Locations!$B$3:$F$308,MATCH('Dept I Planning'!D56,Locations!$B$3:$B$308,0),5)="Yes"),E56="Electric Car",INDEX(Locations!$B$3:$E$308,MATCH('Dept I Planning'!C56,Locations!$B$3:$B$308,0),4)="UK"),(J56)*(0.15*Transport!$C$14+0.85*Transport!$C$8)*'Dept I Planning'!F56,IF(AND(OR(C56="Ireland",INDEX(Locations!$B$3:$F$308,MATCH('Dept I Planning'!C56,Locations!$B$3:$B$308,0),5)="Yes"),E56="Bus/Coach",INDEX(Locations!$B$3:$E$308,MATCH('Dept I Planning'!D56,Locations!$B$3:$B$308,0),4)="UK"),(J56)*(0.15*Transport!$C$13+0.85*Transport!$C$5)*'Dept I Planning'!F56,IF(AND(OR(D56="Ireland",INDEX(Locations!$B$3:$F$308,MATCH('Dept I Planning'!D56,Locations!$B$3:$B$308,0),5)="Yes"),E56="Bus/Coach",INDEX(Locations!$B$3:$E$308,MATCH('Dept I Planning'!C56,Locations!$B$3:$B$308,0),4)="UK"),(J56)*(0.15*Transport!$C$13+0.85*Transport!$C$5)*'Dept I Planning'!F56,IF(AND(OR(C56="Ireland",INDEX(Locations!$B$3:$F$308,MATCH('Dept I Planning'!C56,Locations!$B$3:$B$308,0),5)="Yes"),E56="Train",INDEX(Locations!$B$3:$E$308,MATCH('Dept I Planning'!D56,Locations!$B$3:$B$308,0),4)="UK"),(J56)*(0.15*Transport!$C$13+0.85*Transport!$C$3)*'Dept I Planning'!F56,IF(AND(OR(D56="Ireland",INDEX(Locations!$B$3:$F$308,MATCH('Dept I Planning'!D56,Locations!$B$3:$B$308,0),5)="Yes"),E56="Train",INDEX(Locations!$B$3:$E$308,MATCH('Dept I Planning'!C56,Locations!$B$3:$B$308,0),4)="UK"),(J56)*(0.15*Transport!$C$13+0.85*Transport!$C$3),J56*(INDEX(Transport!$B$3:$E$14,MATCH('Dept I Planning'!E56,Transport!$B$3:$B$14,0),IF(INDEX(Locations!$B$3:$G$308,MATCH('Dept I Planning'!C56,Locations!$B$3:$B$308,0),4)="UK",2,IF(INDEX(Locations!$B$3:$G$308,MATCH('Dept I Planning'!C56,Locations!$B$3:$B$308,0),4)="Europe",3,4)))))*F56*G56*H56))))))))))))))))))),1)),"")</f>
        <v/>
      </c>
      <c r="L56" s="90"/>
    </row>
    <row r="57" spans="1:12" ht="17.399999999999999" customHeight="1" x14ac:dyDescent="0.25">
      <c r="A57" s="90"/>
      <c r="B57" s="91"/>
      <c r="C57" s="91"/>
      <c r="D57" s="91"/>
      <c r="E57" s="91"/>
      <c r="F57" s="90"/>
      <c r="G57" s="90">
        <v>1</v>
      </c>
      <c r="H57" s="101">
        <v>1</v>
      </c>
      <c r="I57" s="91"/>
      <c r="J57" s="100" t="str">
        <f>(IFERROR(IF(I57="Yes",(ROUND(6371 * ACOS(SIN((VLOOKUP(C57,Locations!B:D,2,FALSE))*PI()/180)*SIN((VLOOKUP(D57,Locations!B:D,2,FALSE))*PI()/180) + COS((VLOOKUP(C57,Locations!B:D,2,FALSE))*PI()/180) * COS((VLOOKUP(D57,Locations!B:D,2,FALSE))*PI()/180)*COS((VLOOKUP(D57,Locations!B:D,3,FALSE))* PI()/180-(VLOOKUP(C57,Locations!B:D,3,FALSE))*PI()/180))/1.609,0))*2,(ROUND(6371 * ACOS(SIN((VLOOKUP(C57,Locations!B:D,2,FALSE))*PI()/180)*SIN((VLOOKUP(D57,Locations!B:D,2,FALSE))*PI()/180) + COS((VLOOKUP(C57,Locations!B:D,2,FALSE))*PI()/180) * COS((VLOOKUP(D57,Locations!B:D,2,FALSE))*PI()/180)*COS((VLOOKUP(D57,Locations!B:D,3,FALSE))* PI()/180-(VLOOKUP(C57,Locations!B:D,3,FALSE))*PI()/180))/1.609,0))),""))</f>
        <v/>
      </c>
      <c r="K57" s="100" t="str" cm="1">
        <f t="array" ref="K57">IFERROR((ROUND(IF(AND(E57="Train",INDEX(Locations!$B$3:$E$308,MATCH('Dept I Planning'!C57,Locations!$B$3:$B$308,0),4)="Europe",INDEX(Locations!$B$3:$E$308,MATCH('Dept I Planning'!D57,Locations!$B$3:$B$308,0),4)="UK"),(((INDEX(Dover!$B$3:$G$124,MATCH('Dept I Planning'!C57,Dover!$B$3:$B$124,0),6))*Transport!$D$3)+(INDEX(Dover!$B$3:$G$124,MATCH('Dept I Planning'!D57,Dover!$B$3:$B$124,0),6)*Transport!$C$3))*'Dept I Planning'!F57*IF(I57="Yes",2,1),IF(AND(E57="Train",INDEX(Locations!$B$3:$E$308,MATCH('Dept I Planning'!D57,Locations!$B$3:$B$308,0),4)="Europe",INDEX(Locations!$B$3:$E$308,MATCH('Dept I Planning'!C57,Locations!$B$3:$B$308,0),4)="UK"),(((INDEX(Dover!$B$3:$G$124,MATCH('Dept I Planning'!D57,Dover!$B$3:$B$124,0),6))*Transport!$D$3)+(INDEX(Dover!$B$3:$G$124,MATCH('Dept I Planning'!C57,Dover!$B$3:$B$124,0),6)*Transport!$C$3))*'Dept I Planning'!F57*IF(I57="Yes",2,1),IF(AND(E57="Bus/Coach",INDEX(Locations!$B$3:$E$308,MATCH('Dept I Planning'!C57,Locations!$B$3:$B$308,0),4)="Europe",INDEX(Locations!$B$3:$E$308,MATCH('Dept I Planning'!D57,Locations!$B$3:$B$308,0),4)="UK"),((((J57)-42.4)*Transport!$D$5)+(42.4*Transport!$D$13))*'Dept I Planning'!F57,IF(AND(E57="Bus/Coach",INDEX(Locations!$B$3:$E$308,MATCH('Dept I Planning'!D57,Locations!$B$3:$B$308,0),4)="Europe",INDEX(Locations!$B$3:$E$308,MATCH('Dept I Planning'!C57,Locations!$B$3:$B$308,0),4)="UK"),((((J57)-42.4)*Transport!$D$5)+(42.4*Transport!$D$13))*'Dept I Planning'!F57,IF(AND(E57="Car",INDEX(Locations!$B$3:$E$308,MATCH('Dept I Planning'!C57,Locations!$B$3:$B$308,0),4)="Europe",INDEX(Locations!$B$3:$E$308,MATCH('Dept I Planning'!D57,Locations!$B$3:$B$308,0),4)="UK"),(((((J57)-42.4)*Transport!$D$9)+(42.4*Transport!$D$14))*'Dept I Planning'!F57),IF(AND(E57="Car",INDEX(Locations!$B$3:$E$308,MATCH('Dept I Planning'!D57,Locations!$B$3:$B$308,0),4)="Europe",INDEX(Locations!$B$3:$E$308,MATCH('Dept I Planning'!C57,Locations!$B$3:$B$308,0),4)="UK"),(((((J57)-42.4)*Transport!$D$9)+(42.4*Transport!$D$14))*'Dept I Planning'!F57),IF(AND(E57="Hybrid car",INDEX(Locations!$B$3:$E$308,MATCH('Dept I Planning'!C57,Locations!$B$3:$B$308,0),4)="Europe",INDEX(Locations!$B$3:$E$308,MATCH('Dept I Planning'!D57,Locations!$B$3:$B$308,0),4)="UK"),(((((J57)-42.4)*Transport!$D$9)+(42.4*Transport!$D$14))*'Dept I Planning'!F57),IF(AND(E57="Hybrid car",INDEX(Locations!$B$3:$E$308,MATCH('Dept I Planning'!D57,Locations!$B$3:$B$308,0),4)="Europe",INDEX(Locations!$B$3:$E$308,MATCH('Dept I Planning'!C57,Locations!$B$3:$B$308,0),4)="UK"),(((((J57)-42.4)*Transport!$D$9)+(42.4*Transport!$D$14))*'Dept I Planning'!F57),IF(AND(E57="Electric car",INDEX(Locations!$B$3:$E$308,MATCH('Dept I Planning'!C57,Locations!$B$3:$B$308,0),4)="Europe",INDEX(Locations!$B$3:$E$308,MATCH('Dept I Planning'!D57,Locations!$B$3:$B$308,0),4)="UK"),(((((J57)-42.4)*Transport!$D$8)+(42.4*Transport!$D$14))*'Dept I Planning'!F57),IF(AND(E57="Electric car",INDEX(Locations!$B$3:$E$308,MATCH('Dept I Planning'!D57,Locations!$B$3:$B$308,0),4)="Europe",INDEX(Locations!$B$3:$E$308,MATCH('Dept I Planning'!C57,Locations!$B$3:$B$308,0),4)="UK"),(((((J57)-42.4)*Transport!$D$8)+(42.4*Transport!$D$14))*'Dept I Planning'!F57),IF(AND(OR(C57="Ireland",INDEX(Locations!$B$3:$F$308,MATCH('Dept I Planning'!C57,Locations!$B$3:$B$308,0),5)="Yes"),E57="Car",INDEX(Locations!$B$3:$E$308,MATCH('Dept I Planning'!D57,Locations!$B$3:$B$308,0),4)="UK"),(J57)*(0.15*Transport!$C$14+0.85*Transport!$C$9)*'Dept I Planning'!F57,IF(AND(OR(D57="Ireland",INDEX(Locations!$B$3:$F$308,MATCH('Dept I Planning'!D57,Locations!$B$3:$B$308,0),5)="Yes"),E57="Car",INDEX(Locations!$B$3:$E$308,MATCH('Dept I Planning'!C57,Locations!$B$3:$B$308,0),4)="UK"),(J57)*(0.15*Transport!$C$14+0.85*Transport!$C$9)*'Dept I Planning'!F57,IF(AND(OR(C57="Ireland",INDEX(Locations!$B$3:$F$308,MATCH('Dept I Planning'!C57,Locations!$B$3:$B$308,0),5)="Yes"),E57="Hybrid Car",INDEX(Locations!$B$3:$E$308,MATCH('Dept I Planning'!D57,Locations!$B$3:$B$308,0),4)="UK"),(J57)*(0.15*Transport!$C$14+0.85*Transport!$C$9)*'Dept I Planning'!F57,IF(AND(OR(D57="Ireland",INDEX(Locations!$B$3:$F$308,MATCH('Dept I Planning'!D57,Locations!$B$3:$B$308,0),5)="Yes"),E57="Hybrid Car",INDEX(Locations!$B$3:$E$308,MATCH('Dept I Planning'!C57,Locations!$B$3:$B$308,0),4)="UK"),(J57)*(0.15*Transport!$C$14+0.85*Transport!$C$9)*'Dept I Planning'!F57,IF(AND(OR(C57="Ireland",INDEX(Locations!$B$3:$F$308,MATCH('Dept I Planning'!C57,Locations!$B$3:$B$308,0),5)="Yes"),E57="Electric Car",INDEX(Locations!$B$3:$E$308,MATCH('Dept I Planning'!D57,Locations!$B$3:$B$308,0),4)="UK"),(J57)*(0.15*Transport!$C$14+0.85*Transport!$C$8)*'Dept I Planning'!F57,IF(AND(OR(D57="Ireland",INDEX(Locations!$B$3:$F$308,MATCH('Dept I Planning'!D57,Locations!$B$3:$B$308,0),5)="Yes"),E57="Electric Car",INDEX(Locations!$B$3:$E$308,MATCH('Dept I Planning'!C57,Locations!$B$3:$B$308,0),4)="UK"),(J57)*(0.15*Transport!$C$14+0.85*Transport!$C$8)*'Dept I Planning'!F57,IF(AND(OR(C57="Ireland",INDEX(Locations!$B$3:$F$308,MATCH('Dept I Planning'!C57,Locations!$B$3:$B$308,0),5)="Yes"),E57="Bus/Coach",INDEX(Locations!$B$3:$E$308,MATCH('Dept I Planning'!D57,Locations!$B$3:$B$308,0),4)="UK"),(J57)*(0.15*Transport!$C$13+0.85*Transport!$C$5)*'Dept I Planning'!F57,IF(AND(OR(D57="Ireland",INDEX(Locations!$B$3:$F$308,MATCH('Dept I Planning'!D57,Locations!$B$3:$B$308,0),5)="Yes"),E57="Bus/Coach",INDEX(Locations!$B$3:$E$308,MATCH('Dept I Planning'!C57,Locations!$B$3:$B$308,0),4)="UK"),(J57)*(0.15*Transport!$C$13+0.85*Transport!$C$5)*'Dept I Planning'!F57,IF(AND(OR(C57="Ireland",INDEX(Locations!$B$3:$F$308,MATCH('Dept I Planning'!C57,Locations!$B$3:$B$308,0),5)="Yes"),E57="Train",INDEX(Locations!$B$3:$E$308,MATCH('Dept I Planning'!D57,Locations!$B$3:$B$308,0),4)="UK"),(J57)*(0.15*Transport!$C$13+0.85*Transport!$C$3)*'Dept I Planning'!F57,IF(AND(OR(D57="Ireland",INDEX(Locations!$B$3:$F$308,MATCH('Dept I Planning'!D57,Locations!$B$3:$B$308,0),5)="Yes"),E57="Train",INDEX(Locations!$B$3:$E$308,MATCH('Dept I Planning'!C57,Locations!$B$3:$B$308,0),4)="UK"),(J57)*(0.15*Transport!$C$13+0.85*Transport!$C$3),J57*(INDEX(Transport!$B$3:$E$14,MATCH('Dept I Planning'!E57,Transport!$B$3:$B$14,0),IF(INDEX(Locations!$B$3:$G$308,MATCH('Dept I Planning'!C57,Locations!$B$3:$B$308,0),4)="UK",2,IF(INDEX(Locations!$B$3:$G$308,MATCH('Dept I Planning'!C57,Locations!$B$3:$B$308,0),4)="Europe",3,4)))))*F57*G57*H57))))))))))))))))))),1)),"")</f>
        <v/>
      </c>
      <c r="L57" s="90"/>
    </row>
    <row r="60" spans="1:12" ht="17.399999999999999" customHeight="1" x14ac:dyDescent="0.4">
      <c r="A60" s="94" t="s">
        <v>250</v>
      </c>
    </row>
    <row r="61" spans="1:12" ht="17.399999999999999" customHeight="1" thickBot="1" x14ac:dyDescent="0.45">
      <c r="A61" s="94"/>
    </row>
    <row r="62" spans="1:12" ht="35.1" customHeight="1" thickBot="1" x14ac:dyDescent="0.3">
      <c r="A62" s="217" t="s">
        <v>251</v>
      </c>
      <c r="B62" s="218"/>
      <c r="C62" s="218"/>
      <c r="D62" s="219"/>
    </row>
    <row r="63" spans="1:12" ht="39.6" customHeight="1" x14ac:dyDescent="0.25">
      <c r="A63" s="80" t="s">
        <v>227</v>
      </c>
      <c r="B63" s="80" t="s">
        <v>241</v>
      </c>
      <c r="C63" s="80" t="s">
        <v>242</v>
      </c>
      <c r="D63" s="80" t="s">
        <v>243</v>
      </c>
      <c r="E63" s="80" t="s">
        <v>252</v>
      </c>
      <c r="F63" s="80" t="s">
        <v>245</v>
      </c>
      <c r="G63" s="80" t="s">
        <v>246</v>
      </c>
      <c r="H63" s="80" t="s">
        <v>247</v>
      </c>
      <c r="I63" s="80" t="s">
        <v>248</v>
      </c>
      <c r="J63" s="80" t="s">
        <v>230</v>
      </c>
      <c r="K63" s="80" t="s">
        <v>231</v>
      </c>
    </row>
    <row r="64" spans="1:12" ht="17.399999999999999" customHeight="1" x14ac:dyDescent="0.25">
      <c r="A64" s="90"/>
      <c r="B64" s="91"/>
      <c r="C64" s="91"/>
      <c r="D64" s="91"/>
      <c r="E64" s="90"/>
      <c r="F64" s="90">
        <v>1</v>
      </c>
      <c r="G64" s="101">
        <v>1</v>
      </c>
      <c r="H64" s="91"/>
      <c r="I64" s="100" t="str">
        <f>(IFERROR(IF(H64="Yes",(ROUND(6371 * ACOS(SIN((VLOOKUP(B64,Locations!B:D,2,FALSE))*PI()/180)*SIN((VLOOKUP(C64,Locations!B:D,2,FALSE))*PI()/180) + COS((VLOOKUP(B64,Locations!B:D,2,FALSE))*PI()/180) * COS((VLOOKUP(C64,Locations!B:D,2,FALSE))*PI()/180)*COS((VLOOKUP(C64,Locations!B:D,3,FALSE))* PI()/180-(VLOOKUP(B64,Locations!B:D,3,FALSE))*PI()/180))/1.609,0))*2,(ROUND(6371 * ACOS(SIN((VLOOKUP(B64,Locations!B:D,2,FALSE))*PI()/180)*SIN((VLOOKUP(C64,Locations!B:D,2,FALSE))*PI()/180) + COS((VLOOKUP(B64,Locations!B:D,2,FALSE))*PI()/180) * COS((VLOOKUP(C64,Locations!B:D,2,FALSE))*PI()/180)*COS((VLOOKUP(C64,Locations!B:D,3,FALSE))* PI()/180-(VLOOKUP(B64,Locations!B:D,3,FALSE))*PI()/180))/1.609,0))),""))</f>
        <v/>
      </c>
      <c r="J64" s="100" t="str">
        <f>IFERROR(ROUND(IF(OR(E64="",D64="HGV - Rigid - 0% laden (miles)",D64="HGV - Articulated - 0% laden (miles)"),VLOOKUP(D64,Transport!C:D,2,FALSE)*I64*F64*G64,VLOOKUP(D64,Transport!O:P,2,FALSE)*E64*I64*F64*G64),1),"")</f>
        <v/>
      </c>
      <c r="K64" s="90"/>
    </row>
    <row r="65" spans="1:11" ht="17.399999999999999" customHeight="1" x14ac:dyDescent="0.25">
      <c r="A65" s="90"/>
      <c r="B65" s="91"/>
      <c r="C65" s="91"/>
      <c r="D65" s="91"/>
      <c r="E65" s="90"/>
      <c r="F65" s="90">
        <v>1</v>
      </c>
      <c r="G65" s="101">
        <v>1</v>
      </c>
      <c r="H65" s="91"/>
      <c r="I65" s="100" t="str">
        <f>(IFERROR(IF(H65="Yes",(ROUND(6371 * ACOS(SIN((VLOOKUP(B65,Locations!B:D,2,FALSE))*PI()/180)*SIN((VLOOKUP(C65,Locations!B:D,2,FALSE))*PI()/180) + COS((VLOOKUP(B65,Locations!B:D,2,FALSE))*PI()/180) * COS((VLOOKUP(C65,Locations!B:D,2,FALSE))*PI()/180)*COS((VLOOKUP(C65,Locations!B:D,3,FALSE))* PI()/180-(VLOOKUP(B65,Locations!B:D,3,FALSE))*PI()/180))/1.609,0))*2,(ROUND(6371 * ACOS(SIN((VLOOKUP(B65,Locations!B:D,2,FALSE))*PI()/180)*SIN((VLOOKUP(C65,Locations!B:D,2,FALSE))*PI()/180) + COS((VLOOKUP(B65,Locations!B:D,2,FALSE))*PI()/180) * COS((VLOOKUP(C65,Locations!B:D,2,FALSE))*PI()/180)*COS((VLOOKUP(C65,Locations!B:D,3,FALSE))* PI()/180-(VLOOKUP(B65,Locations!B:D,3,FALSE))*PI()/180))/1.609,0))),""))</f>
        <v/>
      </c>
      <c r="J65" s="100" t="str">
        <f>IFERROR(ROUND(IF(OR(E65="",D65="HGV - Rigid - 0% laden (miles)",D65="HGV - Articulated - 0% laden (miles)"),VLOOKUP(D65,Transport!C:D,2,FALSE)*I65*F65*G65,VLOOKUP(D65,Transport!O:P,2,FALSE)*E65*I65*F65*G65),1),"")</f>
        <v/>
      </c>
      <c r="K65" s="90"/>
    </row>
    <row r="66" spans="1:11" ht="17.399999999999999" customHeight="1" x14ac:dyDescent="0.25">
      <c r="A66" s="90"/>
      <c r="B66" s="91"/>
      <c r="C66" s="91"/>
      <c r="D66" s="91"/>
      <c r="E66" s="90"/>
      <c r="F66" s="90">
        <v>1</v>
      </c>
      <c r="G66" s="101">
        <v>1</v>
      </c>
      <c r="H66" s="91"/>
      <c r="I66" s="100" t="str">
        <f>(IFERROR(IF(H66="Yes",(ROUND(6371 * ACOS(SIN((VLOOKUP(B66,Locations!B:D,2,FALSE))*PI()/180)*SIN((VLOOKUP(C66,Locations!B:D,2,FALSE))*PI()/180) + COS((VLOOKUP(B66,Locations!B:D,2,FALSE))*PI()/180) * COS((VLOOKUP(C66,Locations!B:D,2,FALSE))*PI()/180)*COS((VLOOKUP(C66,Locations!B:D,3,FALSE))* PI()/180-(VLOOKUP(B66,Locations!B:D,3,FALSE))*PI()/180))/1.609,0))*2,(ROUND(6371 * ACOS(SIN((VLOOKUP(B66,Locations!B:D,2,FALSE))*PI()/180)*SIN((VLOOKUP(C66,Locations!B:D,2,FALSE))*PI()/180) + COS((VLOOKUP(B66,Locations!B:D,2,FALSE))*PI()/180) * COS((VLOOKUP(C66,Locations!B:D,2,FALSE))*PI()/180)*COS((VLOOKUP(C66,Locations!B:D,3,FALSE))* PI()/180-(VLOOKUP(B66,Locations!B:D,3,FALSE))*PI()/180))/1.609,0))),""))</f>
        <v/>
      </c>
      <c r="J66" s="100" t="str">
        <f>IFERROR(ROUND(IF(OR(E66="",D66="HGV - Rigid - 0% laden (miles)",D66="HGV - Articulated - 0% laden (miles)"),VLOOKUP(D66,Transport!C:D,2,FALSE)*I66*F66*G66,VLOOKUP(D66,Transport!O:P,2,FALSE)*E66*I66*F66*G66),1),"")</f>
        <v/>
      </c>
      <c r="K66" s="90"/>
    </row>
    <row r="67" spans="1:11" ht="17.399999999999999" customHeight="1" x14ac:dyDescent="0.25">
      <c r="A67" s="90"/>
      <c r="B67" s="91"/>
      <c r="C67" s="91"/>
      <c r="D67" s="91"/>
      <c r="E67" s="90"/>
      <c r="F67" s="90">
        <v>1</v>
      </c>
      <c r="G67" s="101">
        <v>1</v>
      </c>
      <c r="H67" s="91"/>
      <c r="I67" s="100" t="str">
        <f>(IFERROR(IF(H67="Yes",(ROUND(6371 * ACOS(SIN((VLOOKUP(B67,Locations!B:D,2,FALSE))*PI()/180)*SIN((VLOOKUP(C67,Locations!B:D,2,FALSE))*PI()/180) + COS((VLOOKUP(B67,Locations!B:D,2,FALSE))*PI()/180) * COS((VLOOKUP(C67,Locations!B:D,2,FALSE))*PI()/180)*COS((VLOOKUP(C67,Locations!B:D,3,FALSE))* PI()/180-(VLOOKUP(B67,Locations!B:D,3,FALSE))*PI()/180))/1.609,0))*2,(ROUND(6371 * ACOS(SIN((VLOOKUP(B67,Locations!B:D,2,FALSE))*PI()/180)*SIN((VLOOKUP(C67,Locations!B:D,2,FALSE))*PI()/180) + COS((VLOOKUP(B67,Locations!B:D,2,FALSE))*PI()/180) * COS((VLOOKUP(C67,Locations!B:D,2,FALSE))*PI()/180)*COS((VLOOKUP(C67,Locations!B:D,3,FALSE))* PI()/180-(VLOOKUP(B67,Locations!B:D,3,FALSE))*PI()/180))/1.609,0))),""))</f>
        <v/>
      </c>
      <c r="J67" s="100" t="str">
        <f>IFERROR(ROUND(IF(OR(E67="",D67="HGV - Rigid - 0% laden (miles)",D67="HGV - Articulated - 0% laden (miles)"),VLOOKUP(D67,Transport!C:D,2,FALSE)*I67*F67*G67,VLOOKUP(D67,Transport!O:P,2,FALSE)*E67*I67*F67*G67),1),"")</f>
        <v/>
      </c>
      <c r="K67" s="90"/>
    </row>
    <row r="68" spans="1:11" ht="17.399999999999999" customHeight="1" x14ac:dyDescent="0.25">
      <c r="A68" s="90"/>
      <c r="B68" s="91"/>
      <c r="C68" s="91"/>
      <c r="D68" s="91"/>
      <c r="E68" s="90"/>
      <c r="F68" s="90">
        <v>1</v>
      </c>
      <c r="G68" s="101">
        <v>1</v>
      </c>
      <c r="H68" s="91"/>
      <c r="I68" s="100" t="str">
        <f>(IFERROR(IF(H68="Yes",(ROUND(6371 * ACOS(SIN((VLOOKUP(B68,Locations!B:D,2,FALSE))*PI()/180)*SIN((VLOOKUP(C68,Locations!B:D,2,FALSE))*PI()/180) + COS((VLOOKUP(B68,Locations!B:D,2,FALSE))*PI()/180) * COS((VLOOKUP(C68,Locations!B:D,2,FALSE))*PI()/180)*COS((VLOOKUP(C68,Locations!B:D,3,FALSE))* PI()/180-(VLOOKUP(B68,Locations!B:D,3,FALSE))*PI()/180))/1.609,0))*2,(ROUND(6371 * ACOS(SIN((VLOOKUP(B68,Locations!B:D,2,FALSE))*PI()/180)*SIN((VLOOKUP(C68,Locations!B:D,2,FALSE))*PI()/180) + COS((VLOOKUP(B68,Locations!B:D,2,FALSE))*PI()/180) * COS((VLOOKUP(C68,Locations!B:D,2,FALSE))*PI()/180)*COS((VLOOKUP(C68,Locations!B:D,3,FALSE))* PI()/180-(VLOOKUP(B68,Locations!B:D,3,FALSE))*PI()/180))/1.609,0))),""))</f>
        <v/>
      </c>
      <c r="J68" s="100" t="str">
        <f>IFERROR(ROUND(IF(OR(E68="",D68="HGV - Rigid - 0% laden (miles)",D68="HGV - Articulated - 0% laden (miles)"),VLOOKUP(D68,Transport!C:D,2,FALSE)*I68*F68*G68,VLOOKUP(D68,Transport!O:P,2,FALSE)*E68*I68*F68*G68),1),"")</f>
        <v/>
      </c>
      <c r="K68" s="90"/>
    </row>
    <row r="69" spans="1:11" ht="17.399999999999999" customHeight="1" x14ac:dyDescent="0.25">
      <c r="A69" s="90"/>
      <c r="B69" s="91"/>
      <c r="C69" s="91"/>
      <c r="D69" s="91"/>
      <c r="E69" s="90"/>
      <c r="F69" s="90">
        <v>1</v>
      </c>
      <c r="G69" s="101">
        <v>1</v>
      </c>
      <c r="H69" s="91"/>
      <c r="I69" s="100" t="str">
        <f>(IFERROR(IF(H69="Yes",(ROUND(6371 * ACOS(SIN((VLOOKUP(B69,Locations!B:D,2,FALSE))*PI()/180)*SIN((VLOOKUP(C69,Locations!B:D,2,FALSE))*PI()/180) + COS((VLOOKUP(B69,Locations!B:D,2,FALSE))*PI()/180) * COS((VLOOKUP(C69,Locations!B:D,2,FALSE))*PI()/180)*COS((VLOOKUP(C69,Locations!B:D,3,FALSE))* PI()/180-(VLOOKUP(B69,Locations!B:D,3,FALSE))*PI()/180))/1.609,0))*2,(ROUND(6371 * ACOS(SIN((VLOOKUP(B69,Locations!B:D,2,FALSE))*PI()/180)*SIN((VLOOKUP(C69,Locations!B:D,2,FALSE))*PI()/180) + COS((VLOOKUP(B69,Locations!B:D,2,FALSE))*PI()/180) * COS((VLOOKUP(C69,Locations!B:D,2,FALSE))*PI()/180)*COS((VLOOKUP(C69,Locations!B:D,3,FALSE))* PI()/180-(VLOOKUP(B69,Locations!B:D,3,FALSE))*PI()/180))/1.609,0))),""))</f>
        <v/>
      </c>
      <c r="J69" s="100" t="str">
        <f>IFERROR(ROUND(IF(OR(E69="",D69="HGV - Rigid - 0% laden (miles)",D69="HGV - Articulated - 0% laden (miles)"),VLOOKUP(D69,Transport!C:D,2,FALSE)*I69*F69*G69,VLOOKUP(D69,Transport!O:P,2,FALSE)*E69*I69*F69*G69),1),"")</f>
        <v/>
      </c>
      <c r="K69" s="90"/>
    </row>
    <row r="70" spans="1:11" ht="17.399999999999999" customHeight="1" x14ac:dyDescent="0.25">
      <c r="A70" s="90"/>
      <c r="B70" s="91"/>
      <c r="C70" s="91"/>
      <c r="D70" s="91"/>
      <c r="E70" s="90"/>
      <c r="F70" s="90">
        <v>1</v>
      </c>
      <c r="G70" s="101">
        <v>1</v>
      </c>
      <c r="H70" s="91"/>
      <c r="I70" s="100" t="str">
        <f>(IFERROR(IF(H70="Yes",(ROUND(6371 * ACOS(SIN((VLOOKUP(B70,Locations!B:D,2,FALSE))*PI()/180)*SIN((VLOOKUP(C70,Locations!B:D,2,FALSE))*PI()/180) + COS((VLOOKUP(B70,Locations!B:D,2,FALSE))*PI()/180) * COS((VLOOKUP(C70,Locations!B:D,2,FALSE))*PI()/180)*COS((VLOOKUP(C70,Locations!B:D,3,FALSE))* PI()/180-(VLOOKUP(B70,Locations!B:D,3,FALSE))*PI()/180))/1.609,0))*2,(ROUND(6371 * ACOS(SIN((VLOOKUP(B70,Locations!B:D,2,FALSE))*PI()/180)*SIN((VLOOKUP(C70,Locations!B:D,2,FALSE))*PI()/180) + COS((VLOOKUP(B70,Locations!B:D,2,FALSE))*PI()/180) * COS((VLOOKUP(C70,Locations!B:D,2,FALSE))*PI()/180)*COS((VLOOKUP(C70,Locations!B:D,3,FALSE))* PI()/180-(VLOOKUP(B70,Locations!B:D,3,FALSE))*PI()/180))/1.609,0))),""))</f>
        <v/>
      </c>
      <c r="J70" s="100" t="str">
        <f>IFERROR(ROUND(IF(OR(E70="",D70="HGV - Rigid - 0% laden (miles)",D70="HGV - Articulated - 0% laden (miles)"),VLOOKUP(D70,Transport!C:D,2,FALSE)*I70*F70*G70,VLOOKUP(D70,Transport!O:P,2,FALSE)*E70*I70*F70*G70),1),"")</f>
        <v/>
      </c>
      <c r="K70" s="90"/>
    </row>
    <row r="71" spans="1:11" ht="17.399999999999999" customHeight="1" x14ac:dyDescent="0.25">
      <c r="A71" s="90"/>
      <c r="B71" s="91"/>
      <c r="C71" s="91"/>
      <c r="D71" s="91"/>
      <c r="E71" s="90"/>
      <c r="F71" s="90">
        <v>1</v>
      </c>
      <c r="G71" s="101">
        <v>1</v>
      </c>
      <c r="H71" s="91"/>
      <c r="I71" s="100" t="str">
        <f>(IFERROR(IF(H71="Yes",(ROUND(6371 * ACOS(SIN((VLOOKUP(B71,Locations!B:D,2,FALSE))*PI()/180)*SIN((VLOOKUP(C71,Locations!B:D,2,FALSE))*PI()/180) + COS((VLOOKUP(B71,Locations!B:D,2,FALSE))*PI()/180) * COS((VLOOKUP(C71,Locations!B:D,2,FALSE))*PI()/180)*COS((VLOOKUP(C71,Locations!B:D,3,FALSE))* PI()/180-(VLOOKUP(B71,Locations!B:D,3,FALSE))*PI()/180))/1.609,0))*2,(ROUND(6371 * ACOS(SIN((VLOOKUP(B71,Locations!B:D,2,FALSE))*PI()/180)*SIN((VLOOKUP(C71,Locations!B:D,2,FALSE))*PI()/180) + COS((VLOOKUP(B71,Locations!B:D,2,FALSE))*PI()/180) * COS((VLOOKUP(C71,Locations!B:D,2,FALSE))*PI()/180)*COS((VLOOKUP(C71,Locations!B:D,3,FALSE))* PI()/180-(VLOOKUP(B71,Locations!B:D,3,FALSE))*PI()/180))/1.609,0))),""))</f>
        <v/>
      </c>
      <c r="J71" s="100" t="str">
        <f>IFERROR(ROUND(IF(OR(E71="",D71="HGV - Rigid - 0% laden (miles)",D71="HGV - Articulated - 0% laden (miles)"),VLOOKUP(D71,Transport!C:D,2,FALSE)*I71*F71*G71,VLOOKUP(D71,Transport!O:P,2,FALSE)*E71*I71*F71*G71),1),"")</f>
        <v/>
      </c>
      <c r="K71" s="90"/>
    </row>
    <row r="72" spans="1:11" ht="17.399999999999999" customHeight="1" x14ac:dyDescent="0.25">
      <c r="A72" s="90"/>
      <c r="B72" s="91"/>
      <c r="C72" s="91"/>
      <c r="D72" s="91"/>
      <c r="E72" s="90"/>
      <c r="F72" s="90">
        <v>1</v>
      </c>
      <c r="G72" s="101">
        <v>1</v>
      </c>
      <c r="H72" s="91"/>
      <c r="I72" s="100" t="str">
        <f>(IFERROR(IF(H72="Yes",(ROUND(6371 * ACOS(SIN((VLOOKUP(B72,Locations!B:D,2,FALSE))*PI()/180)*SIN((VLOOKUP(C72,Locations!B:D,2,FALSE))*PI()/180) + COS((VLOOKUP(B72,Locations!B:D,2,FALSE))*PI()/180) * COS((VLOOKUP(C72,Locations!B:D,2,FALSE))*PI()/180)*COS((VLOOKUP(C72,Locations!B:D,3,FALSE))* PI()/180-(VLOOKUP(B72,Locations!B:D,3,FALSE))*PI()/180))/1.609,0))*2,(ROUND(6371 * ACOS(SIN((VLOOKUP(B72,Locations!B:D,2,FALSE))*PI()/180)*SIN((VLOOKUP(C72,Locations!B:D,2,FALSE))*PI()/180) + COS((VLOOKUP(B72,Locations!B:D,2,FALSE))*PI()/180) * COS((VLOOKUP(C72,Locations!B:D,2,FALSE))*PI()/180)*COS((VLOOKUP(C72,Locations!B:D,3,FALSE))* PI()/180-(VLOOKUP(B72,Locations!B:D,3,FALSE))*PI()/180))/1.609,0))),""))</f>
        <v/>
      </c>
      <c r="J72" s="100" t="str">
        <f>IFERROR(ROUND(IF(OR(E72="",D72="HGV - Rigid - 0% laden (miles)",D72="HGV - Articulated - 0% laden (miles)"),VLOOKUP(D72,Transport!C:D,2,FALSE)*I72*F72*G72,VLOOKUP(D72,Transport!O:P,2,FALSE)*E72*I72*F72*G72),1),"")</f>
        <v/>
      </c>
      <c r="K72" s="90"/>
    </row>
    <row r="73" spans="1:11" ht="17.399999999999999" customHeight="1" x14ac:dyDescent="0.25">
      <c r="A73" s="90"/>
      <c r="B73" s="91"/>
      <c r="C73" s="91"/>
      <c r="D73" s="91"/>
      <c r="E73" s="90"/>
      <c r="F73" s="90">
        <v>1</v>
      </c>
      <c r="G73" s="101">
        <v>1</v>
      </c>
      <c r="H73" s="91"/>
      <c r="I73" s="100" t="str">
        <f>(IFERROR(IF(H73="Yes",(ROUND(6371 * ACOS(SIN((VLOOKUP(B73,Locations!B:D,2,FALSE))*PI()/180)*SIN((VLOOKUP(C73,Locations!B:D,2,FALSE))*PI()/180) + COS((VLOOKUP(B73,Locations!B:D,2,FALSE))*PI()/180) * COS((VLOOKUP(C73,Locations!B:D,2,FALSE))*PI()/180)*COS((VLOOKUP(C73,Locations!B:D,3,FALSE))* PI()/180-(VLOOKUP(B73,Locations!B:D,3,FALSE))*PI()/180))/1.609,0))*2,(ROUND(6371 * ACOS(SIN((VLOOKUP(B73,Locations!B:D,2,FALSE))*PI()/180)*SIN((VLOOKUP(C73,Locations!B:D,2,FALSE))*PI()/180) + COS((VLOOKUP(B73,Locations!B:D,2,FALSE))*PI()/180) * COS((VLOOKUP(C73,Locations!B:D,2,FALSE))*PI()/180)*COS((VLOOKUP(C73,Locations!B:D,3,FALSE))* PI()/180-(VLOOKUP(B73,Locations!B:D,3,FALSE))*PI()/180))/1.609,0))),""))</f>
        <v/>
      </c>
      <c r="J73" s="100" t="str">
        <f>IFERROR(ROUND(IF(OR(E73="",D73="HGV - Rigid - 0% laden (miles)",D73="HGV - Articulated - 0% laden (miles)"),VLOOKUP(D73,Transport!C:D,2,FALSE)*I73*F73*G73,VLOOKUP(D73,Transport!O:P,2,FALSE)*E73*I73*F73*G73),1),"")</f>
        <v/>
      </c>
      <c r="K73" s="90"/>
    </row>
    <row r="74" spans="1:11" ht="17.399999999999999" customHeight="1" x14ac:dyDescent="0.25">
      <c r="A74" s="90"/>
      <c r="B74" s="91"/>
      <c r="C74" s="91"/>
      <c r="D74" s="91"/>
      <c r="E74" s="90"/>
      <c r="F74" s="90">
        <v>1</v>
      </c>
      <c r="G74" s="101">
        <v>1</v>
      </c>
      <c r="H74" s="91"/>
      <c r="I74" s="100" t="str">
        <f>(IFERROR(IF(H74="Yes",(ROUND(6371 * ACOS(SIN((VLOOKUP(B74,Locations!B:D,2,FALSE))*PI()/180)*SIN((VLOOKUP(C74,Locations!B:D,2,FALSE))*PI()/180) + COS((VLOOKUP(B74,Locations!B:D,2,FALSE))*PI()/180) * COS((VLOOKUP(C74,Locations!B:D,2,FALSE))*PI()/180)*COS((VLOOKUP(C74,Locations!B:D,3,FALSE))* PI()/180-(VLOOKUP(B74,Locations!B:D,3,FALSE))*PI()/180))/1.609,0))*2,(ROUND(6371 * ACOS(SIN((VLOOKUP(B74,Locations!B:D,2,FALSE))*PI()/180)*SIN((VLOOKUP(C74,Locations!B:D,2,FALSE))*PI()/180) + COS((VLOOKUP(B74,Locations!B:D,2,FALSE))*PI()/180) * COS((VLOOKUP(C74,Locations!B:D,2,FALSE))*PI()/180)*COS((VLOOKUP(C74,Locations!B:D,3,FALSE))* PI()/180-(VLOOKUP(B74,Locations!B:D,3,FALSE))*PI()/180))/1.609,0))),""))</f>
        <v/>
      </c>
      <c r="J74" s="100" t="str">
        <f>IFERROR(ROUND(IF(OR(E74="",D74="HGV - Rigid - 0% laden (miles)",D74="HGV - Articulated - 0% laden (miles)"),VLOOKUP(D74,Transport!C:D,2,FALSE)*I74*F74*G74,VLOOKUP(D74,Transport!O:P,2,FALSE)*E74*I74*F74*G74),1),"")</f>
        <v/>
      </c>
      <c r="K74" s="90"/>
    </row>
    <row r="75" spans="1:11" ht="17.399999999999999" customHeight="1" x14ac:dyDescent="0.25">
      <c r="A75" s="90"/>
      <c r="B75" s="91"/>
      <c r="C75" s="91"/>
      <c r="D75" s="91"/>
      <c r="E75" s="90"/>
      <c r="F75" s="90">
        <v>1</v>
      </c>
      <c r="G75" s="101">
        <v>1</v>
      </c>
      <c r="H75" s="91"/>
      <c r="I75" s="100" t="str">
        <f>(IFERROR(IF(H75="Yes",(ROUND(6371 * ACOS(SIN((VLOOKUP(B75,Locations!B:D,2,FALSE))*PI()/180)*SIN((VLOOKUP(C75,Locations!B:D,2,FALSE))*PI()/180) + COS((VLOOKUP(B75,Locations!B:D,2,FALSE))*PI()/180) * COS((VLOOKUP(C75,Locations!B:D,2,FALSE))*PI()/180)*COS((VLOOKUP(C75,Locations!B:D,3,FALSE))* PI()/180-(VLOOKUP(B75,Locations!B:D,3,FALSE))*PI()/180))/1.609,0))*2,(ROUND(6371 * ACOS(SIN((VLOOKUP(B75,Locations!B:D,2,FALSE))*PI()/180)*SIN((VLOOKUP(C75,Locations!B:D,2,FALSE))*PI()/180) + COS((VLOOKUP(B75,Locations!B:D,2,FALSE))*PI()/180) * COS((VLOOKUP(C75,Locations!B:D,2,FALSE))*PI()/180)*COS((VLOOKUP(C75,Locations!B:D,3,FALSE))* PI()/180-(VLOOKUP(B75,Locations!B:D,3,FALSE))*PI()/180))/1.609,0))),""))</f>
        <v/>
      </c>
      <c r="J75" s="100" t="str">
        <f>IFERROR(ROUND(IF(OR(E75="",D75="HGV - Rigid - 0% laden (miles)",D75="HGV - Articulated - 0% laden (miles)"),VLOOKUP(D75,Transport!C:D,2,FALSE)*I75*F75*G75,VLOOKUP(D75,Transport!O:P,2,FALSE)*E75*I75*F75*G75),1),"")</f>
        <v/>
      </c>
      <c r="K75" s="90"/>
    </row>
    <row r="76" spans="1:11" ht="17.399999999999999" customHeight="1" x14ac:dyDescent="0.25">
      <c r="A76" s="90"/>
      <c r="B76" s="91"/>
      <c r="C76" s="91"/>
      <c r="D76" s="91"/>
      <c r="E76" s="90"/>
      <c r="F76" s="90">
        <v>1</v>
      </c>
      <c r="G76" s="101">
        <v>1</v>
      </c>
      <c r="H76" s="91"/>
      <c r="I76" s="100" t="str">
        <f>(IFERROR(IF(H76="Yes",(ROUND(6371 * ACOS(SIN((VLOOKUP(B76,Locations!B:D,2,FALSE))*PI()/180)*SIN((VLOOKUP(C76,Locations!B:D,2,FALSE))*PI()/180) + COS((VLOOKUP(B76,Locations!B:D,2,FALSE))*PI()/180) * COS((VLOOKUP(C76,Locations!B:D,2,FALSE))*PI()/180)*COS((VLOOKUP(C76,Locations!B:D,3,FALSE))* PI()/180-(VLOOKUP(B76,Locations!B:D,3,FALSE))*PI()/180))/1.609,0))*2,(ROUND(6371 * ACOS(SIN((VLOOKUP(B76,Locations!B:D,2,FALSE))*PI()/180)*SIN((VLOOKUP(C76,Locations!B:D,2,FALSE))*PI()/180) + COS((VLOOKUP(B76,Locations!B:D,2,FALSE))*PI()/180) * COS((VLOOKUP(C76,Locations!B:D,2,FALSE))*PI()/180)*COS((VLOOKUP(C76,Locations!B:D,3,FALSE))* PI()/180-(VLOOKUP(B76,Locations!B:D,3,FALSE))*PI()/180))/1.609,0))),""))</f>
        <v/>
      </c>
      <c r="J76" s="100" t="str">
        <f>IFERROR(ROUND(IF(OR(E76="",D76="HGV - Rigid - 0% laden (miles)",D76="HGV - Articulated - 0% laden (miles)"),VLOOKUP(D76,Transport!C:D,2,FALSE)*I76*F76*G76,VLOOKUP(D76,Transport!O:P,2,FALSE)*E76*I76*F76*G76),1),"")</f>
        <v/>
      </c>
      <c r="K76" s="90"/>
    </row>
    <row r="77" spans="1:11" ht="17.399999999999999" customHeight="1" x14ac:dyDescent="0.25">
      <c r="A77" s="90"/>
      <c r="B77" s="91"/>
      <c r="C77" s="91"/>
      <c r="D77" s="91"/>
      <c r="E77" s="90"/>
      <c r="F77" s="90">
        <v>1</v>
      </c>
      <c r="G77" s="101">
        <v>1</v>
      </c>
      <c r="H77" s="91"/>
      <c r="I77" s="100" t="str">
        <f>(IFERROR(IF(H77="Yes",(ROUND(6371 * ACOS(SIN((VLOOKUP(B77,Locations!B:D,2,FALSE))*PI()/180)*SIN((VLOOKUP(C77,Locations!B:D,2,FALSE))*PI()/180) + COS((VLOOKUP(B77,Locations!B:D,2,FALSE))*PI()/180) * COS((VLOOKUP(C77,Locations!B:D,2,FALSE))*PI()/180)*COS((VLOOKUP(C77,Locations!B:D,3,FALSE))* PI()/180-(VLOOKUP(B77,Locations!B:D,3,FALSE))*PI()/180))/1.609,0))*2,(ROUND(6371 * ACOS(SIN((VLOOKUP(B77,Locations!B:D,2,FALSE))*PI()/180)*SIN((VLOOKUP(C77,Locations!B:D,2,FALSE))*PI()/180) + COS((VLOOKUP(B77,Locations!B:D,2,FALSE))*PI()/180) * COS((VLOOKUP(C77,Locations!B:D,2,FALSE))*PI()/180)*COS((VLOOKUP(C77,Locations!B:D,3,FALSE))* PI()/180-(VLOOKUP(B77,Locations!B:D,3,FALSE))*PI()/180))/1.609,0))),""))</f>
        <v/>
      </c>
      <c r="J77" s="100" t="str">
        <f>IFERROR(ROUND(IF(OR(E77="",D77="HGV - Rigid - 0% laden (miles)",D77="HGV - Articulated - 0% laden (miles)"),VLOOKUP(D77,Transport!C:D,2,FALSE)*I77*F77*G77,VLOOKUP(D77,Transport!O:P,2,FALSE)*E77*I77*F77*G77),1),"")</f>
        <v/>
      </c>
      <c r="K77" s="90"/>
    </row>
    <row r="78" spans="1:11" ht="17.399999999999999" customHeight="1" x14ac:dyDescent="0.25">
      <c r="A78" s="90"/>
      <c r="B78" s="91"/>
      <c r="C78" s="91"/>
      <c r="D78" s="91"/>
      <c r="E78" s="90"/>
      <c r="F78" s="90">
        <v>1</v>
      </c>
      <c r="G78" s="101">
        <v>1</v>
      </c>
      <c r="H78" s="91"/>
      <c r="I78" s="100" t="str">
        <f>(IFERROR(IF(H78="Yes",(ROUND(6371 * ACOS(SIN((VLOOKUP(B78,Locations!B:D,2,FALSE))*PI()/180)*SIN((VLOOKUP(C78,Locations!B:D,2,FALSE))*PI()/180) + COS((VLOOKUP(B78,Locations!B:D,2,FALSE))*PI()/180) * COS((VLOOKUP(C78,Locations!B:D,2,FALSE))*PI()/180)*COS((VLOOKUP(C78,Locations!B:D,3,FALSE))* PI()/180-(VLOOKUP(B78,Locations!B:D,3,FALSE))*PI()/180))/1.609,0))*2,(ROUND(6371 * ACOS(SIN((VLOOKUP(B78,Locations!B:D,2,FALSE))*PI()/180)*SIN((VLOOKUP(C78,Locations!B:D,2,FALSE))*PI()/180) + COS((VLOOKUP(B78,Locations!B:D,2,FALSE))*PI()/180) * COS((VLOOKUP(C78,Locations!B:D,2,FALSE))*PI()/180)*COS((VLOOKUP(C78,Locations!B:D,3,FALSE))* PI()/180-(VLOOKUP(B78,Locations!B:D,3,FALSE))*PI()/180))/1.609,0))),""))</f>
        <v/>
      </c>
      <c r="J78" s="100" t="str">
        <f>IFERROR(ROUND(IF(OR(E78="",D78="HGV - Rigid - 0% laden (miles)",D78="HGV - Articulated - 0% laden (miles)"),VLOOKUP(D78,Transport!C:D,2,FALSE)*I78*F78*G78,VLOOKUP(D78,Transport!O:P,2,FALSE)*E78*I78*F78*G78),1),"")</f>
        <v/>
      </c>
      <c r="K78" s="90"/>
    </row>
    <row r="79" spans="1:11" ht="17.399999999999999" customHeight="1" x14ac:dyDescent="0.25">
      <c r="A79" s="90"/>
      <c r="B79" s="91"/>
      <c r="C79" s="91"/>
      <c r="D79" s="91"/>
      <c r="E79" s="90"/>
      <c r="F79" s="90">
        <v>1</v>
      </c>
      <c r="G79" s="101">
        <v>1</v>
      </c>
      <c r="H79" s="91"/>
      <c r="I79" s="100" t="str">
        <f>(IFERROR(IF(H79="Yes",(ROUND(6371 * ACOS(SIN((VLOOKUP(B79,Locations!B:D,2,FALSE))*PI()/180)*SIN((VLOOKUP(C79,Locations!B:D,2,FALSE))*PI()/180) + COS((VLOOKUP(B79,Locations!B:D,2,FALSE))*PI()/180) * COS((VLOOKUP(C79,Locations!B:D,2,FALSE))*PI()/180)*COS((VLOOKUP(C79,Locations!B:D,3,FALSE))* PI()/180-(VLOOKUP(B79,Locations!B:D,3,FALSE))*PI()/180))/1.609,0))*2,(ROUND(6371 * ACOS(SIN((VLOOKUP(B79,Locations!B:D,2,FALSE))*PI()/180)*SIN((VLOOKUP(C79,Locations!B:D,2,FALSE))*PI()/180) + COS((VLOOKUP(B79,Locations!B:D,2,FALSE))*PI()/180) * COS((VLOOKUP(C79,Locations!B:D,2,FALSE))*PI()/180)*COS((VLOOKUP(C79,Locations!B:D,3,FALSE))* PI()/180-(VLOOKUP(B79,Locations!B:D,3,FALSE))*PI()/180))/1.609,0))),""))</f>
        <v/>
      </c>
      <c r="J79" s="100" t="str">
        <f>IFERROR(ROUND(IF(OR(E79="",D79="HGV - Rigid - 0% laden (miles)",D79="HGV - Articulated - 0% laden (miles)"),VLOOKUP(D79,Transport!C:D,2,FALSE)*I79*F79*G79,VLOOKUP(D79,Transport!O:P,2,FALSE)*E79*I79*F79*G79),1),"")</f>
        <v/>
      </c>
      <c r="K79" s="90"/>
    </row>
    <row r="80" spans="1:11" ht="17.399999999999999" customHeight="1" x14ac:dyDescent="0.25">
      <c r="A80" s="90"/>
      <c r="B80" s="91"/>
      <c r="C80" s="91"/>
      <c r="D80" s="91"/>
      <c r="E80" s="90"/>
      <c r="F80" s="90">
        <v>1</v>
      </c>
      <c r="G80" s="101">
        <v>1</v>
      </c>
      <c r="H80" s="91"/>
      <c r="I80" s="100" t="str">
        <f>(IFERROR(IF(H80="Yes",(ROUND(6371 * ACOS(SIN((VLOOKUP(B80,Locations!B:D,2,FALSE))*PI()/180)*SIN((VLOOKUP(C80,Locations!B:D,2,FALSE))*PI()/180) + COS((VLOOKUP(B80,Locations!B:D,2,FALSE))*PI()/180) * COS((VLOOKUP(C80,Locations!B:D,2,FALSE))*PI()/180)*COS((VLOOKUP(C80,Locations!B:D,3,FALSE))* PI()/180-(VLOOKUP(B80,Locations!B:D,3,FALSE))*PI()/180))/1.609,0))*2,(ROUND(6371 * ACOS(SIN((VLOOKUP(B80,Locations!B:D,2,FALSE))*PI()/180)*SIN((VLOOKUP(C80,Locations!B:D,2,FALSE))*PI()/180) + COS((VLOOKUP(B80,Locations!B:D,2,FALSE))*PI()/180) * COS((VLOOKUP(C80,Locations!B:D,2,FALSE))*PI()/180)*COS((VLOOKUP(C80,Locations!B:D,3,FALSE))* PI()/180-(VLOOKUP(B80,Locations!B:D,3,FALSE))*PI()/180))/1.609,0))),""))</f>
        <v/>
      </c>
      <c r="J80" s="100" t="str">
        <f>IFERROR(ROUND(IF(OR(E80="",D80="HGV - Rigid - 0% laden (miles)",D80="HGV - Articulated - 0% laden (miles)"),VLOOKUP(D80,Transport!C:D,2,FALSE)*I80*F80*G80,VLOOKUP(D80,Transport!O:P,2,FALSE)*E80*I80*F80*G80),1),"")</f>
        <v/>
      </c>
      <c r="K80" s="90"/>
    </row>
    <row r="81" spans="1:11" ht="17.399999999999999" customHeight="1" x14ac:dyDescent="0.25">
      <c r="A81" s="90"/>
      <c r="B81" s="91"/>
      <c r="C81" s="91"/>
      <c r="D81" s="91"/>
      <c r="E81" s="90"/>
      <c r="F81" s="90">
        <v>1</v>
      </c>
      <c r="G81" s="101">
        <v>1</v>
      </c>
      <c r="H81" s="91"/>
      <c r="I81" s="100" t="str">
        <f>(IFERROR(IF(H81="Yes",(ROUND(6371 * ACOS(SIN((VLOOKUP(B81,Locations!B:D,2,FALSE))*PI()/180)*SIN((VLOOKUP(C81,Locations!B:D,2,FALSE))*PI()/180) + COS((VLOOKUP(B81,Locations!B:D,2,FALSE))*PI()/180) * COS((VLOOKUP(C81,Locations!B:D,2,FALSE))*PI()/180)*COS((VLOOKUP(C81,Locations!B:D,3,FALSE))* PI()/180-(VLOOKUP(B81,Locations!B:D,3,FALSE))*PI()/180))/1.609,0))*2,(ROUND(6371 * ACOS(SIN((VLOOKUP(B81,Locations!B:D,2,FALSE))*PI()/180)*SIN((VLOOKUP(C81,Locations!B:D,2,FALSE))*PI()/180) + COS((VLOOKUP(B81,Locations!B:D,2,FALSE))*PI()/180) * COS((VLOOKUP(C81,Locations!B:D,2,FALSE))*PI()/180)*COS((VLOOKUP(C81,Locations!B:D,3,FALSE))* PI()/180-(VLOOKUP(B81,Locations!B:D,3,FALSE))*PI()/180))/1.609,0))),""))</f>
        <v/>
      </c>
      <c r="J81" s="100" t="str">
        <f>IFERROR(ROUND(IF(OR(E81="",D81="HGV - Rigid - 0% laden (miles)",D81="HGV - Articulated - 0% laden (miles)"),VLOOKUP(D81,Transport!C:D,2,FALSE)*I81*F81*G81,VLOOKUP(D81,Transport!O:P,2,FALSE)*E81*I81*F81*G81),1),"")</f>
        <v/>
      </c>
      <c r="K81" s="90"/>
    </row>
    <row r="82" spans="1:11" ht="17.399999999999999" customHeight="1" x14ac:dyDescent="0.25">
      <c r="A82" s="90"/>
      <c r="B82" s="91"/>
      <c r="C82" s="91"/>
      <c r="D82" s="91"/>
      <c r="E82" s="90"/>
      <c r="F82" s="90">
        <v>1</v>
      </c>
      <c r="G82" s="101">
        <v>1</v>
      </c>
      <c r="H82" s="91"/>
      <c r="I82" s="100" t="str">
        <f>(IFERROR(IF(H82="Yes",(ROUND(6371 * ACOS(SIN((VLOOKUP(B82,Locations!B:D,2,FALSE))*PI()/180)*SIN((VLOOKUP(C82,Locations!B:D,2,FALSE))*PI()/180) + COS((VLOOKUP(B82,Locations!B:D,2,FALSE))*PI()/180) * COS((VLOOKUP(C82,Locations!B:D,2,FALSE))*PI()/180)*COS((VLOOKUP(C82,Locations!B:D,3,FALSE))* PI()/180-(VLOOKUP(B82,Locations!B:D,3,FALSE))*PI()/180))/1.609,0))*2,(ROUND(6371 * ACOS(SIN((VLOOKUP(B82,Locations!B:D,2,FALSE))*PI()/180)*SIN((VLOOKUP(C82,Locations!B:D,2,FALSE))*PI()/180) + COS((VLOOKUP(B82,Locations!B:D,2,FALSE))*PI()/180) * COS((VLOOKUP(C82,Locations!B:D,2,FALSE))*PI()/180)*COS((VLOOKUP(C82,Locations!B:D,3,FALSE))* PI()/180-(VLOOKUP(B82,Locations!B:D,3,FALSE))*PI()/180))/1.609,0))),""))</f>
        <v/>
      </c>
      <c r="J82" s="100" t="str">
        <f>IFERROR(ROUND(IF(OR(E82="",D82="HGV - Rigid - 0% laden (miles)",D82="HGV - Articulated - 0% laden (miles)"),VLOOKUP(D82,Transport!C:D,2,FALSE)*I82*F82*G82,VLOOKUP(D82,Transport!O:P,2,FALSE)*E82*I82*F82*G82),1),"")</f>
        <v/>
      </c>
      <c r="K82" s="90"/>
    </row>
    <row r="83" spans="1:11" ht="17.399999999999999" customHeight="1" x14ac:dyDescent="0.25">
      <c r="A83" s="90"/>
      <c r="B83" s="91"/>
      <c r="C83" s="91"/>
      <c r="D83" s="91"/>
      <c r="E83" s="90"/>
      <c r="F83" s="90">
        <v>1</v>
      </c>
      <c r="G83" s="101">
        <v>1</v>
      </c>
      <c r="H83" s="91"/>
      <c r="I83" s="100" t="str">
        <f>(IFERROR(IF(H83="Yes",(ROUND(6371 * ACOS(SIN((VLOOKUP(B83,Locations!B:D,2,FALSE))*PI()/180)*SIN((VLOOKUP(C83,Locations!B:D,2,FALSE))*PI()/180) + COS((VLOOKUP(B83,Locations!B:D,2,FALSE))*PI()/180) * COS((VLOOKUP(C83,Locations!B:D,2,FALSE))*PI()/180)*COS((VLOOKUP(C83,Locations!B:D,3,FALSE))* PI()/180-(VLOOKUP(B83,Locations!B:D,3,FALSE))*PI()/180))/1.609,0))*2,(ROUND(6371 * ACOS(SIN((VLOOKUP(B83,Locations!B:D,2,FALSE))*PI()/180)*SIN((VLOOKUP(C83,Locations!B:D,2,FALSE))*PI()/180) + COS((VLOOKUP(B83,Locations!B:D,2,FALSE))*PI()/180) * COS((VLOOKUP(C83,Locations!B:D,2,FALSE))*PI()/180)*COS((VLOOKUP(C83,Locations!B:D,3,FALSE))* PI()/180-(VLOOKUP(B83,Locations!B:D,3,FALSE))*PI()/180))/1.609,0))),""))</f>
        <v/>
      </c>
      <c r="J83" s="100" t="str">
        <f>IFERROR(ROUND(IF(OR(E83="",D83="HGV - Rigid - 0% laden (miles)",D83="HGV - Articulated - 0% laden (miles)"),VLOOKUP(D83,Transport!C:D,2,FALSE)*I83*F83*G83,VLOOKUP(D83,Transport!O:P,2,FALSE)*E83*I83*F83*G83),1),"")</f>
        <v/>
      </c>
      <c r="K83" s="90"/>
    </row>
    <row r="84" spans="1:11" ht="17.399999999999999" customHeight="1" x14ac:dyDescent="0.25">
      <c r="A84" s="90"/>
      <c r="B84" s="91"/>
      <c r="C84" s="91"/>
      <c r="D84" s="91"/>
      <c r="E84" s="90"/>
      <c r="F84" s="90">
        <v>1</v>
      </c>
      <c r="G84" s="101">
        <v>1</v>
      </c>
      <c r="H84" s="91"/>
      <c r="I84" s="100" t="str">
        <f>(IFERROR(IF(H84="Yes",(ROUND(6371 * ACOS(SIN((VLOOKUP(B84,Locations!B:D,2,FALSE))*PI()/180)*SIN((VLOOKUP(C84,Locations!B:D,2,FALSE))*PI()/180) + COS((VLOOKUP(B84,Locations!B:D,2,FALSE))*PI()/180) * COS((VLOOKUP(C84,Locations!B:D,2,FALSE))*PI()/180)*COS((VLOOKUP(C84,Locations!B:D,3,FALSE))* PI()/180-(VLOOKUP(B84,Locations!B:D,3,FALSE))*PI()/180))/1.609,0))*2,(ROUND(6371 * ACOS(SIN((VLOOKUP(B84,Locations!B:D,2,FALSE))*PI()/180)*SIN((VLOOKUP(C84,Locations!B:D,2,FALSE))*PI()/180) + COS((VLOOKUP(B84,Locations!B:D,2,FALSE))*PI()/180) * COS((VLOOKUP(C84,Locations!B:D,2,FALSE))*PI()/180)*COS((VLOOKUP(C84,Locations!B:D,3,FALSE))* PI()/180-(VLOOKUP(B84,Locations!B:D,3,FALSE))*PI()/180))/1.609,0))),""))</f>
        <v/>
      </c>
      <c r="J84" s="100" t="str">
        <f>IFERROR(ROUND(IF(OR(E84="",D84="HGV - Rigid - 0% laden (miles)",D84="HGV - Articulated - 0% laden (miles)"),VLOOKUP(D84,Transport!C:D,2,FALSE)*I84*F84*G84,VLOOKUP(D84,Transport!O:P,2,FALSE)*E84*I84*F84*G84),1),"")</f>
        <v/>
      </c>
      <c r="K84" s="90"/>
    </row>
    <row r="85" spans="1:11" ht="17.399999999999999" customHeight="1" x14ac:dyDescent="0.25">
      <c r="A85" s="90"/>
      <c r="B85" s="91"/>
      <c r="C85" s="91"/>
      <c r="D85" s="91"/>
      <c r="E85" s="90"/>
      <c r="F85" s="90">
        <v>1</v>
      </c>
      <c r="G85" s="101">
        <v>1</v>
      </c>
      <c r="H85" s="91"/>
      <c r="I85" s="100" t="str">
        <f>(IFERROR(IF(H85="Yes",(ROUND(6371 * ACOS(SIN((VLOOKUP(B85,Locations!B:D,2,FALSE))*PI()/180)*SIN((VLOOKUP(C85,Locations!B:D,2,FALSE))*PI()/180) + COS((VLOOKUP(B85,Locations!B:D,2,FALSE))*PI()/180) * COS((VLOOKUP(C85,Locations!B:D,2,FALSE))*PI()/180)*COS((VLOOKUP(C85,Locations!B:D,3,FALSE))* PI()/180-(VLOOKUP(B85,Locations!B:D,3,FALSE))*PI()/180))/1.609,0))*2,(ROUND(6371 * ACOS(SIN((VLOOKUP(B85,Locations!B:D,2,FALSE))*PI()/180)*SIN((VLOOKUP(C85,Locations!B:D,2,FALSE))*PI()/180) + COS((VLOOKUP(B85,Locations!B:D,2,FALSE))*PI()/180) * COS((VLOOKUP(C85,Locations!B:D,2,FALSE))*PI()/180)*COS((VLOOKUP(C85,Locations!B:D,3,FALSE))* PI()/180-(VLOOKUP(B85,Locations!B:D,3,FALSE))*PI()/180))/1.609,0))),""))</f>
        <v/>
      </c>
      <c r="J85" s="100" t="str">
        <f>IFERROR(ROUND(IF(OR(E85="",D85="HGV - Rigid - 0% laden (miles)",D85="HGV - Articulated - 0% laden (miles)"),VLOOKUP(D85,Transport!C:D,2,FALSE)*I85*F85*G85,VLOOKUP(D85,Transport!O:P,2,FALSE)*E85*I85*F85*G85),1),"")</f>
        <v/>
      </c>
      <c r="K85" s="90"/>
    </row>
    <row r="86" spans="1:11" ht="17.399999999999999" customHeight="1" x14ac:dyDescent="0.25">
      <c r="A86" s="90"/>
      <c r="B86" s="91"/>
      <c r="C86" s="91"/>
      <c r="D86" s="91"/>
      <c r="E86" s="90"/>
      <c r="F86" s="90">
        <v>1</v>
      </c>
      <c r="G86" s="101">
        <v>1</v>
      </c>
      <c r="H86" s="91"/>
      <c r="I86" s="100" t="str">
        <f>(IFERROR(IF(H86="Yes",(ROUND(6371 * ACOS(SIN((VLOOKUP(B86,Locations!B:D,2,FALSE))*PI()/180)*SIN((VLOOKUP(C86,Locations!B:D,2,FALSE))*PI()/180) + COS((VLOOKUP(B86,Locations!B:D,2,FALSE))*PI()/180) * COS((VLOOKUP(C86,Locations!B:D,2,FALSE))*PI()/180)*COS((VLOOKUP(C86,Locations!B:D,3,FALSE))* PI()/180-(VLOOKUP(B86,Locations!B:D,3,FALSE))*PI()/180))/1.609,0))*2,(ROUND(6371 * ACOS(SIN((VLOOKUP(B86,Locations!B:D,2,FALSE))*PI()/180)*SIN((VLOOKUP(C86,Locations!B:D,2,FALSE))*PI()/180) + COS((VLOOKUP(B86,Locations!B:D,2,FALSE))*PI()/180) * COS((VLOOKUP(C86,Locations!B:D,2,FALSE))*PI()/180)*COS((VLOOKUP(C86,Locations!B:D,3,FALSE))* PI()/180-(VLOOKUP(B86,Locations!B:D,3,FALSE))*PI()/180))/1.609,0))),""))</f>
        <v/>
      </c>
      <c r="J86" s="100" t="str">
        <f>IFERROR(ROUND(IF(OR(E86="",D86="HGV - Rigid - 0% laden (miles)",D86="HGV - Articulated - 0% laden (miles)"),VLOOKUP(D86,Transport!C:D,2,FALSE)*I86*F86*G86,VLOOKUP(D86,Transport!O:P,2,FALSE)*E86*I86*F86*G86),1),"")</f>
        <v/>
      </c>
      <c r="K86" s="90"/>
    </row>
    <row r="87" spans="1:11" ht="17.399999999999999" customHeight="1" x14ac:dyDescent="0.25">
      <c r="A87" s="90"/>
      <c r="B87" s="91"/>
      <c r="C87" s="91"/>
      <c r="D87" s="91"/>
      <c r="E87" s="90"/>
      <c r="F87" s="90">
        <v>1</v>
      </c>
      <c r="G87" s="101">
        <v>1</v>
      </c>
      <c r="H87" s="91"/>
      <c r="I87" s="100" t="str">
        <f>(IFERROR(IF(H87="Yes",(ROUND(6371 * ACOS(SIN((VLOOKUP(B87,Locations!B:D,2,FALSE))*PI()/180)*SIN((VLOOKUP(C87,Locations!B:D,2,FALSE))*PI()/180) + COS((VLOOKUP(B87,Locations!B:D,2,FALSE))*PI()/180) * COS((VLOOKUP(C87,Locations!B:D,2,FALSE))*PI()/180)*COS((VLOOKUP(C87,Locations!B:D,3,FALSE))* PI()/180-(VLOOKUP(B87,Locations!B:D,3,FALSE))*PI()/180))/1.609,0))*2,(ROUND(6371 * ACOS(SIN((VLOOKUP(B87,Locations!B:D,2,FALSE))*PI()/180)*SIN((VLOOKUP(C87,Locations!B:D,2,FALSE))*PI()/180) + COS((VLOOKUP(B87,Locations!B:D,2,FALSE))*PI()/180) * COS((VLOOKUP(C87,Locations!B:D,2,FALSE))*PI()/180)*COS((VLOOKUP(C87,Locations!B:D,3,FALSE))* PI()/180-(VLOOKUP(B87,Locations!B:D,3,FALSE))*PI()/180))/1.609,0))),""))</f>
        <v/>
      </c>
      <c r="J87" s="100" t="str">
        <f>IFERROR(ROUND(IF(OR(E87="",D87="HGV - Rigid - 0% laden (miles)",D87="HGV - Articulated - 0% laden (miles)"),VLOOKUP(D87,Transport!C:D,2,FALSE)*I87*F87*G87,VLOOKUP(D87,Transport!O:P,2,FALSE)*E87*I87*F87*G87),1),"")</f>
        <v/>
      </c>
      <c r="K87" s="90"/>
    </row>
    <row r="88" spans="1:11" ht="17.399999999999999" customHeight="1" x14ac:dyDescent="0.25">
      <c r="A88" s="90"/>
      <c r="B88" s="91"/>
      <c r="C88" s="91"/>
      <c r="D88" s="91"/>
      <c r="E88" s="90"/>
      <c r="F88" s="90">
        <v>1</v>
      </c>
      <c r="G88" s="101">
        <v>1</v>
      </c>
      <c r="H88" s="91"/>
      <c r="I88" s="100" t="str">
        <f>(IFERROR(IF(H88="Yes",(ROUND(6371 * ACOS(SIN((VLOOKUP(B88,Locations!B:D,2,FALSE))*PI()/180)*SIN((VLOOKUP(C88,Locations!B:D,2,FALSE))*PI()/180) + COS((VLOOKUP(B88,Locations!B:D,2,FALSE))*PI()/180) * COS((VLOOKUP(C88,Locations!B:D,2,FALSE))*PI()/180)*COS((VLOOKUP(C88,Locations!B:D,3,FALSE))* PI()/180-(VLOOKUP(B88,Locations!B:D,3,FALSE))*PI()/180))/1.609,0))*2,(ROUND(6371 * ACOS(SIN((VLOOKUP(B88,Locations!B:D,2,FALSE))*PI()/180)*SIN((VLOOKUP(C88,Locations!B:D,2,FALSE))*PI()/180) + COS((VLOOKUP(B88,Locations!B:D,2,FALSE))*PI()/180) * COS((VLOOKUP(C88,Locations!B:D,2,FALSE))*PI()/180)*COS((VLOOKUP(C88,Locations!B:D,3,FALSE))* PI()/180-(VLOOKUP(B88,Locations!B:D,3,FALSE))*PI()/180))/1.609,0))),""))</f>
        <v/>
      </c>
      <c r="J88" s="100" t="str">
        <f>IFERROR(ROUND(IF(OR(E88="",D88="HGV - Rigid - 0% laden (miles)",D88="HGV - Articulated - 0% laden (miles)"),VLOOKUP(D88,Transport!C:D,2,FALSE)*I88*F88*G88,VLOOKUP(D88,Transport!O:P,2,FALSE)*E88*I88*F88*G88),1),"")</f>
        <v/>
      </c>
      <c r="K88" s="90"/>
    </row>
    <row r="89" spans="1:11" ht="17.399999999999999" customHeight="1" x14ac:dyDescent="0.25">
      <c r="A89" s="90"/>
      <c r="B89" s="91"/>
      <c r="C89" s="91"/>
      <c r="D89" s="91"/>
      <c r="E89" s="90"/>
      <c r="F89" s="90">
        <v>1</v>
      </c>
      <c r="G89" s="101">
        <v>1</v>
      </c>
      <c r="H89" s="91"/>
      <c r="I89" s="100" t="str">
        <f>(IFERROR(IF(H89="Yes",(ROUND(6371 * ACOS(SIN((VLOOKUP(B89,Locations!B:D,2,FALSE))*PI()/180)*SIN((VLOOKUP(C89,Locations!B:D,2,FALSE))*PI()/180) + COS((VLOOKUP(B89,Locations!B:D,2,FALSE))*PI()/180) * COS((VLOOKUP(C89,Locations!B:D,2,FALSE))*PI()/180)*COS((VLOOKUP(C89,Locations!B:D,3,FALSE))* PI()/180-(VLOOKUP(B89,Locations!B:D,3,FALSE))*PI()/180))/1.609,0))*2,(ROUND(6371 * ACOS(SIN((VLOOKUP(B89,Locations!B:D,2,FALSE))*PI()/180)*SIN((VLOOKUP(C89,Locations!B:D,2,FALSE))*PI()/180) + COS((VLOOKUP(B89,Locations!B:D,2,FALSE))*PI()/180) * COS((VLOOKUP(C89,Locations!B:D,2,FALSE))*PI()/180)*COS((VLOOKUP(C89,Locations!B:D,3,FALSE))* PI()/180-(VLOOKUP(B89,Locations!B:D,3,FALSE))*PI()/180))/1.609,0))),""))</f>
        <v/>
      </c>
      <c r="J89" s="100" t="str">
        <f>IFERROR(ROUND(IF(OR(E89="",D89="HGV - Rigid - 0% laden (miles)",D89="HGV - Articulated - 0% laden (miles)"),VLOOKUP(D89,Transport!C:D,2,FALSE)*I89*F89*G89,VLOOKUP(D89,Transport!O:P,2,FALSE)*E89*I89*F89*G89),1),"")</f>
        <v/>
      </c>
      <c r="K89" s="90"/>
    </row>
    <row r="90" spans="1:11" ht="17.399999999999999" customHeight="1" x14ac:dyDescent="0.25">
      <c r="A90" s="90"/>
      <c r="B90" s="91"/>
      <c r="C90" s="91"/>
      <c r="D90" s="91"/>
      <c r="E90" s="90"/>
      <c r="F90" s="90">
        <v>1</v>
      </c>
      <c r="G90" s="101">
        <v>1</v>
      </c>
      <c r="H90" s="91"/>
      <c r="I90" s="100" t="str">
        <f>(IFERROR(IF(H90="Yes",(ROUND(6371 * ACOS(SIN((VLOOKUP(B90,Locations!B:D,2,FALSE))*PI()/180)*SIN((VLOOKUP(C90,Locations!B:D,2,FALSE))*PI()/180) + COS((VLOOKUP(B90,Locations!B:D,2,FALSE))*PI()/180) * COS((VLOOKUP(C90,Locations!B:D,2,FALSE))*PI()/180)*COS((VLOOKUP(C90,Locations!B:D,3,FALSE))* PI()/180-(VLOOKUP(B90,Locations!B:D,3,FALSE))*PI()/180))/1.609,0))*2,(ROUND(6371 * ACOS(SIN((VLOOKUP(B90,Locations!B:D,2,FALSE))*PI()/180)*SIN((VLOOKUP(C90,Locations!B:D,2,FALSE))*PI()/180) + COS((VLOOKUP(B90,Locations!B:D,2,FALSE))*PI()/180) * COS((VLOOKUP(C90,Locations!B:D,2,FALSE))*PI()/180)*COS((VLOOKUP(C90,Locations!B:D,3,FALSE))* PI()/180-(VLOOKUP(B90,Locations!B:D,3,FALSE))*PI()/180))/1.609,0))),""))</f>
        <v/>
      </c>
      <c r="J90" s="100" t="str">
        <f>IFERROR(ROUND(IF(OR(E90="",D90="HGV - Rigid - 0% laden (miles)",D90="HGV - Articulated - 0% laden (miles)"),VLOOKUP(D90,Transport!C:D,2,FALSE)*I90*F90*G90,VLOOKUP(D90,Transport!O:P,2,FALSE)*E90*I90*F90*G90),1),"")</f>
        <v/>
      </c>
      <c r="K90" s="90"/>
    </row>
    <row r="91" spans="1:11" ht="17.399999999999999" customHeight="1" x14ac:dyDescent="0.25">
      <c r="A91" s="90"/>
      <c r="B91" s="91"/>
      <c r="C91" s="91"/>
      <c r="D91" s="91"/>
      <c r="E91" s="90"/>
      <c r="F91" s="90">
        <v>1</v>
      </c>
      <c r="G91" s="101">
        <v>1</v>
      </c>
      <c r="H91" s="91"/>
      <c r="I91" s="100" t="str">
        <f>(IFERROR(IF(H91="Yes",(ROUND(6371 * ACOS(SIN((VLOOKUP(B91,Locations!B:D,2,FALSE))*PI()/180)*SIN((VLOOKUP(C91,Locations!B:D,2,FALSE))*PI()/180) + COS((VLOOKUP(B91,Locations!B:D,2,FALSE))*PI()/180) * COS((VLOOKUP(C91,Locations!B:D,2,FALSE))*PI()/180)*COS((VLOOKUP(C91,Locations!B:D,3,FALSE))* PI()/180-(VLOOKUP(B91,Locations!B:D,3,FALSE))*PI()/180))/1.609,0))*2,(ROUND(6371 * ACOS(SIN((VLOOKUP(B91,Locations!B:D,2,FALSE))*PI()/180)*SIN((VLOOKUP(C91,Locations!B:D,2,FALSE))*PI()/180) + COS((VLOOKUP(B91,Locations!B:D,2,FALSE))*PI()/180) * COS((VLOOKUP(C91,Locations!B:D,2,FALSE))*PI()/180)*COS((VLOOKUP(C91,Locations!B:D,3,FALSE))* PI()/180-(VLOOKUP(B91,Locations!B:D,3,FALSE))*PI()/180))/1.609,0))),""))</f>
        <v/>
      </c>
      <c r="J91" s="100" t="str">
        <f>IFERROR(ROUND(IF(OR(E91="",D91="HGV - Rigid - 0% laden (miles)",D91="HGV - Articulated - 0% laden (miles)"),VLOOKUP(D91,Transport!C:D,2,FALSE)*I91*F91*G91,VLOOKUP(D91,Transport!O:P,2,FALSE)*E91*I91*F91*G91),1),"")</f>
        <v/>
      </c>
      <c r="K91" s="90"/>
    </row>
    <row r="94" spans="1:11" ht="22.8" x14ac:dyDescent="0.4">
      <c r="A94" s="94" t="s">
        <v>253</v>
      </c>
    </row>
    <row r="95" spans="1:11" ht="16.5" customHeight="1" thickBot="1" x14ac:dyDescent="0.45">
      <c r="A95" s="94"/>
    </row>
    <row r="96" spans="1:11" ht="32.4" customHeight="1" thickBot="1" x14ac:dyDescent="0.3">
      <c r="A96" s="217" t="s">
        <v>254</v>
      </c>
      <c r="B96" s="218"/>
      <c r="C96" s="218"/>
      <c r="D96" s="219"/>
    </row>
    <row r="97" spans="1:8" ht="42.6" customHeight="1" x14ac:dyDescent="0.25">
      <c r="A97" s="80" t="s">
        <v>227</v>
      </c>
      <c r="B97" s="80" t="s">
        <v>255</v>
      </c>
      <c r="C97" s="80" t="s">
        <v>256</v>
      </c>
      <c r="D97" s="80" t="s">
        <v>246</v>
      </c>
      <c r="E97" s="80" t="s">
        <v>230</v>
      </c>
      <c r="F97" s="102" t="s">
        <v>257</v>
      </c>
    </row>
    <row r="98" spans="1:8" ht="17.399999999999999" customHeight="1" x14ac:dyDescent="0.25">
      <c r="A98" s="90"/>
      <c r="B98" s="91"/>
      <c r="C98" s="92"/>
      <c r="D98" s="101">
        <v>1</v>
      </c>
      <c r="E98" s="19" t="str">
        <f>IFERROR(VLOOKUP(B98,Transport!$L$2:$M$28,2,FALSE)*C98*D98,"")</f>
        <v/>
      </c>
      <c r="F98" s="90"/>
    </row>
    <row r="99" spans="1:8" ht="17.399999999999999" customHeight="1" x14ac:dyDescent="0.25">
      <c r="A99" s="90"/>
      <c r="B99" s="91"/>
      <c r="C99" s="92"/>
      <c r="D99" s="101">
        <v>1</v>
      </c>
      <c r="E99" s="19" t="str">
        <f>IFERROR(VLOOKUP(B99,Transport!$L$2:$M$28,2,FALSE)*C99*D99,"")</f>
        <v/>
      </c>
      <c r="F99" s="90"/>
    </row>
    <row r="100" spans="1:8" ht="17.399999999999999" customHeight="1" x14ac:dyDescent="0.25">
      <c r="A100" s="90"/>
      <c r="B100" s="91"/>
      <c r="C100" s="92"/>
      <c r="D100" s="101">
        <v>1</v>
      </c>
      <c r="E100" s="19" t="str">
        <f>IFERROR(VLOOKUP(B100,Transport!$L$2:$M$28,2,FALSE)*C100*D100,"")</f>
        <v/>
      </c>
      <c r="F100" s="90"/>
    </row>
    <row r="101" spans="1:8" ht="17.399999999999999" customHeight="1" x14ac:dyDescent="0.25">
      <c r="A101" s="90"/>
      <c r="B101" s="91"/>
      <c r="C101" s="92"/>
      <c r="D101" s="101">
        <v>1</v>
      </c>
      <c r="E101" s="19" t="str">
        <f>IFERROR(VLOOKUP(B101,Transport!$L$2:$M$28,2,FALSE)*C101*D101,"")</f>
        <v/>
      </c>
      <c r="F101" s="90"/>
    </row>
    <row r="102" spans="1:8" ht="17.399999999999999" customHeight="1" x14ac:dyDescent="0.25">
      <c r="A102" s="90"/>
      <c r="B102" s="91"/>
      <c r="C102" s="92"/>
      <c r="D102" s="101">
        <v>1</v>
      </c>
      <c r="E102" s="19" t="str">
        <f>IFERROR(VLOOKUP(B102,Transport!$L$2:$M$28,2,FALSE)*C102*D102,"")</f>
        <v/>
      </c>
      <c r="F102" s="90"/>
    </row>
    <row r="103" spans="1:8" ht="17.399999999999999" customHeight="1" x14ac:dyDescent="0.25">
      <c r="A103" s="90"/>
      <c r="B103" s="91"/>
      <c r="C103" s="92"/>
      <c r="D103" s="101">
        <v>1</v>
      </c>
      <c r="E103" s="19" t="str">
        <f>IFERROR(VLOOKUP(B103,Transport!$L$2:$M$28,2,FALSE)*C103*D103,"")</f>
        <v/>
      </c>
      <c r="F103" s="90"/>
    </row>
    <row r="104" spans="1:8" ht="17.399999999999999" customHeight="1" x14ac:dyDescent="0.25">
      <c r="A104" s="90"/>
      <c r="B104" s="91"/>
      <c r="C104" s="92"/>
      <c r="D104" s="101">
        <v>1</v>
      </c>
      <c r="E104" s="19" t="str">
        <f>IFERROR(VLOOKUP(B104,Transport!$L$2:$M$28,2,FALSE)*C104*D104,"")</f>
        <v/>
      </c>
      <c r="F104" s="90"/>
    </row>
    <row r="105" spans="1:8" ht="17.399999999999999" customHeight="1" x14ac:dyDescent="0.25">
      <c r="A105" s="90"/>
      <c r="B105" s="91"/>
      <c r="C105" s="92"/>
      <c r="D105" s="101">
        <v>1</v>
      </c>
      <c r="E105" s="19" t="str">
        <f>IFERROR(VLOOKUP(B105,Transport!$L$2:$M$28,2,FALSE)*C105*D105,"")</f>
        <v/>
      </c>
      <c r="F105" s="90"/>
    </row>
    <row r="106" spans="1:8" ht="17.399999999999999" customHeight="1" x14ac:dyDescent="0.25">
      <c r="A106" s="90"/>
      <c r="B106" s="91"/>
      <c r="C106" s="92"/>
      <c r="D106" s="101">
        <v>1</v>
      </c>
      <c r="E106" s="19" t="str">
        <f>IFERROR(VLOOKUP(B106,Transport!$L$2:$M$28,2,FALSE)*C106*D106,"")</f>
        <v/>
      </c>
      <c r="F106" s="90"/>
    </row>
    <row r="107" spans="1:8" ht="17.399999999999999" customHeight="1" x14ac:dyDescent="0.25">
      <c r="E107" s="17" t="str">
        <f>IFERROR(VLOOKUP(C107,Transport!$L$2:$M$24,2,FALSE)*D107,"")</f>
        <v/>
      </c>
    </row>
    <row r="108" spans="1:8" ht="17.399999999999999" customHeight="1" x14ac:dyDescent="0.4">
      <c r="A108" s="94" t="s">
        <v>258</v>
      </c>
    </row>
    <row r="109" spans="1:8" ht="17.399999999999999" customHeight="1" thickBot="1" x14ac:dyDescent="0.45">
      <c r="A109" s="94"/>
    </row>
    <row r="110" spans="1:8" ht="32.4" customHeight="1" thickBot="1" x14ac:dyDescent="0.3">
      <c r="A110" s="217" t="s">
        <v>259</v>
      </c>
      <c r="B110" s="218"/>
      <c r="C110" s="218"/>
      <c r="D110" s="219"/>
    </row>
    <row r="111" spans="1:8" ht="38.4" customHeight="1" x14ac:dyDescent="0.25">
      <c r="A111" s="80" t="s">
        <v>227</v>
      </c>
      <c r="B111" s="80" t="s">
        <v>228</v>
      </c>
      <c r="C111" s="80" t="s">
        <v>248</v>
      </c>
      <c r="D111" s="80" t="s">
        <v>244</v>
      </c>
      <c r="E111" s="102" t="s">
        <v>245</v>
      </c>
      <c r="F111" s="80" t="s">
        <v>246</v>
      </c>
      <c r="G111" s="80" t="s">
        <v>230</v>
      </c>
      <c r="H111" s="102" t="s">
        <v>257</v>
      </c>
    </row>
    <row r="112" spans="1:8" ht="17.399999999999999" customHeight="1" x14ac:dyDescent="0.25">
      <c r="A112" s="90"/>
      <c r="B112" s="91"/>
      <c r="C112" s="92"/>
      <c r="D112" s="90"/>
      <c r="E112" s="90">
        <v>1</v>
      </c>
      <c r="F112" s="101">
        <v>1</v>
      </c>
      <c r="G112" s="19" t="str">
        <f>IFERROR(VLOOKUP(B112,Transport!L:M,2,FALSE)*'Dept I Planning'!C112*'Dept I Planning'!D112*'Dept I Planning'!E112*'Dept I Planning'!F112,"")</f>
        <v/>
      </c>
      <c r="H112" s="90"/>
    </row>
    <row r="113" spans="1:8" ht="17.399999999999999" customHeight="1" x14ac:dyDescent="0.25">
      <c r="A113" s="90"/>
      <c r="B113" s="91"/>
      <c r="C113" s="92"/>
      <c r="D113" s="90"/>
      <c r="E113" s="90">
        <v>1</v>
      </c>
      <c r="F113" s="101">
        <v>1</v>
      </c>
      <c r="G113" s="19" t="str">
        <f>IFERROR(VLOOKUP(B113,Transport!L:M,2,FALSE)*'Dept I Planning'!C113*'Dept I Planning'!D113*'Dept I Planning'!E113*'Dept I Planning'!F113,"")</f>
        <v/>
      </c>
      <c r="H113" s="90"/>
    </row>
    <row r="114" spans="1:8" ht="17.399999999999999" customHeight="1" x14ac:dyDescent="0.25">
      <c r="A114" s="90"/>
      <c r="B114" s="91"/>
      <c r="C114" s="92"/>
      <c r="D114" s="90"/>
      <c r="E114" s="90">
        <v>1</v>
      </c>
      <c r="F114" s="101">
        <v>1</v>
      </c>
      <c r="G114" s="19" t="str">
        <f>IFERROR(VLOOKUP(B114,Transport!L:M,2,FALSE)*'Dept I Planning'!C114*'Dept I Planning'!D114*'Dept I Planning'!E114*'Dept I Planning'!F114,"")</f>
        <v/>
      </c>
      <c r="H114" s="90"/>
    </row>
    <row r="115" spans="1:8" ht="17.399999999999999" customHeight="1" x14ac:dyDescent="0.25">
      <c r="A115" s="90"/>
      <c r="B115" s="91"/>
      <c r="C115" s="92"/>
      <c r="D115" s="90"/>
      <c r="E115" s="90">
        <v>1</v>
      </c>
      <c r="F115" s="101">
        <v>1</v>
      </c>
      <c r="G115" s="19" t="str">
        <f>IFERROR(VLOOKUP(B115,Transport!L:M,2,FALSE)*'Dept I Planning'!C115*'Dept I Planning'!D115*'Dept I Planning'!E115*'Dept I Planning'!F115,"")</f>
        <v/>
      </c>
      <c r="H115" s="90"/>
    </row>
    <row r="116" spans="1:8" ht="17.399999999999999" customHeight="1" x14ac:dyDescent="0.25">
      <c r="A116" s="90"/>
      <c r="B116" s="91"/>
      <c r="C116" s="92"/>
      <c r="D116" s="90"/>
      <c r="E116" s="90">
        <v>1</v>
      </c>
      <c r="F116" s="101">
        <v>1</v>
      </c>
      <c r="G116" s="19" t="str">
        <f>IFERROR(VLOOKUP(B116,Transport!L:M,2,FALSE)*'Dept I Planning'!C116*'Dept I Planning'!D116*'Dept I Planning'!E116*'Dept I Planning'!F116,"")</f>
        <v/>
      </c>
      <c r="H116" s="90"/>
    </row>
    <row r="117" spans="1:8" ht="17.399999999999999" customHeight="1" x14ac:dyDescent="0.25">
      <c r="A117" s="90"/>
      <c r="B117" s="91"/>
      <c r="C117" s="92"/>
      <c r="D117" s="90"/>
      <c r="E117" s="90">
        <v>1</v>
      </c>
      <c r="F117" s="101">
        <v>1</v>
      </c>
      <c r="G117" s="19" t="str">
        <f>IFERROR(VLOOKUP(B117,Transport!L:M,2,FALSE)*'Dept I Planning'!C117*'Dept I Planning'!D117*'Dept I Planning'!E117*'Dept I Planning'!F117,"")</f>
        <v/>
      </c>
      <c r="H117" s="90"/>
    </row>
    <row r="118" spans="1:8" ht="17.399999999999999" customHeight="1" x14ac:dyDescent="0.25">
      <c r="A118" s="90"/>
      <c r="B118" s="91"/>
      <c r="C118" s="92"/>
      <c r="D118" s="90"/>
      <c r="E118" s="90">
        <v>1</v>
      </c>
      <c r="F118" s="101">
        <v>1</v>
      </c>
      <c r="G118" s="19" t="str">
        <f>IFERROR(VLOOKUP(B118,Transport!L:M,2,FALSE)*'Dept I Planning'!C118*'Dept I Planning'!D118*'Dept I Planning'!E118*'Dept I Planning'!F118,"")</f>
        <v/>
      </c>
      <c r="H118" s="90"/>
    </row>
    <row r="119" spans="1:8" ht="17.399999999999999" customHeight="1" x14ac:dyDescent="0.25">
      <c r="A119" s="90"/>
      <c r="B119" s="91"/>
      <c r="C119" s="92"/>
      <c r="D119" s="90"/>
      <c r="E119" s="90">
        <v>1</v>
      </c>
      <c r="F119" s="101">
        <v>1</v>
      </c>
      <c r="G119" s="19" t="str">
        <f>IFERROR(VLOOKUP(B119,Transport!L:M,2,FALSE)*'Dept I Planning'!C119*'Dept I Planning'!D119*'Dept I Planning'!E119*'Dept I Planning'!F119,"")</f>
        <v/>
      </c>
      <c r="H119" s="90"/>
    </row>
    <row r="120" spans="1:8" ht="17.399999999999999" customHeight="1" x14ac:dyDescent="0.25">
      <c r="A120" s="90"/>
      <c r="B120" s="91"/>
      <c r="C120" s="92"/>
      <c r="D120" s="90"/>
      <c r="E120" s="90">
        <v>1</v>
      </c>
      <c r="F120" s="101">
        <v>1</v>
      </c>
      <c r="G120" s="19" t="str">
        <f>IFERROR(VLOOKUP(B120,Transport!L:M,2,FALSE)*'Dept I Planning'!C120*'Dept I Planning'!D120*'Dept I Planning'!E120*'Dept I Planning'!F120,"")</f>
        <v/>
      </c>
      <c r="H120" s="90"/>
    </row>
    <row r="121" spans="1:8" ht="17.399999999999999" customHeight="1" x14ac:dyDescent="0.25">
      <c r="A121" s="90"/>
      <c r="B121" s="91"/>
      <c r="C121" s="92"/>
      <c r="D121" s="90"/>
      <c r="E121" s="90">
        <v>1</v>
      </c>
      <c r="F121" s="101">
        <v>1</v>
      </c>
      <c r="G121" s="19" t="str">
        <f>IFERROR(VLOOKUP(B121,Transport!L:M,2,FALSE)*'Dept I Planning'!C121*'Dept I Planning'!D121*'Dept I Planning'!E121*'Dept I Planning'!F121,"")</f>
        <v/>
      </c>
      <c r="H121" s="90"/>
    </row>
    <row r="122" spans="1:8" ht="17.399999999999999" customHeight="1" x14ac:dyDescent="0.25">
      <c r="A122" s="90"/>
      <c r="B122" s="91"/>
      <c r="C122" s="92"/>
      <c r="D122" s="90"/>
      <c r="E122" s="90">
        <v>1</v>
      </c>
      <c r="F122" s="101">
        <v>1</v>
      </c>
      <c r="G122" s="19" t="str">
        <f>IFERROR(VLOOKUP(B122,Transport!L:M,2,FALSE)*'Dept I Planning'!C122*'Dept I Planning'!D122*'Dept I Planning'!E122*'Dept I Planning'!F122,"")</f>
        <v/>
      </c>
      <c r="H122" s="90"/>
    </row>
    <row r="123" spans="1:8" ht="17.399999999999999" customHeight="1" x14ac:dyDescent="0.25">
      <c r="A123" s="90"/>
      <c r="B123" s="91"/>
      <c r="C123" s="92"/>
      <c r="D123" s="90"/>
      <c r="E123" s="90">
        <v>1</v>
      </c>
      <c r="F123" s="101">
        <v>1</v>
      </c>
      <c r="G123" s="19" t="str">
        <f>IFERROR(VLOOKUP(B123,Transport!L:M,2,FALSE)*'Dept I Planning'!C123*'Dept I Planning'!D123*'Dept I Planning'!E123*'Dept I Planning'!F123,"")</f>
        <v/>
      </c>
      <c r="H123" s="90"/>
    </row>
    <row r="124" spans="1:8" ht="17.399999999999999" customHeight="1" x14ac:dyDescent="0.25">
      <c r="A124" s="90"/>
      <c r="B124" s="91"/>
      <c r="C124" s="92"/>
      <c r="D124" s="90"/>
      <c r="E124" s="90">
        <v>1</v>
      </c>
      <c r="F124" s="101">
        <v>1</v>
      </c>
      <c r="G124" s="19" t="str">
        <f>IFERROR(VLOOKUP(B124,Transport!L:M,2,FALSE)*'Dept I Planning'!C124*'Dept I Planning'!D124*'Dept I Planning'!E124*'Dept I Planning'!F124,"")</f>
        <v/>
      </c>
      <c r="H124" s="90"/>
    </row>
    <row r="125" spans="1:8" ht="17.399999999999999" customHeight="1" x14ac:dyDescent="0.25">
      <c r="A125" s="90"/>
      <c r="B125" s="91"/>
      <c r="C125" s="92"/>
      <c r="D125" s="90"/>
      <c r="E125" s="90">
        <v>1</v>
      </c>
      <c r="F125" s="101">
        <v>1</v>
      </c>
      <c r="G125" s="19" t="str">
        <f>IFERROR(VLOOKUP(B125,Transport!L:M,2,FALSE)*'Dept I Planning'!C125*'Dept I Planning'!D125*'Dept I Planning'!E125*'Dept I Planning'!F125,"")</f>
        <v/>
      </c>
      <c r="H125" s="90"/>
    </row>
    <row r="126" spans="1:8" ht="17.399999999999999" customHeight="1" x14ac:dyDescent="0.25">
      <c r="A126" s="90"/>
      <c r="B126" s="91"/>
      <c r="C126" s="92"/>
      <c r="D126" s="90"/>
      <c r="E126" s="90">
        <v>1</v>
      </c>
      <c r="F126" s="101">
        <v>1</v>
      </c>
      <c r="G126" s="19" t="str">
        <f>IFERROR(VLOOKUP(B126,Transport!L:M,2,FALSE)*'Dept I Planning'!C126*'Dept I Planning'!D126*'Dept I Planning'!E126*'Dept I Planning'!F126,"")</f>
        <v/>
      </c>
      <c r="H126" s="90"/>
    </row>
    <row r="127" spans="1:8" ht="17.399999999999999" customHeight="1" x14ac:dyDescent="0.25">
      <c r="A127" s="90"/>
      <c r="B127" s="91"/>
      <c r="C127" s="92"/>
      <c r="D127" s="90"/>
      <c r="E127" s="90">
        <v>1</v>
      </c>
      <c r="F127" s="101">
        <v>1</v>
      </c>
      <c r="G127" s="19" t="str">
        <f>IFERROR(VLOOKUP(B127,Transport!L:M,2,FALSE)*'Dept I Planning'!C127*'Dept I Planning'!D127*'Dept I Planning'!E127*'Dept I Planning'!F127,"")</f>
        <v/>
      </c>
      <c r="H127" s="90"/>
    </row>
    <row r="128" spans="1:8" ht="17.399999999999999" customHeight="1" x14ac:dyDescent="0.25">
      <c r="A128" s="90"/>
      <c r="B128" s="91"/>
      <c r="C128" s="92"/>
      <c r="D128" s="90"/>
      <c r="E128" s="90">
        <v>1</v>
      </c>
      <c r="F128" s="101">
        <v>1</v>
      </c>
      <c r="G128" s="19" t="str">
        <f>IFERROR(VLOOKUP(B128,Transport!L:M,2,FALSE)*'Dept I Planning'!C128*'Dept I Planning'!D128*'Dept I Planning'!E128*'Dept I Planning'!F128,"")</f>
        <v/>
      </c>
      <c r="H128" s="90"/>
    </row>
    <row r="129" spans="1:8" ht="17.399999999999999" customHeight="1" x14ac:dyDescent="0.25">
      <c r="A129" s="90"/>
      <c r="B129" s="91"/>
      <c r="C129" s="92"/>
      <c r="D129" s="90"/>
      <c r="E129" s="90">
        <v>1</v>
      </c>
      <c r="F129" s="101">
        <v>1</v>
      </c>
      <c r="G129" s="19" t="str">
        <f>IFERROR(VLOOKUP(B129,Transport!L:M,2,FALSE)*'Dept I Planning'!C129*'Dept I Planning'!D129*'Dept I Planning'!E129*'Dept I Planning'!F129,"")</f>
        <v/>
      </c>
      <c r="H129" s="90"/>
    </row>
    <row r="130" spans="1:8" ht="17.399999999999999" customHeight="1" x14ac:dyDescent="0.25">
      <c r="A130" s="90"/>
      <c r="B130" s="91"/>
      <c r="C130" s="92"/>
      <c r="D130" s="90"/>
      <c r="E130" s="90">
        <v>1</v>
      </c>
      <c r="F130" s="101">
        <v>1</v>
      </c>
      <c r="G130" s="19" t="str">
        <f>IFERROR(VLOOKUP(B130,Transport!L:M,2,FALSE)*'Dept I Planning'!C130*'Dept I Planning'!D130*'Dept I Planning'!E130*'Dept I Planning'!F130,"")</f>
        <v/>
      </c>
      <c r="H130" s="90"/>
    </row>
    <row r="131" spans="1:8" ht="17.399999999999999" customHeight="1" x14ac:dyDescent="0.25">
      <c r="A131" s="90"/>
      <c r="B131" s="91"/>
      <c r="C131" s="92"/>
      <c r="D131" s="90"/>
      <c r="E131" s="90">
        <v>1</v>
      </c>
      <c r="F131" s="101">
        <v>1</v>
      </c>
      <c r="G131" s="19" t="str">
        <f>IFERROR(VLOOKUP(B131,Transport!L:M,2,FALSE)*'Dept I Planning'!C131*'Dept I Planning'!D131*'Dept I Planning'!E131*'Dept I Planning'!F131,"")</f>
        <v/>
      </c>
      <c r="H131" s="90"/>
    </row>
    <row r="132" spans="1:8" ht="17.399999999999999" customHeight="1" x14ac:dyDescent="0.25">
      <c r="A132" s="90"/>
      <c r="B132" s="91"/>
      <c r="C132" s="92"/>
      <c r="D132" s="90"/>
      <c r="E132" s="90">
        <v>1</v>
      </c>
      <c r="F132" s="101">
        <v>1</v>
      </c>
      <c r="G132" s="19" t="str">
        <f>IFERROR(VLOOKUP(B132,Transport!L:M,2,FALSE)*'Dept I Planning'!C132*'Dept I Planning'!D132*'Dept I Planning'!E132*'Dept I Planning'!F132,"")</f>
        <v/>
      </c>
      <c r="H132" s="90"/>
    </row>
    <row r="133" spans="1:8" ht="17.399999999999999" customHeight="1" x14ac:dyDescent="0.25">
      <c r="A133" s="90"/>
      <c r="B133" s="91"/>
      <c r="C133" s="92"/>
      <c r="D133" s="90"/>
      <c r="E133" s="90">
        <v>1</v>
      </c>
      <c r="F133" s="101">
        <v>1</v>
      </c>
      <c r="G133" s="19" t="str">
        <f>IFERROR(VLOOKUP(B133,Transport!L:M,2,FALSE)*'Dept I Planning'!C133*'Dept I Planning'!D133*'Dept I Planning'!E133*'Dept I Planning'!F133,"")</f>
        <v/>
      </c>
      <c r="H133" s="90"/>
    </row>
    <row r="134" spans="1:8" ht="17.399999999999999" customHeight="1" x14ac:dyDescent="0.25">
      <c r="A134" s="90"/>
      <c r="B134" s="91"/>
      <c r="C134" s="92"/>
      <c r="D134" s="90"/>
      <c r="E134" s="90">
        <v>1</v>
      </c>
      <c r="F134" s="101">
        <v>1</v>
      </c>
      <c r="G134" s="19" t="str">
        <f>IFERROR(VLOOKUP(B134,Transport!L:M,2,FALSE)*'Dept I Planning'!C134*'Dept I Planning'!D134*'Dept I Planning'!E134*'Dept I Planning'!F134,"")</f>
        <v/>
      </c>
      <c r="H134" s="90"/>
    </row>
    <row r="135" spans="1:8" ht="17.399999999999999" customHeight="1" x14ac:dyDescent="0.25">
      <c r="A135" s="90"/>
      <c r="B135" s="91"/>
      <c r="C135" s="92"/>
      <c r="D135" s="90"/>
      <c r="E135" s="90">
        <v>1</v>
      </c>
      <c r="F135" s="101">
        <v>1</v>
      </c>
      <c r="G135" s="19" t="str">
        <f>IFERROR(VLOOKUP(B135,Transport!L:M,2,FALSE)*'Dept I Planning'!C135*'Dept I Planning'!D135*'Dept I Planning'!E135*'Dept I Planning'!F135,"")</f>
        <v/>
      </c>
      <c r="H135" s="90"/>
    </row>
    <row r="136" spans="1:8" ht="17.399999999999999" customHeight="1" x14ac:dyDescent="0.25">
      <c r="A136" s="90"/>
      <c r="B136" s="91"/>
      <c r="C136" s="92"/>
      <c r="D136" s="90"/>
      <c r="E136" s="90">
        <v>1</v>
      </c>
      <c r="F136" s="101">
        <v>1</v>
      </c>
      <c r="G136" s="19" t="str">
        <f>IFERROR(VLOOKUP(B136,Transport!L:M,2,FALSE)*'Dept I Planning'!C136*'Dept I Planning'!D136*'Dept I Planning'!E136*'Dept I Planning'!F136,"")</f>
        <v/>
      </c>
      <c r="H136" s="90"/>
    </row>
    <row r="137" spans="1:8" ht="17.399999999999999" customHeight="1" x14ac:dyDescent="0.25">
      <c r="A137" s="90"/>
      <c r="B137" s="91"/>
      <c r="C137" s="92"/>
      <c r="D137" s="90"/>
      <c r="E137" s="90">
        <v>1</v>
      </c>
      <c r="F137" s="101">
        <v>1</v>
      </c>
      <c r="G137" s="19" t="str">
        <f>IFERROR(VLOOKUP(B137,Transport!L:M,2,FALSE)*'Dept I Planning'!C137*'Dept I Planning'!D137*'Dept I Planning'!E137*'Dept I Planning'!F137,"")</f>
        <v/>
      </c>
      <c r="H137" s="90"/>
    </row>
    <row r="140" spans="1:8" ht="17.399999999999999" customHeight="1" x14ac:dyDescent="0.4">
      <c r="A140" s="94" t="s">
        <v>260</v>
      </c>
    </row>
    <row r="141" spans="1:8" ht="17.399999999999999" customHeight="1" thickBot="1" x14ac:dyDescent="0.45">
      <c r="A141" s="94"/>
    </row>
    <row r="142" spans="1:8" ht="27.9" customHeight="1" thickBot="1" x14ac:dyDescent="0.3">
      <c r="A142" s="217" t="s">
        <v>261</v>
      </c>
      <c r="B142" s="218"/>
      <c r="C142" s="218"/>
      <c r="D142" s="219"/>
    </row>
    <row r="143" spans="1:8" ht="40.5" customHeight="1" x14ac:dyDescent="0.25">
      <c r="A143" s="80" t="s">
        <v>227</v>
      </c>
      <c r="B143" s="80" t="s">
        <v>228</v>
      </c>
      <c r="C143" s="80" t="s">
        <v>248</v>
      </c>
      <c r="D143" s="80" t="s">
        <v>252</v>
      </c>
      <c r="E143" s="102" t="s">
        <v>245</v>
      </c>
      <c r="F143" s="80" t="s">
        <v>246</v>
      </c>
      <c r="G143" s="80" t="s">
        <v>230</v>
      </c>
      <c r="H143" s="102" t="s">
        <v>257</v>
      </c>
    </row>
    <row r="144" spans="1:8" ht="17.399999999999999" customHeight="1" x14ac:dyDescent="0.25">
      <c r="A144" s="90"/>
      <c r="B144" s="91"/>
      <c r="C144" s="92"/>
      <c r="D144" s="92"/>
      <c r="E144" s="90">
        <v>1</v>
      </c>
      <c r="F144" s="101">
        <v>1</v>
      </c>
      <c r="G144" s="19" t="str">
        <f>IFERROR(IF(OR(D144="",B144="HGV - Rigid - 0% laden (miles)",B144="HGV - Articulated - 0% laden (miles)"),VLOOKUP(B144,Transport!C:D,2,FALSE)*C144*E144*F144,VLOOKUP(B144,Transport!O:P,2,FALSE)*C144*E144*F144*D144),"")</f>
        <v/>
      </c>
      <c r="H144" s="90"/>
    </row>
    <row r="145" spans="1:8" ht="17.399999999999999" customHeight="1" x14ac:dyDescent="0.25">
      <c r="A145" s="90"/>
      <c r="B145" s="91"/>
      <c r="C145" s="92"/>
      <c r="D145" s="92"/>
      <c r="E145" s="90">
        <v>1</v>
      </c>
      <c r="F145" s="101">
        <v>1</v>
      </c>
      <c r="G145" s="19" t="str">
        <f>IFERROR(IF(OR(D145="",B145="HGV - Rigid - 0% laden (miles)",B145="HGV - Articulated - 0% laden (miles)"),VLOOKUP(B145,Transport!C:D,2,FALSE)*C145*E145*F145,VLOOKUP(B145,Transport!O:P,2,FALSE)*C145*E145*F145*D145),"")</f>
        <v/>
      </c>
      <c r="H145" s="90"/>
    </row>
    <row r="146" spans="1:8" ht="17.399999999999999" customHeight="1" x14ac:dyDescent="0.25">
      <c r="A146" s="90"/>
      <c r="B146" s="91"/>
      <c r="C146" s="92"/>
      <c r="D146" s="92"/>
      <c r="E146" s="90">
        <v>1</v>
      </c>
      <c r="F146" s="101">
        <v>1</v>
      </c>
      <c r="G146" s="19" t="str">
        <f>IFERROR(IF(OR(D146="",B146="HGV - Rigid - 0% laden (miles)",B146="HGV - Articulated - 0% laden (miles)"),VLOOKUP(B146,Transport!C:D,2,FALSE)*C146*E146*F146,VLOOKUP(B146,Transport!O:P,2,FALSE)*C146*E146*F146*D146),"")</f>
        <v/>
      </c>
      <c r="H146" s="90"/>
    </row>
    <row r="147" spans="1:8" ht="17.399999999999999" customHeight="1" x14ac:dyDescent="0.25">
      <c r="A147" s="90"/>
      <c r="B147" s="91"/>
      <c r="C147" s="92"/>
      <c r="D147" s="92"/>
      <c r="E147" s="90">
        <v>1</v>
      </c>
      <c r="F147" s="101">
        <v>1</v>
      </c>
      <c r="G147" s="19" t="str">
        <f>IFERROR(IF(OR(D147="",B147="HGV - Rigid - 0% laden (miles)",B147="HGV - Articulated - 0% laden (miles)"),VLOOKUP(B147,Transport!C:D,2,FALSE)*C147*E147*F147,VLOOKUP(B147,Transport!O:P,2,FALSE)*C147*E147*F147*D147),"")</f>
        <v/>
      </c>
      <c r="H147" s="90"/>
    </row>
    <row r="148" spans="1:8" ht="17.399999999999999" customHeight="1" x14ac:dyDescent="0.25">
      <c r="A148" s="90"/>
      <c r="B148" s="91"/>
      <c r="C148" s="92"/>
      <c r="D148" s="92"/>
      <c r="E148" s="90">
        <v>1</v>
      </c>
      <c r="F148" s="101">
        <v>1</v>
      </c>
      <c r="G148" s="19" t="str">
        <f>IFERROR(IF(OR(D148="",B148="HGV - Rigid - 0% laden (miles)",B148="HGV - Articulated - 0% laden (miles)"),VLOOKUP(B148,Transport!C:D,2,FALSE)*C148*E148*F148,VLOOKUP(B148,Transport!O:P,2,FALSE)*C148*E148*F148*D148),"")</f>
        <v/>
      </c>
      <c r="H148" s="90"/>
    </row>
    <row r="149" spans="1:8" ht="17.399999999999999" customHeight="1" x14ac:dyDescent="0.25">
      <c r="A149" s="90"/>
      <c r="B149" s="91"/>
      <c r="C149" s="92"/>
      <c r="D149" s="92"/>
      <c r="E149" s="90">
        <v>1</v>
      </c>
      <c r="F149" s="101">
        <v>1</v>
      </c>
      <c r="G149" s="19" t="str">
        <f>IFERROR(IF(OR(D149="",B149="HGV - Rigid - 0% laden (miles)",B149="HGV - Articulated - 0% laden (miles)"),VLOOKUP(B149,Transport!C:D,2,FALSE)*C149*E149*F149,VLOOKUP(B149,Transport!O:P,2,FALSE)*C149*E149*F149*D149),"")</f>
        <v/>
      </c>
      <c r="H149" s="90"/>
    </row>
    <row r="150" spans="1:8" ht="17.399999999999999" customHeight="1" x14ac:dyDescent="0.25">
      <c r="A150" s="90"/>
      <c r="B150" s="91"/>
      <c r="C150" s="92"/>
      <c r="D150" s="92"/>
      <c r="E150" s="90">
        <v>1</v>
      </c>
      <c r="F150" s="101">
        <v>1</v>
      </c>
      <c r="G150" s="19" t="str">
        <f>IFERROR(IF(OR(D150="",B150="HGV - Rigid - 0% laden (miles)",B150="HGV - Articulated - 0% laden (miles)"),VLOOKUP(B150,Transport!C:D,2,FALSE)*C150*E150*F150,VLOOKUP(B150,Transport!O:P,2,FALSE)*C150*E150*F150*D150),"")</f>
        <v/>
      </c>
      <c r="H150" s="90"/>
    </row>
    <row r="151" spans="1:8" ht="17.399999999999999" customHeight="1" x14ac:dyDescent="0.25">
      <c r="A151" s="90"/>
      <c r="B151" s="91"/>
      <c r="C151" s="92"/>
      <c r="D151" s="92"/>
      <c r="E151" s="90">
        <v>1</v>
      </c>
      <c r="F151" s="101">
        <v>1</v>
      </c>
      <c r="G151" s="19" t="str">
        <f>IFERROR(IF(OR(D151="",B151="HGV - Rigid - 0% laden (miles)",B151="HGV - Articulated - 0% laden (miles)"),VLOOKUP(B151,Transport!C:D,2,FALSE)*C151*E151*F151,VLOOKUP(B151,Transport!O:P,2,FALSE)*C151*E151*F151*D151),"")</f>
        <v/>
      </c>
      <c r="H151" s="90"/>
    </row>
    <row r="152" spans="1:8" ht="17.399999999999999" customHeight="1" x14ac:dyDescent="0.25">
      <c r="A152" s="90"/>
      <c r="B152" s="91"/>
      <c r="C152" s="92"/>
      <c r="D152" s="92"/>
      <c r="E152" s="90">
        <v>1</v>
      </c>
      <c r="F152" s="101">
        <v>1</v>
      </c>
      <c r="G152" s="19" t="str">
        <f>IFERROR(IF(OR(D152="",B152="HGV - Rigid - 0% laden (miles)",B152="HGV - Articulated - 0% laden (miles)"),VLOOKUP(B152,Transport!C:D,2,FALSE)*C152*E152*F152,VLOOKUP(B152,Transport!O:P,2,FALSE)*C152*E152*F152*D152),"")</f>
        <v/>
      </c>
      <c r="H152" s="90"/>
    </row>
    <row r="153" spans="1:8" ht="17.399999999999999" customHeight="1" x14ac:dyDescent="0.25">
      <c r="A153" s="90"/>
      <c r="B153" s="91"/>
      <c r="C153" s="92"/>
      <c r="D153" s="92"/>
      <c r="E153" s="90">
        <v>1</v>
      </c>
      <c r="F153" s="101">
        <v>1</v>
      </c>
      <c r="G153" s="19" t="str">
        <f>IFERROR(IF(OR(D153="",B153="HGV - Rigid - 0% laden (miles)",B153="HGV - Articulated - 0% laden (miles)"),VLOOKUP(B153,Transport!C:D,2,FALSE)*C153*E153*F153,VLOOKUP(B153,Transport!O:P,2,FALSE)*C153*E153*F153*D153),"")</f>
        <v/>
      </c>
      <c r="H153" s="90"/>
    </row>
    <row r="154" spans="1:8" ht="17.399999999999999" customHeight="1" x14ac:dyDescent="0.25">
      <c r="A154" s="90"/>
      <c r="B154" s="91"/>
      <c r="C154" s="92"/>
      <c r="D154" s="92"/>
      <c r="E154" s="90">
        <v>1</v>
      </c>
      <c r="F154" s="101">
        <v>1</v>
      </c>
      <c r="G154" s="19" t="str">
        <f>IFERROR(IF(OR(D154="",B154="HGV - Rigid - 0% laden (miles)",B154="HGV - Articulated - 0% laden (miles)"),VLOOKUP(B154,Transport!C:D,2,FALSE)*C154*E154*F154,VLOOKUP(B154,Transport!O:P,2,FALSE)*C154*E154*F154*D154),"")</f>
        <v/>
      </c>
      <c r="H154" s="90"/>
    </row>
    <row r="155" spans="1:8" ht="17.399999999999999" customHeight="1" x14ac:dyDescent="0.25">
      <c r="A155" s="90"/>
      <c r="B155" s="91"/>
      <c r="C155" s="92"/>
      <c r="D155" s="92"/>
      <c r="E155" s="90">
        <v>1</v>
      </c>
      <c r="F155" s="101">
        <v>1</v>
      </c>
      <c r="G155" s="19" t="str">
        <f>IFERROR(IF(OR(D155="",B155="HGV - Rigid - 0% laden (miles)",B155="HGV - Articulated - 0% laden (miles)"),VLOOKUP(B155,Transport!C:D,2,FALSE)*C155*E155*F155,VLOOKUP(B155,Transport!O:P,2,FALSE)*C155*E155*F155*D155),"")</f>
        <v/>
      </c>
      <c r="H155" s="90"/>
    </row>
    <row r="156" spans="1:8" ht="17.399999999999999" customHeight="1" x14ac:dyDescent="0.25">
      <c r="A156" s="90"/>
      <c r="B156" s="91"/>
      <c r="C156" s="92"/>
      <c r="D156" s="92"/>
      <c r="E156" s="90">
        <v>1</v>
      </c>
      <c r="F156" s="101">
        <v>1</v>
      </c>
      <c r="G156" s="19" t="str">
        <f>IFERROR(IF(OR(D156="",B156="HGV - Rigid - 0% laden (miles)",B156="HGV - Articulated - 0% laden (miles)"),VLOOKUP(B156,Transport!C:D,2,FALSE)*C156*E156*F156,VLOOKUP(B156,Transport!O:P,2,FALSE)*C156*E156*F156*D156),"")</f>
        <v/>
      </c>
      <c r="H156" s="90"/>
    </row>
    <row r="157" spans="1:8" ht="17.399999999999999" customHeight="1" x14ac:dyDescent="0.25">
      <c r="A157" s="90"/>
      <c r="B157" s="91"/>
      <c r="C157" s="92"/>
      <c r="D157" s="92"/>
      <c r="E157" s="90">
        <v>1</v>
      </c>
      <c r="F157" s="101">
        <v>1</v>
      </c>
      <c r="G157" s="19" t="str">
        <f>IFERROR(IF(OR(D157="",B157="HGV - Rigid - 0% laden (miles)",B157="HGV - Articulated - 0% laden (miles)"),VLOOKUP(B157,Transport!C:D,2,FALSE)*C157*E157*F157,VLOOKUP(B157,Transport!O:P,2,FALSE)*C157*E157*F157*D157),"")</f>
        <v/>
      </c>
      <c r="H157" s="90"/>
    </row>
    <row r="158" spans="1:8" ht="17.399999999999999" customHeight="1" x14ac:dyDescent="0.25">
      <c r="A158" s="90"/>
      <c r="B158" s="91"/>
      <c r="C158" s="92"/>
      <c r="D158" s="92"/>
      <c r="E158" s="90">
        <v>1</v>
      </c>
      <c r="F158" s="101">
        <v>1</v>
      </c>
      <c r="G158" s="19" t="str">
        <f>IFERROR(IF(OR(D158="",B158="HGV - Rigid - 0% laden (miles)",B158="HGV - Articulated - 0% laden (miles)"),VLOOKUP(B158,Transport!C:D,2,FALSE)*C158*E158*F158,VLOOKUP(B158,Transport!O:P,2,FALSE)*C158*E158*F158*D158),"")</f>
        <v/>
      </c>
      <c r="H158" s="90"/>
    </row>
    <row r="159" spans="1:8" ht="17.399999999999999" customHeight="1" x14ac:dyDescent="0.25">
      <c r="A159" s="90"/>
      <c r="B159" s="91"/>
      <c r="C159" s="92"/>
      <c r="D159" s="92"/>
      <c r="E159" s="90">
        <v>1</v>
      </c>
      <c r="F159" s="101">
        <v>1</v>
      </c>
      <c r="G159" s="19" t="str">
        <f>IFERROR(IF(OR(D159="",B159="HGV - Rigid - 0% laden (miles)",B159="HGV - Articulated - 0% laden (miles)"),VLOOKUP(B159,Transport!C:D,2,FALSE)*C159*E159*F159,VLOOKUP(B159,Transport!O:P,2,FALSE)*C159*E159*F159*D159),"")</f>
        <v/>
      </c>
      <c r="H159" s="90"/>
    </row>
    <row r="160" spans="1:8" ht="17.399999999999999" customHeight="1" x14ac:dyDescent="0.25">
      <c r="A160" s="90"/>
      <c r="B160" s="91"/>
      <c r="C160" s="92"/>
      <c r="D160" s="92"/>
      <c r="E160" s="90">
        <v>1</v>
      </c>
      <c r="F160" s="101">
        <v>1</v>
      </c>
      <c r="G160" s="19" t="str">
        <f>IFERROR(IF(OR(D160="",B160="HGV - Rigid - 0% laden (miles)",B160="HGV - Articulated - 0% laden (miles)"),VLOOKUP(B160,Transport!C:D,2,FALSE)*C160*E160*F160,VLOOKUP(B160,Transport!O:P,2,FALSE)*C160*E160*F160*D160),"")</f>
        <v/>
      </c>
      <c r="H160" s="90"/>
    </row>
    <row r="161" spans="1:8" ht="17.399999999999999" customHeight="1" x14ac:dyDescent="0.25">
      <c r="A161" s="90"/>
      <c r="B161" s="91"/>
      <c r="C161" s="92"/>
      <c r="D161" s="92"/>
      <c r="E161" s="90">
        <v>1</v>
      </c>
      <c r="F161" s="101">
        <v>1</v>
      </c>
      <c r="G161" s="19" t="str">
        <f>IFERROR(IF(OR(D161="",B161="HGV - Rigid - 0% laden (miles)",B161="HGV - Articulated - 0% laden (miles)"),VLOOKUP(B161,Transport!C:D,2,FALSE)*C161*E161*F161,VLOOKUP(B161,Transport!O:P,2,FALSE)*C161*E161*F161*D161),"")</f>
        <v/>
      </c>
      <c r="H161" s="90"/>
    </row>
    <row r="162" spans="1:8" ht="17.399999999999999" customHeight="1" x14ac:dyDescent="0.25">
      <c r="A162" s="90"/>
      <c r="B162" s="91"/>
      <c r="C162" s="92"/>
      <c r="D162" s="92"/>
      <c r="E162" s="90">
        <v>1</v>
      </c>
      <c r="F162" s="101">
        <v>1</v>
      </c>
      <c r="G162" s="19" t="str">
        <f>IFERROR(IF(OR(D162="",B162="HGV - Rigid - 0% laden (miles)",B162="HGV - Articulated - 0% laden (miles)"),VLOOKUP(B162,Transport!C:D,2,FALSE)*C162*E162*F162,VLOOKUP(B162,Transport!O:P,2,FALSE)*C162*E162*F162*D162),"")</f>
        <v/>
      </c>
      <c r="H162" s="90"/>
    </row>
    <row r="163" spans="1:8" ht="17.399999999999999" customHeight="1" x14ac:dyDescent="0.25">
      <c r="A163" s="90"/>
      <c r="B163" s="91"/>
      <c r="C163" s="92"/>
      <c r="D163" s="92"/>
      <c r="E163" s="90">
        <v>1</v>
      </c>
      <c r="F163" s="101">
        <v>1</v>
      </c>
      <c r="G163" s="19" t="str">
        <f>IFERROR(IF(OR(D163="",B163="HGV - Rigid - 0% laden (miles)",B163="HGV - Articulated - 0% laden (miles)"),VLOOKUP(B163,Transport!C:D,2,FALSE)*C163*E163*F163,VLOOKUP(B163,Transport!O:P,2,FALSE)*C163*E163*F163*D163),"")</f>
        <v/>
      </c>
      <c r="H163" s="90"/>
    </row>
    <row r="164" spans="1:8" ht="17.399999999999999" customHeight="1" x14ac:dyDescent="0.25">
      <c r="A164" s="90"/>
      <c r="B164" s="91"/>
      <c r="C164" s="92"/>
      <c r="D164" s="92"/>
      <c r="E164" s="90">
        <v>1</v>
      </c>
      <c r="F164" s="101">
        <v>1</v>
      </c>
      <c r="G164" s="19" t="str">
        <f>IFERROR(IF(OR(D164="",B164="HGV - Rigid - 0% laden (miles)",B164="HGV - Articulated - 0% laden (miles)"),VLOOKUP(B164,Transport!C:D,2,FALSE)*C164*E164*F164,VLOOKUP(B164,Transport!O:P,2,FALSE)*C164*E164*F164*D164),"")</f>
        <v/>
      </c>
      <c r="H164" s="90"/>
    </row>
    <row r="165" spans="1:8" ht="17.399999999999999" customHeight="1" x14ac:dyDescent="0.25">
      <c r="A165" s="90"/>
      <c r="B165" s="91"/>
      <c r="C165" s="92"/>
      <c r="D165" s="92"/>
      <c r="E165" s="90">
        <v>1</v>
      </c>
      <c r="F165" s="101">
        <v>1</v>
      </c>
      <c r="G165" s="19" t="str">
        <f>IFERROR(IF(OR(D165="",B165="HGV - Rigid - 0% laden (miles)",B165="HGV - Articulated - 0% laden (miles)"),VLOOKUP(B165,Transport!C:D,2,FALSE)*C165*E165*F165,VLOOKUP(B165,Transport!O:P,2,FALSE)*C165*E165*F165*D165),"")</f>
        <v/>
      </c>
      <c r="H165" s="90"/>
    </row>
    <row r="166" spans="1:8" ht="17.399999999999999" customHeight="1" x14ac:dyDescent="0.25">
      <c r="A166" s="90"/>
      <c r="B166" s="91"/>
      <c r="C166" s="92"/>
      <c r="D166" s="92"/>
      <c r="E166" s="90">
        <v>1</v>
      </c>
      <c r="F166" s="101">
        <v>1</v>
      </c>
      <c r="G166" s="19" t="str">
        <f>IFERROR(IF(OR(D166="",B166="HGV - Rigid - 0% laden (miles)",B166="HGV - Articulated - 0% laden (miles)"),VLOOKUP(B166,Transport!C:D,2,FALSE)*C166*E166*F166,VLOOKUP(B166,Transport!O:P,2,FALSE)*C166*E166*F166*D166),"")</f>
        <v/>
      </c>
      <c r="H166" s="90"/>
    </row>
    <row r="167" spans="1:8" ht="17.399999999999999" customHeight="1" x14ac:dyDescent="0.25">
      <c r="A167" s="90"/>
      <c r="B167" s="91"/>
      <c r="C167" s="92"/>
      <c r="D167" s="92"/>
      <c r="E167" s="90">
        <v>1</v>
      </c>
      <c r="F167" s="101">
        <v>1</v>
      </c>
      <c r="G167" s="19" t="str">
        <f>IFERROR(IF(OR(D167="",B167="HGV - Rigid - 0% laden (miles)",B167="HGV - Articulated - 0% laden (miles)"),VLOOKUP(B167,Transport!C:D,2,FALSE)*C167*E167*F167,VLOOKUP(B167,Transport!O:P,2,FALSE)*C167*E167*F167*D167),"")</f>
        <v/>
      </c>
      <c r="H167" s="90"/>
    </row>
    <row r="168" spans="1:8" ht="17.399999999999999" customHeight="1" x14ac:dyDescent="0.25">
      <c r="A168" s="90"/>
      <c r="B168" s="91"/>
      <c r="C168" s="92"/>
      <c r="D168" s="92"/>
      <c r="E168" s="90">
        <v>1</v>
      </c>
      <c r="F168" s="101">
        <v>1</v>
      </c>
      <c r="G168" s="19" t="str">
        <f>IFERROR(IF(OR(D168="",B168="HGV - Rigid - 0% laden (miles)",B168="HGV - Articulated - 0% laden (miles)"),VLOOKUP(B168,Transport!C:D,2,FALSE)*C168*E168*F168,VLOOKUP(B168,Transport!O:P,2,FALSE)*C168*E168*F168*D168),"")</f>
        <v/>
      </c>
      <c r="H168" s="90"/>
    </row>
    <row r="169" spans="1:8" ht="17.399999999999999" customHeight="1" x14ac:dyDescent="0.25">
      <c r="A169" s="90"/>
      <c r="B169" s="91"/>
      <c r="C169" s="92"/>
      <c r="D169" s="92"/>
      <c r="E169" s="90">
        <v>1</v>
      </c>
      <c r="F169" s="101">
        <v>1</v>
      </c>
      <c r="G169" s="19" t="str">
        <f>IFERROR(IF(OR(D169="",B169="HGV - Rigid - 0% laden (miles)",B169="HGV - Articulated - 0% laden (miles)"),VLOOKUP(B169,Transport!C:D,2,FALSE)*C169*E169*F169,VLOOKUP(B169,Transport!O:P,2,FALSE)*C169*E169*F169*D169),"")</f>
        <v/>
      </c>
      <c r="H169" s="90"/>
    </row>
    <row r="173" spans="1:8" ht="22.8" x14ac:dyDescent="0.4">
      <c r="A173" s="94" t="s">
        <v>262</v>
      </c>
    </row>
    <row r="174" spans="1:8" ht="13.5" customHeight="1" thickBot="1" x14ac:dyDescent="0.45">
      <c r="A174" s="94"/>
    </row>
    <row r="175" spans="1:8" ht="33.6" customHeight="1" thickBot="1" x14ac:dyDescent="0.3">
      <c r="A175" s="217" t="s">
        <v>263</v>
      </c>
      <c r="B175" s="218"/>
      <c r="C175" s="218"/>
      <c r="D175" s="219"/>
    </row>
    <row r="176" spans="1:8" ht="43.5" customHeight="1" x14ac:dyDescent="0.25">
      <c r="A176" s="80" t="s">
        <v>264</v>
      </c>
      <c r="B176" s="80" t="s">
        <v>265</v>
      </c>
      <c r="C176" s="80" t="s">
        <v>266</v>
      </c>
      <c r="D176" s="80" t="s">
        <v>267</v>
      </c>
      <c r="E176" s="80" t="s">
        <v>246</v>
      </c>
      <c r="F176" s="80" t="s">
        <v>230</v>
      </c>
      <c r="G176" s="102" t="s">
        <v>231</v>
      </c>
    </row>
    <row r="177" spans="1:7" ht="17.399999999999999" customHeight="1" x14ac:dyDescent="0.25">
      <c r="A177" s="90"/>
      <c r="B177" s="91"/>
      <c r="C177" s="90"/>
      <c r="D177" s="90"/>
      <c r="E177" s="101">
        <v>1</v>
      </c>
      <c r="F177" s="19" t="str">
        <f>IFERROR(C177*D177*E177*VLOOKUP(B177,Hotels[#All],2,FALSE),"")</f>
        <v/>
      </c>
      <c r="G177" s="90"/>
    </row>
    <row r="178" spans="1:7" ht="17.399999999999999" customHeight="1" x14ac:dyDescent="0.25">
      <c r="A178" s="90"/>
      <c r="B178" s="91"/>
      <c r="C178" s="90"/>
      <c r="D178" s="90"/>
      <c r="E178" s="101">
        <v>1</v>
      </c>
      <c r="F178" s="19" t="str">
        <f>IFERROR(C178*D178*E178*VLOOKUP(B178,Hotels[#All],2,FALSE),"")</f>
        <v/>
      </c>
      <c r="G178" s="90"/>
    </row>
    <row r="179" spans="1:7" ht="17.399999999999999" customHeight="1" x14ac:dyDescent="0.25">
      <c r="A179" s="90"/>
      <c r="B179" s="91"/>
      <c r="C179" s="90"/>
      <c r="D179" s="90"/>
      <c r="E179" s="101">
        <v>1</v>
      </c>
      <c r="F179" s="19" t="str">
        <f>IFERROR(C179*D179*E179*VLOOKUP(B179,Hotels[#All],2,FALSE),"")</f>
        <v/>
      </c>
      <c r="G179" s="90"/>
    </row>
    <row r="180" spans="1:7" ht="17.399999999999999" customHeight="1" x14ac:dyDescent="0.25">
      <c r="A180" s="90"/>
      <c r="B180" s="91"/>
      <c r="C180" s="90"/>
      <c r="D180" s="90"/>
      <c r="E180" s="101">
        <v>1</v>
      </c>
      <c r="F180" s="19" t="str">
        <f>IFERROR(C180*D180*E180*VLOOKUP(B180,Hotels[#All],2,FALSE),"")</f>
        <v/>
      </c>
      <c r="G180" s="90"/>
    </row>
    <row r="181" spans="1:7" ht="17.399999999999999" customHeight="1" x14ac:dyDescent="0.25">
      <c r="A181" s="90"/>
      <c r="B181" s="91"/>
      <c r="C181" s="90"/>
      <c r="D181" s="90"/>
      <c r="E181" s="101">
        <v>1</v>
      </c>
      <c r="F181" s="19" t="str">
        <f>IFERROR(C181*D181*E181*VLOOKUP(B181,Hotels[#All],2,FALSE),"")</f>
        <v/>
      </c>
      <c r="G181" s="90"/>
    </row>
    <row r="182" spans="1:7" ht="17.399999999999999" customHeight="1" x14ac:dyDescent="0.25">
      <c r="A182" s="90"/>
      <c r="B182" s="91"/>
      <c r="C182" s="90"/>
      <c r="D182" s="90"/>
      <c r="E182" s="101">
        <v>1</v>
      </c>
      <c r="F182" s="19" t="str">
        <f>IFERROR(C182*D182*E182*VLOOKUP(B182,Hotels[#All],2,FALSE),"")</f>
        <v/>
      </c>
      <c r="G182" s="90"/>
    </row>
    <row r="183" spans="1:7" ht="17.399999999999999" customHeight="1" x14ac:dyDescent="0.25">
      <c r="A183" s="90"/>
      <c r="B183" s="91"/>
      <c r="C183" s="90"/>
      <c r="D183" s="90"/>
      <c r="E183" s="101">
        <v>1</v>
      </c>
      <c r="F183" s="19" t="str">
        <f>IFERROR(C183*D183*E183*VLOOKUP(B183,Hotels[#All],2,FALSE),"")</f>
        <v/>
      </c>
      <c r="G183" s="90"/>
    </row>
    <row r="184" spans="1:7" ht="17.399999999999999" customHeight="1" x14ac:dyDescent="0.25">
      <c r="A184" s="90"/>
      <c r="B184" s="91"/>
      <c r="C184" s="90"/>
      <c r="D184" s="90"/>
      <c r="E184" s="101">
        <v>1</v>
      </c>
      <c r="F184" s="19" t="str">
        <f>IFERROR(C184*D184*E184*VLOOKUP(B184,Hotels[#All],2,FALSE),"")</f>
        <v/>
      </c>
      <c r="G184" s="90"/>
    </row>
    <row r="185" spans="1:7" ht="17.399999999999999" customHeight="1" x14ac:dyDescent="0.25">
      <c r="A185" s="90"/>
      <c r="B185" s="91"/>
      <c r="C185" s="90"/>
      <c r="D185" s="90"/>
      <c r="E185" s="101">
        <v>1</v>
      </c>
      <c r="F185" s="19" t="str">
        <f>IFERROR(C185*D185*E185*VLOOKUP(B185,Hotels[#All],2,FALSE),"")</f>
        <v/>
      </c>
      <c r="G185" s="90"/>
    </row>
    <row r="186" spans="1:7" ht="17.399999999999999" customHeight="1" x14ac:dyDescent="0.25">
      <c r="A186" s="90"/>
      <c r="B186" s="91"/>
      <c r="C186" s="90"/>
      <c r="D186" s="90"/>
      <c r="E186" s="101">
        <v>1</v>
      </c>
      <c r="F186" s="19" t="str">
        <f>IFERROR(C186*D186*E186*VLOOKUP(B186,Hotels[#All],2,FALSE),"")</f>
        <v/>
      </c>
      <c r="G186" s="90"/>
    </row>
    <row r="187" spans="1:7" ht="17.399999999999999" customHeight="1" x14ac:dyDescent="0.25">
      <c r="A187" s="90"/>
      <c r="B187" s="91"/>
      <c r="C187" s="90"/>
      <c r="D187" s="90"/>
      <c r="E187" s="101">
        <v>1</v>
      </c>
      <c r="F187" s="19" t="str">
        <f>IFERROR(C187*D187*E187*VLOOKUP(B187,Hotels[#All],2,FALSE),"")</f>
        <v/>
      </c>
      <c r="G187" s="90"/>
    </row>
    <row r="188" spans="1:7" ht="17.399999999999999" customHeight="1" x14ac:dyDescent="0.25">
      <c r="A188" s="90"/>
      <c r="B188" s="91"/>
      <c r="C188" s="90"/>
      <c r="D188" s="90"/>
      <c r="E188" s="101">
        <v>1</v>
      </c>
      <c r="F188" s="19" t="str">
        <f>IFERROR(C188*D188*E188*VLOOKUP(B188,Hotels[#All],2,FALSE),"")</f>
        <v/>
      </c>
      <c r="G188" s="90"/>
    </row>
    <row r="189" spans="1:7" ht="17.399999999999999" customHeight="1" x14ac:dyDescent="0.25">
      <c r="A189" s="90"/>
      <c r="B189" s="91"/>
      <c r="C189" s="90"/>
      <c r="D189" s="90"/>
      <c r="E189" s="101">
        <v>1</v>
      </c>
      <c r="F189" s="19" t="str">
        <f>IFERROR(C189*D189*E189*VLOOKUP(B189,Hotels[#All],2,FALSE),"")</f>
        <v/>
      </c>
      <c r="G189" s="90"/>
    </row>
    <row r="190" spans="1:7" ht="17.399999999999999" customHeight="1" x14ac:dyDescent="0.25">
      <c r="A190" s="90"/>
      <c r="B190" s="91"/>
      <c r="C190" s="90"/>
      <c r="D190" s="90"/>
      <c r="E190" s="101">
        <v>1</v>
      </c>
      <c r="F190" s="19" t="str">
        <f>IFERROR(C190*D190*E190*VLOOKUP(B190,Hotels[#All],2,FALSE),"")</f>
        <v/>
      </c>
      <c r="G190" s="90"/>
    </row>
    <row r="191" spans="1:7" ht="17.399999999999999" customHeight="1" x14ac:dyDescent="0.25">
      <c r="A191" s="90"/>
      <c r="B191" s="91"/>
      <c r="C191" s="90"/>
      <c r="D191" s="90"/>
      <c r="E191" s="101">
        <v>1</v>
      </c>
      <c r="F191" s="19" t="str">
        <f>IFERROR(C191*D191*E191*VLOOKUP(B191,Hotels[#All],2,FALSE),"")</f>
        <v/>
      </c>
      <c r="G191" s="90"/>
    </row>
    <row r="192" spans="1:7" ht="17.399999999999999" customHeight="1" x14ac:dyDescent="0.25">
      <c r="A192" s="90"/>
      <c r="B192" s="91"/>
      <c r="C192" s="90"/>
      <c r="D192" s="90"/>
      <c r="E192" s="101">
        <v>1</v>
      </c>
      <c r="F192" s="19" t="str">
        <f>IFERROR(C192*D192*E192*VLOOKUP(B192,Hotels[#All],2,FALSE),"")</f>
        <v/>
      </c>
      <c r="G192" s="90"/>
    </row>
    <row r="193" spans="1:7" ht="17.399999999999999" customHeight="1" x14ac:dyDescent="0.25">
      <c r="A193" s="90"/>
      <c r="B193" s="91"/>
      <c r="C193" s="90"/>
      <c r="D193" s="90"/>
      <c r="E193" s="101">
        <v>1</v>
      </c>
      <c r="F193" s="19" t="str">
        <f>IFERROR(C193*D193*E193*VLOOKUP(B193,Hotels[#All],2,FALSE),"")</f>
        <v/>
      </c>
      <c r="G193" s="90"/>
    </row>
    <row r="194" spans="1:7" ht="17.399999999999999" customHeight="1" x14ac:dyDescent="0.25">
      <c r="A194" s="90"/>
      <c r="B194" s="91"/>
      <c r="C194" s="90"/>
      <c r="D194" s="90"/>
      <c r="E194" s="101">
        <v>1</v>
      </c>
      <c r="F194" s="19" t="str">
        <f>IFERROR(C194*D194*E194*VLOOKUP(B194,Hotels[#All],2,FALSE),"")</f>
        <v/>
      </c>
      <c r="G194" s="90"/>
    </row>
    <row r="195" spans="1:7" ht="17.399999999999999" customHeight="1" x14ac:dyDescent="0.25">
      <c r="A195" s="90"/>
      <c r="B195" s="91"/>
      <c r="C195" s="90"/>
      <c r="D195" s="90"/>
      <c r="E195" s="101">
        <v>1</v>
      </c>
      <c r="F195" s="19" t="str">
        <f>IFERROR(C195*D195*E195*VLOOKUP(B195,Hotels[#All],2,FALSE),"")</f>
        <v/>
      </c>
      <c r="G195" s="90"/>
    </row>
    <row r="196" spans="1:7" ht="17.399999999999999" customHeight="1" x14ac:dyDescent="0.25">
      <c r="A196" s="90"/>
      <c r="B196" s="91"/>
      <c r="C196" s="90"/>
      <c r="D196" s="90"/>
      <c r="E196" s="101">
        <v>1</v>
      </c>
      <c r="F196" s="19" t="str">
        <f>IFERROR(C196*D196*E196*VLOOKUP(B196,Hotels[#All],2,FALSE),"")</f>
        <v/>
      </c>
      <c r="G196" s="90"/>
    </row>
    <row r="197" spans="1:7" ht="17.399999999999999" customHeight="1" x14ac:dyDescent="0.25">
      <c r="A197" s="90"/>
      <c r="B197" s="91"/>
      <c r="C197" s="90"/>
      <c r="D197" s="90"/>
      <c r="E197" s="101">
        <v>1</v>
      </c>
      <c r="F197" s="19" t="str">
        <f>IFERROR(C197*D197*E197*VLOOKUP(B197,Hotels[#All],2,FALSE),"")</f>
        <v/>
      </c>
      <c r="G197" s="90"/>
    </row>
    <row r="198" spans="1:7" ht="17.399999999999999" customHeight="1" x14ac:dyDescent="0.25">
      <c r="A198" s="90"/>
      <c r="B198" s="91"/>
      <c r="C198" s="90"/>
      <c r="D198" s="90"/>
      <c r="E198" s="101">
        <v>1</v>
      </c>
      <c r="F198" s="19" t="str">
        <f>IFERROR(C198*D198*E198*VLOOKUP(B198,Hotels[#All],2,FALSE),"")</f>
        <v/>
      </c>
      <c r="G198" s="90"/>
    </row>
    <row r="199" spans="1:7" ht="17.399999999999999" customHeight="1" x14ac:dyDescent="0.25">
      <c r="A199" s="90"/>
      <c r="B199" s="91"/>
      <c r="C199" s="90"/>
      <c r="D199" s="90"/>
      <c r="E199" s="101">
        <v>1</v>
      </c>
      <c r="F199" s="19" t="str">
        <f>IFERROR(C199*D199*E199*VLOOKUP(B199,Hotels[#All],2,FALSE),"")</f>
        <v/>
      </c>
      <c r="G199" s="90"/>
    </row>
    <row r="202" spans="1:7" ht="17.399999999999999" customHeight="1" x14ac:dyDescent="0.4">
      <c r="A202" s="94" t="s">
        <v>268</v>
      </c>
    </row>
    <row r="203" spans="1:7" ht="17.399999999999999" customHeight="1" thickBot="1" x14ac:dyDescent="0.45">
      <c r="A203" s="94"/>
    </row>
    <row r="204" spans="1:7" ht="35.1" customHeight="1" thickBot="1" x14ac:dyDescent="0.3">
      <c r="A204" s="217" t="s">
        <v>269</v>
      </c>
      <c r="B204" s="218"/>
      <c r="C204" s="218"/>
      <c r="D204" s="219"/>
    </row>
    <row r="205" spans="1:7" ht="44.4" customHeight="1" x14ac:dyDescent="0.25">
      <c r="A205" s="102" t="s">
        <v>227</v>
      </c>
      <c r="B205" s="102" t="s">
        <v>228</v>
      </c>
      <c r="C205" s="102" t="s">
        <v>229</v>
      </c>
      <c r="D205" s="102" t="s">
        <v>246</v>
      </c>
      <c r="E205" s="102" t="s">
        <v>230</v>
      </c>
      <c r="F205" s="102" t="s">
        <v>231</v>
      </c>
    </row>
    <row r="206" spans="1:7" ht="18.899999999999999" customHeight="1" x14ac:dyDescent="0.25">
      <c r="A206" s="90"/>
      <c r="B206" s="91"/>
      <c r="C206" s="92"/>
      <c r="D206" s="101">
        <v>1</v>
      </c>
      <c r="E206" s="19" t="str">
        <f>IFERROR(VLOOKUP(B206,'Emission factors'!A:B,2,FALSE)*C206*D206,"")</f>
        <v/>
      </c>
      <c r="F206" s="90"/>
    </row>
    <row r="207" spans="1:7" ht="18.899999999999999" customHeight="1" x14ac:dyDescent="0.25">
      <c r="A207" s="90"/>
      <c r="B207" s="91"/>
      <c r="C207" s="92"/>
      <c r="D207" s="101">
        <v>1</v>
      </c>
      <c r="E207" s="19" t="str">
        <f>IFERROR(VLOOKUP(B207,'Emission factors'!A:B,2,FALSE)*C207*D207,"")</f>
        <v/>
      </c>
      <c r="F207" s="90"/>
    </row>
    <row r="208" spans="1:7" ht="18.899999999999999" customHeight="1" x14ac:dyDescent="0.25">
      <c r="A208" s="90"/>
      <c r="B208" s="91"/>
      <c r="C208" s="92"/>
      <c r="D208" s="101">
        <v>1</v>
      </c>
      <c r="E208" s="19" t="str">
        <f>IFERROR(VLOOKUP(B208,'Emission factors'!A:B,2,FALSE)*C208*D208,"")</f>
        <v/>
      </c>
      <c r="F208" s="90"/>
    </row>
    <row r="209" spans="1:6" ht="18.899999999999999" customHeight="1" x14ac:dyDescent="0.25">
      <c r="A209" s="90"/>
      <c r="B209" s="91"/>
      <c r="C209" s="92"/>
      <c r="D209" s="101">
        <v>1</v>
      </c>
      <c r="E209" s="19" t="str">
        <f>IFERROR(VLOOKUP(B209,'Emission factors'!A:B,2,FALSE)*C209*D209,"")</f>
        <v/>
      </c>
      <c r="F209" s="90"/>
    </row>
    <row r="210" spans="1:6" ht="18.899999999999999" customHeight="1" x14ac:dyDescent="0.25">
      <c r="A210" s="90"/>
      <c r="B210" s="91"/>
      <c r="C210" s="92"/>
      <c r="D210" s="101">
        <v>1</v>
      </c>
      <c r="E210" s="19" t="str">
        <f>IFERROR(VLOOKUP(B210,'Emission factors'!A:B,2,FALSE)*C210*D210,"")</f>
        <v/>
      </c>
      <c r="F210" s="90"/>
    </row>
    <row r="211" spans="1:6" ht="17.399999999999999" customHeight="1" x14ac:dyDescent="0.25">
      <c r="A211" s="90"/>
      <c r="B211" s="91"/>
      <c r="C211" s="92"/>
      <c r="D211" s="101">
        <v>1</v>
      </c>
      <c r="E211" s="19" t="str">
        <f>IFERROR(VLOOKUP(B211,'Emission factors'!A:B,2,FALSE)*C211*D211,"")</f>
        <v/>
      </c>
      <c r="F211" s="90"/>
    </row>
    <row r="212" spans="1:6" ht="17.399999999999999" customHeight="1" x14ac:dyDescent="0.25">
      <c r="A212" s="90"/>
      <c r="B212" s="91"/>
      <c r="C212" s="92"/>
      <c r="D212" s="101">
        <v>1</v>
      </c>
      <c r="E212" s="19" t="str">
        <f>IFERROR(VLOOKUP(B212,'Emission factors'!A:B,2,FALSE)*C212*D212,"")</f>
        <v/>
      </c>
      <c r="F212" s="90"/>
    </row>
    <row r="213" spans="1:6" ht="17.399999999999999" customHeight="1" x14ac:dyDescent="0.25">
      <c r="A213" s="90"/>
      <c r="B213" s="91"/>
      <c r="C213" s="92"/>
      <c r="D213" s="101">
        <v>1</v>
      </c>
      <c r="E213" s="19" t="str">
        <f>IFERROR(VLOOKUP(B213,'Emission factors'!A:B,2,FALSE)*C213*D213,"")</f>
        <v/>
      </c>
      <c r="F213" s="90"/>
    </row>
    <row r="214" spans="1:6" ht="17.399999999999999" customHeight="1" x14ac:dyDescent="0.25">
      <c r="A214" s="90"/>
      <c r="B214" s="91"/>
      <c r="C214" s="92"/>
      <c r="D214" s="101">
        <v>1</v>
      </c>
      <c r="E214" s="19" t="str">
        <f>IFERROR(VLOOKUP(B214,'Emission factors'!A:B,2,FALSE)*C214*D214,"")</f>
        <v/>
      </c>
      <c r="F214" s="90"/>
    </row>
    <row r="215" spans="1:6" ht="17.399999999999999" customHeight="1" x14ac:dyDescent="0.25">
      <c r="A215" s="90"/>
      <c r="B215" s="91"/>
      <c r="C215" s="92"/>
      <c r="D215" s="101">
        <v>1</v>
      </c>
      <c r="E215" s="19" t="str">
        <f>IFERROR(VLOOKUP(B215,'Emission factors'!A:B,2,FALSE)*C215*D215,"")</f>
        <v/>
      </c>
      <c r="F215" s="90"/>
    </row>
    <row r="216" spans="1:6" ht="17.399999999999999" customHeight="1" x14ac:dyDescent="0.25">
      <c r="A216" s="90"/>
      <c r="B216" s="91"/>
      <c r="C216" s="92"/>
      <c r="D216" s="101">
        <v>1</v>
      </c>
      <c r="E216" s="19" t="str">
        <f>IFERROR(VLOOKUP(B216,'Emission factors'!A:B,2,FALSE)*C216*D216,"")</f>
        <v/>
      </c>
      <c r="F216" s="90"/>
    </row>
    <row r="217" spans="1:6" ht="17.399999999999999" customHeight="1" x14ac:dyDescent="0.25">
      <c r="A217" s="90"/>
      <c r="B217" s="91"/>
      <c r="C217" s="92"/>
      <c r="D217" s="101">
        <v>1</v>
      </c>
      <c r="E217" s="19" t="str">
        <f>IFERROR(VLOOKUP(B217,'Emission factors'!A:B,2,FALSE)*C217*D217,"")</f>
        <v/>
      </c>
      <c r="F217" s="90"/>
    </row>
    <row r="218" spans="1:6" ht="17.399999999999999" customHeight="1" x14ac:dyDescent="0.25">
      <c r="A218" s="90"/>
      <c r="B218" s="91"/>
      <c r="C218" s="92"/>
      <c r="D218" s="101">
        <v>1</v>
      </c>
      <c r="E218" s="19" t="str">
        <f>IFERROR(VLOOKUP(B218,'Emission factors'!A:B,2,FALSE)*C218*D218,"")</f>
        <v/>
      </c>
      <c r="F218" s="90"/>
    </row>
    <row r="219" spans="1:6" ht="17.399999999999999" customHeight="1" x14ac:dyDescent="0.25">
      <c r="A219" s="90"/>
      <c r="B219" s="91"/>
      <c r="C219" s="92"/>
      <c r="D219" s="101">
        <v>1</v>
      </c>
      <c r="E219" s="19" t="str">
        <f>IFERROR(VLOOKUP(B219,'Emission factors'!A:B,2,FALSE)*C219*D219,"")</f>
        <v/>
      </c>
      <c r="F219" s="90"/>
    </row>
    <row r="220" spans="1:6" ht="17.399999999999999" customHeight="1" x14ac:dyDescent="0.25">
      <c r="A220" s="90"/>
      <c r="B220" s="91"/>
      <c r="C220" s="92"/>
      <c r="D220" s="101">
        <v>1</v>
      </c>
      <c r="E220" s="19" t="str">
        <f>IFERROR(VLOOKUP(B220,'Emission factors'!A:B,2,FALSE)*C220*D220,"")</f>
        <v/>
      </c>
      <c r="F220" s="90"/>
    </row>
    <row r="221" spans="1:6" ht="17.399999999999999" customHeight="1" x14ac:dyDescent="0.25">
      <c r="A221" s="90"/>
      <c r="B221" s="91"/>
      <c r="C221" s="92"/>
      <c r="D221" s="101">
        <v>1</v>
      </c>
      <c r="E221" s="19" t="str">
        <f>IFERROR(VLOOKUP(B221,'Emission factors'!A:B,2,FALSE)*C221*D221,"")</f>
        <v/>
      </c>
      <c r="F221" s="90"/>
    </row>
    <row r="222" spans="1:6" ht="17.399999999999999" customHeight="1" x14ac:dyDescent="0.25">
      <c r="A222" s="90"/>
      <c r="B222" s="91"/>
      <c r="C222" s="92"/>
      <c r="D222" s="101">
        <v>1</v>
      </c>
      <c r="E222" s="19" t="str">
        <f>IFERROR(VLOOKUP(B222,'Emission factors'!A:B,2,FALSE)*C222*D222,"")</f>
        <v/>
      </c>
      <c r="F222" s="90"/>
    </row>
    <row r="223" spans="1:6" ht="17.399999999999999" customHeight="1" x14ac:dyDescent="0.25">
      <c r="A223" s="90"/>
      <c r="B223" s="91"/>
      <c r="C223" s="92"/>
      <c r="D223" s="101">
        <v>1</v>
      </c>
      <c r="E223" s="19" t="str">
        <f>IFERROR(VLOOKUP(B223,'Emission factors'!A:B,2,FALSE)*C223*D223,"")</f>
        <v/>
      </c>
      <c r="F223" s="90"/>
    </row>
    <row r="224" spans="1:6" ht="17.399999999999999" customHeight="1" x14ac:dyDescent="0.25">
      <c r="A224" s="90"/>
      <c r="B224" s="91"/>
      <c r="C224" s="92"/>
      <c r="D224" s="101">
        <v>1</v>
      </c>
      <c r="E224" s="19" t="str">
        <f>IFERROR(VLOOKUP(B224,'Emission factors'!A:B,2,FALSE)*C224*D224,"")</f>
        <v/>
      </c>
      <c r="F224" s="90"/>
    </row>
    <row r="225" spans="1:6" ht="17.399999999999999" customHeight="1" x14ac:dyDescent="0.25">
      <c r="A225" s="90"/>
      <c r="B225" s="91"/>
      <c r="C225" s="92"/>
      <c r="D225" s="101">
        <v>1</v>
      </c>
      <c r="E225" s="19" t="str">
        <f>IFERROR(VLOOKUP(B225,'Emission factors'!A:B,2,FALSE)*C225*D225,"")</f>
        <v/>
      </c>
      <c r="F225" s="90"/>
    </row>
    <row r="226" spans="1:6" ht="17.399999999999999" customHeight="1" x14ac:dyDescent="0.25">
      <c r="A226" s="90"/>
      <c r="B226" s="91"/>
      <c r="C226" s="92"/>
      <c r="D226" s="101">
        <v>1</v>
      </c>
      <c r="E226" s="19" t="str">
        <f>IFERROR(VLOOKUP(B226,'Emission factors'!A:B,2,FALSE)*C226*D226,"")</f>
        <v/>
      </c>
      <c r="F226" s="90"/>
    </row>
    <row r="229" spans="1:6" ht="17.399999999999999" customHeight="1" x14ac:dyDescent="0.4">
      <c r="A229" s="94" t="s">
        <v>270</v>
      </c>
    </row>
    <row r="230" spans="1:6" ht="17.399999999999999" customHeight="1" thickBot="1" x14ac:dyDescent="0.3"/>
    <row r="231" spans="1:6" ht="32.4" customHeight="1" thickBot="1" x14ac:dyDescent="0.3">
      <c r="A231" s="217" t="s">
        <v>271</v>
      </c>
      <c r="B231" s="218"/>
      <c r="C231" s="218"/>
      <c r="D231" s="219"/>
    </row>
    <row r="232" spans="1:6" ht="42" x14ac:dyDescent="0.25">
      <c r="A232" s="102" t="s">
        <v>227</v>
      </c>
      <c r="B232" s="102" t="s">
        <v>272</v>
      </c>
      <c r="C232" s="102" t="s">
        <v>273</v>
      </c>
      <c r="D232" s="102" t="s">
        <v>246</v>
      </c>
      <c r="E232" s="102" t="s">
        <v>230</v>
      </c>
      <c r="F232" s="102" t="s">
        <v>231</v>
      </c>
    </row>
    <row r="233" spans="1:6" ht="17.399999999999999" customHeight="1" x14ac:dyDescent="0.25">
      <c r="A233" s="90"/>
      <c r="B233" s="91"/>
      <c r="C233" s="92"/>
      <c r="D233" s="101">
        <v>1</v>
      </c>
      <c r="E233" s="19" t="str">
        <f>IFERROR(VLOOKUP(B233,'Emission factors'!$A$24:$B$34,2,FALSE)*C233*D233,"")</f>
        <v/>
      </c>
      <c r="F233" s="90"/>
    </row>
    <row r="234" spans="1:6" ht="17.399999999999999" customHeight="1" x14ac:dyDescent="0.25">
      <c r="A234" s="90"/>
      <c r="B234" s="91"/>
      <c r="C234" s="92"/>
      <c r="D234" s="101">
        <v>1</v>
      </c>
      <c r="E234" s="19" t="str">
        <f>IFERROR(VLOOKUP(B234,'Emission factors'!$A$24:$B$34,2,FALSE)*C234*D234,"")</f>
        <v/>
      </c>
      <c r="F234" s="90"/>
    </row>
    <row r="235" spans="1:6" ht="17.399999999999999" customHeight="1" x14ac:dyDescent="0.25">
      <c r="A235" s="90"/>
      <c r="B235" s="91"/>
      <c r="C235" s="92"/>
      <c r="D235" s="101">
        <v>1</v>
      </c>
      <c r="E235" s="19" t="str">
        <f>IFERROR(VLOOKUP(B235,'Emission factors'!$A$24:$B$34,2,FALSE)*C235*D235,"")</f>
        <v/>
      </c>
      <c r="F235" s="90"/>
    </row>
    <row r="236" spans="1:6" ht="17.399999999999999" customHeight="1" x14ac:dyDescent="0.25">
      <c r="A236" s="90"/>
      <c r="B236" s="91"/>
      <c r="C236" s="92"/>
      <c r="D236" s="101">
        <v>1</v>
      </c>
      <c r="E236" s="19" t="str">
        <f>IFERROR(VLOOKUP(B236,'Emission factors'!$A$24:$B$34,2,FALSE)*C236*D236,"")</f>
        <v/>
      </c>
      <c r="F236" s="90"/>
    </row>
    <row r="237" spans="1:6" ht="17.399999999999999" customHeight="1" x14ac:dyDescent="0.25">
      <c r="A237" s="90"/>
      <c r="B237" s="91"/>
      <c r="C237" s="92"/>
      <c r="D237" s="101">
        <v>1</v>
      </c>
      <c r="E237" s="19" t="str">
        <f>IFERROR(VLOOKUP(B237,'Emission factors'!$A$24:$B$34,2,FALSE)*C237*D237,"")</f>
        <v/>
      </c>
      <c r="F237" s="90"/>
    </row>
    <row r="238" spans="1:6" ht="17.399999999999999" customHeight="1" x14ac:dyDescent="0.25">
      <c r="A238" s="90"/>
      <c r="B238" s="91"/>
      <c r="C238" s="92"/>
      <c r="D238" s="101">
        <v>1</v>
      </c>
      <c r="E238" s="19" t="str">
        <f>IFERROR(VLOOKUP(B238,'Emission factors'!$A$24:$B$34,2,FALSE)*C238*D238,"")</f>
        <v/>
      </c>
      <c r="F238" s="90"/>
    </row>
    <row r="239" spans="1:6" ht="17.399999999999999" customHeight="1" x14ac:dyDescent="0.25">
      <c r="A239" s="90"/>
      <c r="B239" s="91"/>
      <c r="C239" s="92"/>
      <c r="D239" s="101">
        <v>1</v>
      </c>
      <c r="E239" s="19" t="str">
        <f>IFERROR(VLOOKUP(B239,'Emission factors'!$A$24:$B$34,2,FALSE)*C239*D239,"")</f>
        <v/>
      </c>
      <c r="F239" s="90"/>
    </row>
    <row r="240" spans="1:6" ht="17.399999999999999" customHeight="1" x14ac:dyDescent="0.25">
      <c r="A240" s="90"/>
      <c r="B240" s="91"/>
      <c r="C240" s="92"/>
      <c r="D240" s="101">
        <v>1</v>
      </c>
      <c r="E240" s="19" t="str">
        <f>IFERROR(VLOOKUP(B240,'Emission factors'!$A$24:$B$34,2,FALSE)*C240*D240,"")</f>
        <v/>
      </c>
      <c r="F240" s="90"/>
    </row>
    <row r="241" spans="1:6" ht="17.399999999999999" customHeight="1" x14ac:dyDescent="0.25">
      <c r="A241" s="90"/>
      <c r="B241" s="91"/>
      <c r="C241" s="92"/>
      <c r="D241" s="101">
        <v>1</v>
      </c>
      <c r="E241" s="19" t="str">
        <f>IFERROR(VLOOKUP(B241,'Emission factors'!$A$24:$B$34,2,FALSE)*C241*D241,"")</f>
        <v/>
      </c>
      <c r="F241" s="90"/>
    </row>
    <row r="242" spans="1:6" ht="17.399999999999999" customHeight="1" x14ac:dyDescent="0.25">
      <c r="A242" s="90"/>
      <c r="B242" s="91"/>
      <c r="C242" s="92"/>
      <c r="D242" s="101">
        <v>1</v>
      </c>
      <c r="E242" s="19" t="str">
        <f>IFERROR(VLOOKUP(B242,'Emission factors'!$A$24:$B$34,2,FALSE)*C242*D242,"")</f>
        <v/>
      </c>
      <c r="F242" s="90"/>
    </row>
    <row r="243" spans="1:6" ht="17.399999999999999" customHeight="1" x14ac:dyDescent="0.25">
      <c r="A243" s="90"/>
      <c r="B243" s="91"/>
      <c r="C243" s="92"/>
      <c r="D243" s="101">
        <v>1</v>
      </c>
      <c r="E243" s="19" t="str">
        <f>IFERROR(VLOOKUP(B243,'Emission factors'!$A$24:$B$34,2,FALSE)*C243*D243,"")</f>
        <v/>
      </c>
      <c r="F243" s="90"/>
    </row>
    <row r="244" spans="1:6" ht="17.399999999999999" customHeight="1" x14ac:dyDescent="0.25">
      <c r="A244" s="90"/>
      <c r="B244" s="91"/>
      <c r="C244" s="92"/>
      <c r="D244" s="101">
        <v>1</v>
      </c>
      <c r="E244" s="19" t="str">
        <f>IFERROR(VLOOKUP(B244,'Emission factors'!$A$24:$B$34,2,FALSE)*C244*D244,"")</f>
        <v/>
      </c>
      <c r="F244" s="90"/>
    </row>
    <row r="245" spans="1:6" ht="17.399999999999999" customHeight="1" x14ac:dyDescent="0.25">
      <c r="A245" s="90"/>
      <c r="B245" s="91"/>
      <c r="C245" s="92"/>
      <c r="D245" s="101">
        <v>1</v>
      </c>
      <c r="E245" s="19" t="str">
        <f>IFERROR(VLOOKUP(B245,'Emission factors'!$A$24:$B$34,2,FALSE)*C245*D245,"")</f>
        <v/>
      </c>
      <c r="F245" s="90"/>
    </row>
    <row r="246" spans="1:6" ht="17.399999999999999" customHeight="1" x14ac:dyDescent="0.25">
      <c r="A246" s="90"/>
      <c r="B246" s="91"/>
      <c r="C246" s="92"/>
      <c r="D246" s="101">
        <v>1</v>
      </c>
      <c r="E246" s="19" t="str">
        <f>IFERROR(VLOOKUP(B246,'Emission factors'!$A$24:$B$34,2,FALSE)*C246*D246,"")</f>
        <v/>
      </c>
      <c r="F246" s="90"/>
    </row>
    <row r="247" spans="1:6" ht="17.399999999999999" customHeight="1" x14ac:dyDescent="0.25">
      <c r="A247" s="90"/>
      <c r="B247" s="91"/>
      <c r="C247" s="92"/>
      <c r="D247" s="101">
        <v>1</v>
      </c>
      <c r="E247" s="19" t="str">
        <f>IFERROR(VLOOKUP(B247,'Emission factors'!$A$24:$B$34,2,FALSE)*C247*D247,"")</f>
        <v/>
      </c>
      <c r="F247" s="90"/>
    </row>
    <row r="248" spans="1:6" ht="17.399999999999999" customHeight="1" x14ac:dyDescent="0.25">
      <c r="A248" s="90"/>
      <c r="B248" s="91"/>
      <c r="C248" s="92"/>
      <c r="D248" s="101">
        <v>1</v>
      </c>
      <c r="E248" s="19" t="str">
        <f>IFERROR(VLOOKUP(B248,'Emission factors'!$A$24:$B$34,2,FALSE)*C248*D248,"")</f>
        <v/>
      </c>
      <c r="F248" s="90"/>
    </row>
    <row r="249" spans="1:6" ht="17.399999999999999" customHeight="1" x14ac:dyDescent="0.25">
      <c r="A249" s="90"/>
      <c r="B249" s="91"/>
      <c r="C249" s="92"/>
      <c r="D249" s="101">
        <v>1</v>
      </c>
      <c r="E249" s="19" t="str">
        <f>IFERROR(VLOOKUP(B249,'Emission factors'!$A$24:$B$34,2,FALSE)*C249*D249,"")</f>
        <v/>
      </c>
      <c r="F249" s="90"/>
    </row>
    <row r="250" spans="1:6" ht="17.399999999999999" customHeight="1" x14ac:dyDescent="0.25">
      <c r="A250" s="90"/>
      <c r="B250" s="91"/>
      <c r="C250" s="92"/>
      <c r="D250" s="101">
        <v>1</v>
      </c>
      <c r="E250" s="19" t="str">
        <f>IFERROR(VLOOKUP(B250,'Emission factors'!$A$24:$B$34,2,FALSE)*C250*D250,"")</f>
        <v/>
      </c>
      <c r="F250" s="90"/>
    </row>
    <row r="251" spans="1:6" ht="17.399999999999999" customHeight="1" x14ac:dyDescent="0.25">
      <c r="A251" s="90"/>
      <c r="B251" s="91"/>
      <c r="C251" s="92"/>
      <c r="D251" s="101">
        <v>1</v>
      </c>
      <c r="E251" s="19" t="str">
        <f>IFERROR(VLOOKUP(B251,'Emission factors'!$A$24:$B$34,2,FALSE)*C251*D251,"")</f>
        <v/>
      </c>
      <c r="F251" s="90"/>
    </row>
    <row r="252" spans="1:6" ht="17.399999999999999" customHeight="1" x14ac:dyDescent="0.25">
      <c r="A252" s="90"/>
      <c r="B252" s="91"/>
      <c r="C252" s="92"/>
      <c r="D252" s="101">
        <v>1</v>
      </c>
      <c r="E252" s="19" t="str">
        <f>IFERROR(VLOOKUP(B252,'Emission factors'!$A$24:$B$34,2,FALSE)*C252*D252,"")</f>
        <v/>
      </c>
      <c r="F252" s="90"/>
    </row>
    <row r="255" spans="1:6" ht="22.8" x14ac:dyDescent="0.4">
      <c r="A255" s="94" t="s">
        <v>274</v>
      </c>
    </row>
    <row r="257" spans="1:4" ht="45.6" customHeight="1" thickBot="1" x14ac:dyDescent="0.3">
      <c r="A257" s="217" t="s">
        <v>275</v>
      </c>
      <c r="B257" s="218"/>
      <c r="C257" s="218"/>
      <c r="D257" s="219"/>
    </row>
    <row r="258" spans="1:4" ht="63" x14ac:dyDescent="0.25">
      <c r="A258" s="102" t="s">
        <v>276</v>
      </c>
      <c r="B258" s="102" t="s">
        <v>230</v>
      </c>
      <c r="C258" s="102" t="s">
        <v>231</v>
      </c>
    </row>
    <row r="259" spans="1:4" ht="17.399999999999999" customHeight="1" x14ac:dyDescent="0.25">
      <c r="A259" s="90"/>
      <c r="B259" s="90"/>
      <c r="C259" s="90"/>
    </row>
    <row r="260" spans="1:4" ht="17.399999999999999" customHeight="1" x14ac:dyDescent="0.25">
      <c r="A260" s="90"/>
      <c r="B260" s="90"/>
      <c r="C260" s="90"/>
    </row>
    <row r="261" spans="1:4" ht="17.399999999999999" customHeight="1" x14ac:dyDescent="0.25">
      <c r="A261" s="90"/>
      <c r="B261" s="90"/>
      <c r="C261" s="90"/>
    </row>
    <row r="262" spans="1:4" ht="17.399999999999999" customHeight="1" x14ac:dyDescent="0.25">
      <c r="A262" s="90"/>
      <c r="B262" s="90"/>
      <c r="C262" s="90"/>
    </row>
    <row r="263" spans="1:4" ht="17.399999999999999" customHeight="1" x14ac:dyDescent="0.25">
      <c r="A263" s="90"/>
      <c r="B263" s="90"/>
      <c r="C263" s="90"/>
    </row>
    <row r="264" spans="1:4" ht="17.399999999999999" customHeight="1" x14ac:dyDescent="0.25">
      <c r="A264" s="90"/>
      <c r="B264" s="90"/>
      <c r="C264" s="90"/>
    </row>
    <row r="265" spans="1:4" ht="17.399999999999999" customHeight="1" x14ac:dyDescent="0.25">
      <c r="A265" s="90"/>
      <c r="B265" s="90"/>
      <c r="C265" s="90"/>
    </row>
    <row r="266" spans="1:4" ht="17.399999999999999" customHeight="1" x14ac:dyDescent="0.25">
      <c r="A266" s="90"/>
      <c r="B266" s="90"/>
      <c r="C266" s="90"/>
    </row>
    <row r="267" spans="1:4" ht="17.399999999999999" customHeight="1" x14ac:dyDescent="0.25">
      <c r="A267" s="90"/>
      <c r="B267" s="90"/>
      <c r="C267" s="90"/>
    </row>
    <row r="268" spans="1:4" ht="17.399999999999999" customHeight="1" x14ac:dyDescent="0.25">
      <c r="A268" s="90"/>
      <c r="B268" s="90"/>
      <c r="C268" s="90"/>
    </row>
    <row r="269" spans="1:4" ht="17.399999999999999" customHeight="1" x14ac:dyDescent="0.25">
      <c r="A269" s="90"/>
      <c r="B269" s="90"/>
      <c r="C269" s="90"/>
    </row>
    <row r="270" spans="1:4" ht="17.399999999999999" customHeight="1" x14ac:dyDescent="0.25">
      <c r="A270" s="90"/>
      <c r="B270" s="90"/>
      <c r="C270" s="90"/>
    </row>
    <row r="271" spans="1:4" ht="17.399999999999999" customHeight="1" x14ac:dyDescent="0.25">
      <c r="A271" s="90"/>
      <c r="B271" s="90"/>
      <c r="C271" s="90"/>
    </row>
    <row r="272" spans="1:4" ht="17.399999999999999" customHeight="1" x14ac:dyDescent="0.25">
      <c r="A272" s="90"/>
      <c r="B272" s="90"/>
      <c r="C272" s="90"/>
    </row>
    <row r="273" spans="1:3" ht="17.399999999999999" customHeight="1" x14ac:dyDescent="0.25">
      <c r="A273" s="90"/>
      <c r="B273" s="90"/>
      <c r="C273" s="90"/>
    </row>
    <row r="274" spans="1:3" ht="17.399999999999999" customHeight="1" x14ac:dyDescent="0.25">
      <c r="A274" s="90"/>
      <c r="B274" s="90"/>
      <c r="C274" s="90"/>
    </row>
  </sheetData>
  <sheetProtection formatRows="0"/>
  <protectedRanges>
    <protectedRange algorithmName="SHA-512" hashValue="2YmAuqWUGqWqseW7vs9pIEWgqQdjaJ+PGsKsU5Nki8ofYz1bnqTQlMD/WtThHVHShZHy3FeCJqVqIYFpZEapGw==" saltValue="RX0xwDZBMqJo0WU8w9KNDQ==" spinCount="100000" sqref="E9:E11" name="Range1"/>
  </protectedRanges>
  <mergeCells count="17">
    <mergeCell ref="A14:A15"/>
    <mergeCell ref="B14:B15"/>
    <mergeCell ref="A2:F7"/>
    <mergeCell ref="H2:L7"/>
    <mergeCell ref="E9:F9"/>
    <mergeCell ref="E10:F10"/>
    <mergeCell ref="E11:F11"/>
    <mergeCell ref="D14:G15"/>
    <mergeCell ref="A204:D204"/>
    <mergeCell ref="A231:D231"/>
    <mergeCell ref="A257:D257"/>
    <mergeCell ref="A20:D20"/>
    <mergeCell ref="A62:D62"/>
    <mergeCell ref="A96:D96"/>
    <mergeCell ref="A110:D110"/>
    <mergeCell ref="A142:D142"/>
    <mergeCell ref="A175:D175"/>
  </mergeCells>
  <conditionalFormatting sqref="D14">
    <cfRule type="containsText" dxfId="3" priority="2" operator="containsText" text="over">
      <formula>NOT(ISERROR(SEARCH("over",D14)))</formula>
    </cfRule>
  </conditionalFormatting>
  <conditionalFormatting sqref="E11">
    <cfRule type="expression" dxfId="2" priority="1" stopIfTrue="1">
      <formula>#REF!="Other (tonnes CO2e)"</formula>
    </cfRule>
  </conditionalFormatting>
  <dataValidations count="4">
    <dataValidation operator="greaterThanOrEqual" allowBlank="1" showInputMessage="1" showErrorMessage="1" sqref="E64:E91" xr:uid="{DE1BFE74-1547-4E8F-A754-FE60C84CD747}"/>
    <dataValidation type="list" allowBlank="1" showInputMessage="1" showErrorMessage="1" sqref="B22:B57" xr:uid="{84977F32-AE0A-480C-ABD7-00A003DF9214}">
      <formula1>"Staff, Artists, Board, Audience, Other"</formula1>
    </dataValidation>
    <dataValidation type="list" allowBlank="1" showInputMessage="1" showErrorMessage="1" sqref="I22:I57 H64:H91 K231:L231" xr:uid="{EFBF1E6F-8D8D-4B07-8DD2-D70A2D8D2081}">
      <formula1>"Yes,No"</formula1>
    </dataValidation>
    <dataValidation type="decimal" operator="greaterThanOrEqual" allowBlank="1" showInputMessage="1" showErrorMessage="1" sqref="L22:L57 F206:F226 F64:G91 F22:H57 F233:F252 B259:C274 K64:K91 E144:F169 F98:F106 H112:H137 D112:F137 D98:D106 H144:H169 I256:I1048576 E177:E199 D206:D226 D233:D252" xr:uid="{0E34F2FB-0C2F-47CB-9500-418132258AF6}">
      <formula1>0</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28A32F15-3A66-4845-A6E3-D65FE4863DE4}">
          <x14:formula1>
            <xm:f>'Emission factors'!$A$24:$A$34</xm:f>
          </x14:formula1>
          <xm:sqref>B233:B252</xm:sqref>
        </x14:dataValidation>
        <x14:dataValidation type="list" allowBlank="1" showInputMessage="1" showErrorMessage="1" xr:uid="{2411492D-18B5-4DBD-A00F-C04F30EB6C88}">
          <x14:formula1>
            <xm:f>Transport!#REF!</xm:f>
          </x14:formula1>
          <xm:sqref>F275:F1048576 F253:F256</xm:sqref>
        </x14:dataValidation>
        <x14:dataValidation type="list" allowBlank="1" showInputMessage="1" showErrorMessage="1" xr:uid="{3DE23014-C975-4989-B641-C721E0D9FC26}">
          <x14:formula1>
            <xm:f>Locations!$B$3:$B$308</xm:f>
          </x14:formula1>
          <xm:sqref>C22:D57 B64:C91</xm:sqref>
        </x14:dataValidation>
        <x14:dataValidation type="list" allowBlank="1" showInputMessage="1" showErrorMessage="1" xr:uid="{D9B0BDA2-67B3-41AE-8B41-25BE7E02FCC3}">
          <x14:formula1>
            <xm:f>'Emission factors'!$D$2:$D$21</xm:f>
          </x14:formula1>
          <xm:sqref>B177:B199</xm:sqref>
        </x14:dataValidation>
        <x14:dataValidation type="list" allowBlank="1" showInputMessage="1" showErrorMessage="1" xr:uid="{D087F844-3546-42EE-8EBF-693864934355}">
          <x14:formula1>
            <xm:f>'Emission factors'!$A$2:$A$17</xm:f>
          </x14:formula1>
          <xm:sqref>B206:B226</xm:sqref>
        </x14:dataValidation>
        <x14:dataValidation type="list" allowBlank="1" showInputMessage="1" showErrorMessage="1" xr:uid="{CBC1A54E-B21A-4502-B634-2D7CA5BF8DE6}">
          <x14:formula1>
            <xm:f>Transport!$L$3:$L$14</xm:f>
          </x14:formula1>
          <xm:sqref>B112:B137</xm:sqref>
        </x14:dataValidation>
        <x14:dataValidation type="list" allowBlank="1" showInputMessage="1" showErrorMessage="1" xr:uid="{877391E7-CF07-40DD-877A-B3C651E0990C}">
          <x14:formula1>
            <xm:f>Transport!$B$3:$B$14</xm:f>
          </x14:formula1>
          <xm:sqref>E22:E57</xm:sqref>
        </x14:dataValidation>
        <x14:dataValidation type="list" allowBlank="1" showInputMessage="1" showErrorMessage="1" xr:uid="{9F0B326C-1D3A-4187-9C0A-B9B4ACE7A054}">
          <x14:formula1>
            <xm:f>Transport!$L$27:$L$28</xm:f>
          </x14:formula1>
          <xm:sqref>B98:B106</xm:sqref>
        </x14:dataValidation>
        <x14:dataValidation type="list" operator="greaterThanOrEqual" allowBlank="1" showInputMessage="1" showErrorMessage="1" xr:uid="{9CDDB5CF-828D-431A-A4E3-1A47B55B7069}">
          <x14:formula1>
            <xm:f>Transport!$C$17:$C$28</xm:f>
          </x14:formula1>
          <xm:sqref>D64:D91</xm:sqref>
        </x14:dataValidation>
        <x14:dataValidation type="list" allowBlank="1" showInputMessage="1" showErrorMessage="1" xr:uid="{94C63640-2BF6-4133-9D36-AF7C3CF99F23}">
          <x14:formula1>
            <xm:f>Transport!$L$15:$L$26</xm:f>
          </x14:formula1>
          <xm:sqref>B144:B169</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DC72A-7A23-449B-96A0-9BE474A88364}">
  <dimension ref="A1:N274"/>
  <sheetViews>
    <sheetView tabSelected="1" zoomScale="50" zoomScaleNormal="50" workbookViewId="0">
      <selection activeCell="E1" sqref="E1"/>
    </sheetView>
  </sheetViews>
  <sheetFormatPr defaultColWidth="8.88671875" defaultRowHeight="17.399999999999999" customHeight="1" x14ac:dyDescent="0.25"/>
  <cols>
    <col min="1" max="1" width="61.44140625" style="17" bestFit="1" customWidth="1"/>
    <col min="2" max="2" width="48.6640625" style="17" customWidth="1"/>
    <col min="3" max="3" width="33" style="17" customWidth="1"/>
    <col min="4" max="4" width="37.5546875" style="17" bestFit="1" customWidth="1"/>
    <col min="5" max="5" width="41" style="17" bestFit="1" customWidth="1"/>
    <col min="6" max="6" width="57.6640625" style="17" customWidth="1"/>
    <col min="7" max="7" width="41" style="17" bestFit="1" customWidth="1"/>
    <col min="8" max="8" width="42.5546875" style="17" customWidth="1"/>
    <col min="9" max="9" width="29.5546875" style="17" customWidth="1"/>
    <col min="10" max="10" width="41" style="17" bestFit="1" customWidth="1"/>
    <col min="11" max="11" width="54.109375" style="17" bestFit="1" customWidth="1"/>
    <col min="12" max="12" width="49.109375" style="17" customWidth="1"/>
    <col min="13" max="13" width="14.5546875" style="17" customWidth="1"/>
    <col min="14" max="14" width="12.109375" style="17" customWidth="1"/>
    <col min="15" max="16384" width="8.88671875" style="17"/>
  </cols>
  <sheetData>
    <row r="1" spans="1:12" ht="18.600000000000001" customHeight="1" thickBot="1" x14ac:dyDescent="0.3">
      <c r="F1" s="97"/>
      <c r="G1" s="97"/>
    </row>
    <row r="2" spans="1:12" ht="27.9" customHeight="1" x14ac:dyDescent="0.25">
      <c r="A2" s="208" t="s">
        <v>232</v>
      </c>
      <c r="B2" s="209"/>
      <c r="C2" s="209"/>
      <c r="D2" s="209"/>
      <c r="E2" s="209"/>
      <c r="F2" s="210"/>
      <c r="H2" s="196" t="s">
        <v>233</v>
      </c>
      <c r="I2" s="197"/>
      <c r="J2" s="197"/>
      <c r="K2" s="197"/>
      <c r="L2" s="198"/>
    </row>
    <row r="3" spans="1:12" ht="27.9" customHeight="1" x14ac:dyDescent="0.25">
      <c r="A3" s="211"/>
      <c r="B3" s="212"/>
      <c r="C3" s="212"/>
      <c r="D3" s="212"/>
      <c r="E3" s="212"/>
      <c r="F3" s="213"/>
      <c r="G3" s="99"/>
      <c r="H3" s="199"/>
      <c r="I3" s="200"/>
      <c r="J3" s="200"/>
      <c r="K3" s="200"/>
      <c r="L3" s="201"/>
    </row>
    <row r="4" spans="1:12" ht="27.9" customHeight="1" x14ac:dyDescent="0.25">
      <c r="A4" s="211"/>
      <c r="B4" s="212"/>
      <c r="C4" s="212"/>
      <c r="D4" s="212"/>
      <c r="E4" s="212"/>
      <c r="F4" s="213"/>
      <c r="G4" s="99"/>
      <c r="H4" s="199"/>
      <c r="I4" s="200"/>
      <c r="J4" s="200"/>
      <c r="K4" s="200"/>
      <c r="L4" s="201"/>
    </row>
    <row r="5" spans="1:12" ht="27.9" customHeight="1" x14ac:dyDescent="0.25">
      <c r="A5" s="211"/>
      <c r="B5" s="212"/>
      <c r="C5" s="212"/>
      <c r="D5" s="212"/>
      <c r="E5" s="212"/>
      <c r="F5" s="213"/>
      <c r="G5" s="99"/>
      <c r="H5" s="199"/>
      <c r="I5" s="200"/>
      <c r="J5" s="200"/>
      <c r="K5" s="200"/>
      <c r="L5" s="201"/>
    </row>
    <row r="6" spans="1:12" ht="27.9" customHeight="1" x14ac:dyDescent="0.25">
      <c r="A6" s="211"/>
      <c r="B6" s="212"/>
      <c r="C6" s="212"/>
      <c r="D6" s="212"/>
      <c r="E6" s="212"/>
      <c r="F6" s="213"/>
      <c r="G6" s="99"/>
      <c r="H6" s="199"/>
      <c r="I6" s="200"/>
      <c r="J6" s="200"/>
      <c r="K6" s="200"/>
      <c r="L6" s="201"/>
    </row>
    <row r="7" spans="1:12" ht="27.9" customHeight="1" thickBot="1" x14ac:dyDescent="0.3">
      <c r="A7" s="214"/>
      <c r="B7" s="215"/>
      <c r="C7" s="215"/>
      <c r="D7" s="215"/>
      <c r="E7" s="215"/>
      <c r="F7" s="216"/>
      <c r="G7" s="99"/>
      <c r="H7" s="202"/>
      <c r="I7" s="203"/>
      <c r="J7" s="203"/>
      <c r="K7" s="203"/>
      <c r="L7" s="204"/>
    </row>
    <row r="8" spans="1:12" ht="18.600000000000001" customHeight="1" x14ac:dyDescent="0.25"/>
    <row r="9" spans="1:12" ht="25.2" x14ac:dyDescent="0.4">
      <c r="A9" s="98" t="s">
        <v>223</v>
      </c>
      <c r="B9" s="86">
        <f>'READ FIRST'!H19</f>
        <v>0</v>
      </c>
      <c r="E9" s="205" t="s">
        <v>126</v>
      </c>
      <c r="F9" s="205"/>
    </row>
    <row r="10" spans="1:12" ht="25.2" x14ac:dyDescent="0.4">
      <c r="A10" s="98" t="s">
        <v>234</v>
      </c>
      <c r="B10" s="89">
        <f>'Master budget'!AQ17</f>
        <v>0</v>
      </c>
      <c r="E10" s="206" t="s">
        <v>128</v>
      </c>
      <c r="F10" s="206"/>
    </row>
    <row r="11" spans="1:12" ht="25.2" x14ac:dyDescent="0.4">
      <c r="A11" s="98" t="s">
        <v>235</v>
      </c>
      <c r="B11" s="89">
        <f>SUM(K22:K57,J64:J91,E98:E106,G112:G137,G144:G169,F177:F199,E206:E226,E233:E252,B259:B274)</f>
        <v>0</v>
      </c>
      <c r="E11" s="207" t="s">
        <v>130</v>
      </c>
      <c r="F11" s="207"/>
    </row>
    <row r="12" spans="1:12" ht="25.2" x14ac:dyDescent="0.4">
      <c r="A12" s="98" t="s">
        <v>236</v>
      </c>
      <c r="B12" s="89">
        <f>SUM(L22:L57,K64:K91,H112:H137,H144:H169,F98:F106,G177:G199,F206:F226,F233:F252,C259:C274)</f>
        <v>0</v>
      </c>
    </row>
    <row r="13" spans="1:12" ht="13.8" x14ac:dyDescent="0.25"/>
    <row r="14" spans="1:12" ht="14.1" customHeight="1" x14ac:dyDescent="0.25">
      <c r="A14" s="220" t="s">
        <v>237</v>
      </c>
      <c r="B14" s="222"/>
      <c r="D14" s="183" t="str">
        <f>IF((B10-B11)&gt;=0,"You are within budget.","You are over budget. You may want to look again at your proposed actions.")</f>
        <v>You are within budget.</v>
      </c>
      <c r="E14" s="183"/>
      <c r="F14" s="183"/>
      <c r="G14" s="183"/>
    </row>
    <row r="15" spans="1:12" ht="18.600000000000001" customHeight="1" x14ac:dyDescent="0.25">
      <c r="A15" s="221"/>
      <c r="B15" s="223"/>
      <c r="D15" s="183"/>
      <c r="E15" s="183"/>
      <c r="F15" s="183"/>
      <c r="G15" s="183"/>
    </row>
    <row r="16" spans="1:12" ht="18.600000000000001" customHeight="1" x14ac:dyDescent="0.25"/>
    <row r="17" spans="1:14" ht="13.8" x14ac:dyDescent="0.25">
      <c r="M17" s="93"/>
    </row>
    <row r="18" spans="1:14" ht="22.8" x14ac:dyDescent="0.4">
      <c r="A18" s="94" t="s">
        <v>238</v>
      </c>
      <c r="J18" s="95"/>
      <c r="K18" s="93"/>
      <c r="M18" s="93"/>
    </row>
    <row r="19" spans="1:14" ht="15" customHeight="1" thickBot="1" x14ac:dyDescent="0.45">
      <c r="A19" s="94"/>
      <c r="K19" s="93"/>
      <c r="M19" s="93"/>
    </row>
    <row r="20" spans="1:14" ht="30.6" customHeight="1" thickBot="1" x14ac:dyDescent="0.3">
      <c r="A20" s="224" t="s">
        <v>239</v>
      </c>
      <c r="B20" s="225"/>
      <c r="C20" s="225"/>
      <c r="D20" s="226"/>
    </row>
    <row r="21" spans="1:14" ht="42.6" customHeight="1" x14ac:dyDescent="0.25">
      <c r="A21" s="80" t="s">
        <v>227</v>
      </c>
      <c r="B21" s="80" t="s">
        <v>240</v>
      </c>
      <c r="C21" s="80" t="s">
        <v>241</v>
      </c>
      <c r="D21" s="80" t="s">
        <v>242</v>
      </c>
      <c r="E21" s="80" t="s">
        <v>243</v>
      </c>
      <c r="F21" s="80" t="s">
        <v>244</v>
      </c>
      <c r="G21" s="102" t="s">
        <v>245</v>
      </c>
      <c r="H21" s="80" t="s">
        <v>246</v>
      </c>
      <c r="I21" s="80" t="s">
        <v>247</v>
      </c>
      <c r="J21" s="80" t="s">
        <v>248</v>
      </c>
      <c r="K21" s="80" t="s">
        <v>230</v>
      </c>
      <c r="L21" s="102" t="s">
        <v>249</v>
      </c>
    </row>
    <row r="22" spans="1:14" ht="17.399999999999999" customHeight="1" x14ac:dyDescent="0.25">
      <c r="A22" s="90"/>
      <c r="B22" s="91"/>
      <c r="C22" s="91"/>
      <c r="D22" s="91"/>
      <c r="E22" s="91"/>
      <c r="F22" s="90"/>
      <c r="G22" s="90">
        <v>1</v>
      </c>
      <c r="H22" s="101">
        <v>1</v>
      </c>
      <c r="I22" s="91"/>
      <c r="J22" s="100" t="str">
        <f>(IFERROR(IF(I22="Yes",(ROUND(6371 * ACOS(SIN((VLOOKUP(C22,Locations!B:D,2,FALSE))*PI()/180)*SIN((VLOOKUP(D22,Locations!B:D,2,FALSE))*PI()/180) + COS((VLOOKUP(C22,Locations!B:D,2,FALSE))*PI()/180) * COS((VLOOKUP(D22,Locations!B:D,2,FALSE))*PI()/180)*COS((VLOOKUP(D22,Locations!B:D,3,FALSE))* PI()/180-(VLOOKUP(C22,Locations!B:D,3,FALSE))*PI()/180))/1.609,0))*2,(ROUND(6371 * ACOS(SIN((VLOOKUP(C22,Locations!B:D,2,FALSE))*PI()/180)*SIN((VLOOKUP(D22,Locations!B:D,2,FALSE))*PI()/180) + COS((VLOOKUP(C22,Locations!B:D,2,FALSE))*PI()/180) * COS((VLOOKUP(D22,Locations!B:D,2,FALSE))*PI()/180)*COS((VLOOKUP(D22,Locations!B:D,3,FALSE))* PI()/180-(VLOOKUP(C22,Locations!B:D,3,FALSE))*PI()/180))/1.609,0))),""))</f>
        <v/>
      </c>
      <c r="K22" s="100" t="str" cm="1">
        <f t="array" ref="K22">IFERROR((ROUND(IF(AND(E22="Train",INDEX(Locations!$B$3:$E$308,MATCH('Dept J Planning'!C22,Locations!$B$3:$B$308,0),4)="Europe",INDEX(Locations!$B$3:$E$308,MATCH('Dept J Planning'!D22,Locations!$B$3:$B$308,0),4)="UK"),(((INDEX(Dover!$B$3:$G$124,MATCH('Dept J Planning'!C22,Dover!$B$3:$B$124,0),6))*Transport!$D$3)+(INDEX(Dover!$B$3:$G$124,MATCH('Dept J Planning'!D22,Dover!$B$3:$B$124,0),6)*Transport!$C$3))*'Dept J Planning'!F22*IF(I22="Yes",2,1),IF(AND(E22="Train",INDEX(Locations!$B$3:$E$308,MATCH('Dept J Planning'!D22,Locations!$B$3:$B$308,0),4)="Europe",INDEX(Locations!$B$3:$E$308,MATCH('Dept J Planning'!C22,Locations!$B$3:$B$308,0),4)="UK"),(((INDEX(Dover!$B$3:$G$124,MATCH('Dept J Planning'!D22,Dover!$B$3:$B$124,0),6))*Transport!$D$3)+(INDEX(Dover!$B$3:$G$124,MATCH('Dept J Planning'!C22,Dover!$B$3:$B$124,0),6)*Transport!$C$3))*'Dept J Planning'!F22*IF(I22="Yes",2,1),IF(AND(E22="Bus/Coach",INDEX(Locations!$B$3:$E$308,MATCH('Dept J Planning'!C22,Locations!$B$3:$B$308,0),4)="Europe",INDEX(Locations!$B$3:$E$308,MATCH('Dept J Planning'!D22,Locations!$B$3:$B$308,0),4)="UK"),((((J22)-42.4)*Transport!$D$5)+(42.4*Transport!$D$13))*'Dept J Planning'!F22,IF(AND(E22="Bus/Coach",INDEX(Locations!$B$3:$E$308,MATCH('Dept J Planning'!D22,Locations!$B$3:$B$308,0),4)="Europe",INDEX(Locations!$B$3:$E$308,MATCH('Dept J Planning'!C22,Locations!$B$3:$B$308,0),4)="UK"),((((J22)-42.4)*Transport!$D$5)+(42.4*Transport!$D$13))*'Dept J Planning'!F22,IF(AND(E22="Car",INDEX(Locations!$B$3:$E$308,MATCH('Dept J Planning'!C22,Locations!$B$3:$B$308,0),4)="Europe",INDEX(Locations!$B$3:$E$308,MATCH('Dept J Planning'!D22,Locations!$B$3:$B$308,0),4)="UK"),(((((J22)-42.4)*Transport!$D$9)+(42.4*Transport!$D$14))*'Dept J Planning'!F22),IF(AND(E22="Car",INDEX(Locations!$B$3:$E$308,MATCH('Dept J Planning'!D22,Locations!$B$3:$B$308,0),4)="Europe",INDEX(Locations!$B$3:$E$308,MATCH('Dept J Planning'!C22,Locations!$B$3:$B$308,0),4)="UK"),(((((J22)-42.4)*Transport!$D$9)+(42.4*Transport!$D$14))*'Dept J Planning'!F22),IF(AND(E22="Hybrid car",INDEX(Locations!$B$3:$E$308,MATCH('Dept J Planning'!C22,Locations!$B$3:$B$308,0),4)="Europe",INDEX(Locations!$B$3:$E$308,MATCH('Dept J Planning'!D22,Locations!$B$3:$B$308,0),4)="UK"),(((((J22)-42.4)*Transport!$D$9)+(42.4*Transport!$D$14))*'Dept J Planning'!F22),IF(AND(E22="Hybrid car",INDEX(Locations!$B$3:$E$308,MATCH('Dept J Planning'!D22,Locations!$B$3:$B$308,0),4)="Europe",INDEX(Locations!$B$3:$E$308,MATCH('Dept J Planning'!C22,Locations!$B$3:$B$308,0),4)="UK"),(((((J22)-42.4)*Transport!$D$9)+(42.4*Transport!$D$14))*'Dept J Planning'!F22),IF(AND(E22="Electric car",INDEX(Locations!$B$3:$E$308,MATCH('Dept J Planning'!C22,Locations!$B$3:$B$308,0),4)="Europe",INDEX(Locations!$B$3:$E$308,MATCH('Dept J Planning'!D22,Locations!$B$3:$B$308,0),4)="UK"),(((((J22)-42.4)*Transport!$D$8)+(42.4*Transport!$D$14))*'Dept J Planning'!F22),IF(AND(E22="Electric car",INDEX(Locations!$B$3:$E$308,MATCH('Dept J Planning'!D22,Locations!$B$3:$B$308,0),4)="Europe",INDEX(Locations!$B$3:$E$308,MATCH('Dept J Planning'!C22,Locations!$B$3:$B$308,0),4)="UK"),(((((J22)-42.4)*Transport!$D$8)+(42.4*Transport!$D$14))*'Dept J Planning'!F22),IF(AND(OR(C22="Ireland",INDEX(Locations!$B$3:$F$308,MATCH('Dept J Planning'!C22,Locations!$B$3:$B$308,0),5)="Yes"),E22="Car",INDEX(Locations!$B$3:$E$308,MATCH('Dept J Planning'!D22,Locations!$B$3:$B$308,0),4)="UK"),(J22)*(0.15*Transport!$C$14+0.85*Transport!$C$9)*'Dept J Planning'!F22,IF(AND(OR(D22="Ireland",INDEX(Locations!$B$3:$F$308,MATCH('Dept J Planning'!D22,Locations!$B$3:$B$308,0),5)="Yes"),E22="Car",INDEX(Locations!$B$3:$E$308,MATCH('Dept J Planning'!C22,Locations!$B$3:$B$308,0),4)="UK"),(J22)*(0.15*Transport!$C$14+0.85*Transport!$C$9)*'Dept J Planning'!F22,IF(AND(OR(C22="Ireland",INDEX(Locations!$B$3:$F$308,MATCH('Dept J Planning'!C22,Locations!$B$3:$B$308,0),5)="Yes"),E22="Hybrid Car",INDEX(Locations!$B$3:$E$308,MATCH('Dept J Planning'!D22,Locations!$B$3:$B$308,0),4)="UK"),(J22)*(0.15*Transport!$C$14+0.85*Transport!$C$9)*'Dept J Planning'!F22,IF(AND(OR(D22="Ireland",INDEX(Locations!$B$3:$F$308,MATCH('Dept J Planning'!D22,Locations!$B$3:$B$308,0),5)="Yes"),E22="Hybrid Car",INDEX(Locations!$B$3:$E$308,MATCH('Dept J Planning'!C22,Locations!$B$3:$B$308,0),4)="UK"),(J22)*(0.15*Transport!$C$14+0.85*Transport!$C$9)*'Dept J Planning'!F22,IF(AND(OR(C22="Ireland",INDEX(Locations!$B$3:$F$308,MATCH('Dept J Planning'!C22,Locations!$B$3:$B$308,0),5)="Yes"),E22="Electric Car",INDEX(Locations!$B$3:$E$308,MATCH('Dept J Planning'!D22,Locations!$B$3:$B$308,0),4)="UK"),(J22)*(0.15*Transport!$C$14+0.85*Transport!$C$8)*'Dept J Planning'!F22,IF(AND(OR(D22="Ireland",INDEX(Locations!$B$3:$F$308,MATCH('Dept J Planning'!D22,Locations!$B$3:$B$308,0),5)="Yes"),E22="Electric Car",INDEX(Locations!$B$3:$E$308,MATCH('Dept J Planning'!C22,Locations!$B$3:$B$308,0),4)="UK"),(J22)*(0.15*Transport!$C$14+0.85*Transport!$C$8)*'Dept J Planning'!F22,IF(AND(OR(C22="Ireland",INDEX(Locations!$B$3:$F$308,MATCH('Dept J Planning'!C22,Locations!$B$3:$B$308,0),5)="Yes"),E22="Bus/Coach",INDEX(Locations!$B$3:$E$308,MATCH('Dept J Planning'!D22,Locations!$B$3:$B$308,0),4)="UK"),(J22)*(0.15*Transport!$C$13+0.85*Transport!$C$5)*'Dept J Planning'!F22,IF(AND(OR(D22="Ireland",INDEX(Locations!$B$3:$F$308,MATCH('Dept J Planning'!D22,Locations!$B$3:$B$308,0),5)="Yes"),E22="Bus/Coach",INDEX(Locations!$B$3:$E$308,MATCH('Dept J Planning'!C22,Locations!$B$3:$B$308,0),4)="UK"),(J22)*(0.15*Transport!$C$13+0.85*Transport!$C$5)*'Dept J Planning'!F22,IF(AND(OR(C22="Ireland",INDEX(Locations!$B$3:$F$308,MATCH('Dept J Planning'!C22,Locations!$B$3:$B$308,0),5)="Yes"),E22="Train",INDEX(Locations!$B$3:$E$308,MATCH('Dept J Planning'!D22,Locations!$B$3:$B$308,0),4)="UK"),(J22)*(0.15*Transport!$C$13+0.85*Transport!$C$3)*'Dept J Planning'!F22,IF(AND(OR(D22="Ireland",INDEX(Locations!$B$3:$F$308,MATCH('Dept J Planning'!D22,Locations!$B$3:$B$308,0),5)="Yes"),E22="Train",INDEX(Locations!$B$3:$E$308,MATCH('Dept J Planning'!C22,Locations!$B$3:$B$308,0),4)="UK"),(J22)*(0.15*Transport!$C$13+0.85*Transport!$C$3),J22*(INDEX(Transport!$B$3:$E$14,MATCH('Dept J Planning'!E22,Transport!$B$3:$B$14,0),IF(INDEX(Locations!$B$3:$G$308,MATCH('Dept J Planning'!C22,Locations!$B$3:$B$308,0),4)="UK",2,IF(INDEX(Locations!$B$3:$G$308,MATCH('Dept J Planning'!C22,Locations!$B$3:$B$308,0),4)="Europe",3,4)))))*F22*G22*H22))))))))))))))))))),1)),"")</f>
        <v/>
      </c>
      <c r="L22" s="90"/>
    </row>
    <row r="23" spans="1:14" ht="17.399999999999999" customHeight="1" x14ac:dyDescent="0.25">
      <c r="A23" s="90"/>
      <c r="B23" s="91"/>
      <c r="C23" s="91"/>
      <c r="D23" s="91"/>
      <c r="E23" s="91"/>
      <c r="F23" s="90"/>
      <c r="G23" s="90">
        <v>1</v>
      </c>
      <c r="H23" s="101">
        <v>1</v>
      </c>
      <c r="I23" s="91"/>
      <c r="J23" s="100" t="str">
        <f>(IFERROR(IF(I23="Yes",(ROUND(6371 * ACOS(SIN((VLOOKUP(C23,Locations!B:D,2,FALSE))*PI()/180)*SIN((VLOOKUP(D23,Locations!B:D,2,FALSE))*PI()/180) + COS((VLOOKUP(C23,Locations!B:D,2,FALSE))*PI()/180) * COS((VLOOKUP(D23,Locations!B:D,2,FALSE))*PI()/180)*COS((VLOOKUP(D23,Locations!B:D,3,FALSE))* PI()/180-(VLOOKUP(C23,Locations!B:D,3,FALSE))*PI()/180))/1.609,0))*2,(ROUND(6371 * ACOS(SIN((VLOOKUP(C23,Locations!B:D,2,FALSE))*PI()/180)*SIN((VLOOKUP(D23,Locations!B:D,2,FALSE))*PI()/180) + COS((VLOOKUP(C23,Locations!B:D,2,FALSE))*PI()/180) * COS((VLOOKUP(D23,Locations!B:D,2,FALSE))*PI()/180)*COS((VLOOKUP(D23,Locations!B:D,3,FALSE))* PI()/180-(VLOOKUP(C23,Locations!B:D,3,FALSE))*PI()/180))/1.609,0))),""))</f>
        <v/>
      </c>
      <c r="K23" s="100" t="str" cm="1">
        <f t="array" ref="K23">IFERROR((ROUND(IF(AND(E23="Train",INDEX(Locations!$B$3:$E$308,MATCH('Dept J Planning'!C23,Locations!$B$3:$B$308,0),4)="Europe",INDEX(Locations!$B$3:$E$308,MATCH('Dept J Planning'!D23,Locations!$B$3:$B$308,0),4)="UK"),(((INDEX(Dover!$B$3:$G$124,MATCH('Dept J Planning'!C23,Dover!$B$3:$B$124,0),6))*Transport!$D$3)+(INDEX(Dover!$B$3:$G$124,MATCH('Dept J Planning'!D23,Dover!$B$3:$B$124,0),6)*Transport!$C$3))*'Dept J Planning'!F23*IF(I23="Yes",2,1),IF(AND(E23="Train",INDEX(Locations!$B$3:$E$308,MATCH('Dept J Planning'!D23,Locations!$B$3:$B$308,0),4)="Europe",INDEX(Locations!$B$3:$E$308,MATCH('Dept J Planning'!C23,Locations!$B$3:$B$308,0),4)="UK"),(((INDEX(Dover!$B$3:$G$124,MATCH('Dept J Planning'!D23,Dover!$B$3:$B$124,0),6))*Transport!$D$3)+(INDEX(Dover!$B$3:$G$124,MATCH('Dept J Planning'!C23,Dover!$B$3:$B$124,0),6)*Transport!$C$3))*'Dept J Planning'!F23*IF(I23="Yes",2,1),IF(AND(E23="Bus/Coach",INDEX(Locations!$B$3:$E$308,MATCH('Dept J Planning'!C23,Locations!$B$3:$B$308,0),4)="Europe",INDEX(Locations!$B$3:$E$308,MATCH('Dept J Planning'!D23,Locations!$B$3:$B$308,0),4)="UK"),((((J23)-42.4)*Transport!$D$5)+(42.4*Transport!$D$13))*'Dept J Planning'!F23,IF(AND(E23="Bus/Coach",INDEX(Locations!$B$3:$E$308,MATCH('Dept J Planning'!D23,Locations!$B$3:$B$308,0),4)="Europe",INDEX(Locations!$B$3:$E$308,MATCH('Dept J Planning'!C23,Locations!$B$3:$B$308,0),4)="UK"),((((J23)-42.4)*Transport!$D$5)+(42.4*Transport!$D$13))*'Dept J Planning'!F23,IF(AND(E23="Car",INDEX(Locations!$B$3:$E$308,MATCH('Dept J Planning'!C23,Locations!$B$3:$B$308,0),4)="Europe",INDEX(Locations!$B$3:$E$308,MATCH('Dept J Planning'!D23,Locations!$B$3:$B$308,0),4)="UK"),(((((J23)-42.4)*Transport!$D$9)+(42.4*Transport!$D$14))*'Dept J Planning'!F23),IF(AND(E23="Car",INDEX(Locations!$B$3:$E$308,MATCH('Dept J Planning'!D23,Locations!$B$3:$B$308,0),4)="Europe",INDEX(Locations!$B$3:$E$308,MATCH('Dept J Planning'!C23,Locations!$B$3:$B$308,0),4)="UK"),(((((J23)-42.4)*Transport!$D$9)+(42.4*Transport!$D$14))*'Dept J Planning'!F23),IF(AND(E23="Hybrid car",INDEX(Locations!$B$3:$E$308,MATCH('Dept J Planning'!C23,Locations!$B$3:$B$308,0),4)="Europe",INDEX(Locations!$B$3:$E$308,MATCH('Dept J Planning'!D23,Locations!$B$3:$B$308,0),4)="UK"),(((((J23)-42.4)*Transport!$D$9)+(42.4*Transport!$D$14))*'Dept J Planning'!F23),IF(AND(E23="Hybrid car",INDEX(Locations!$B$3:$E$308,MATCH('Dept J Planning'!D23,Locations!$B$3:$B$308,0),4)="Europe",INDEX(Locations!$B$3:$E$308,MATCH('Dept J Planning'!C23,Locations!$B$3:$B$308,0),4)="UK"),(((((J23)-42.4)*Transport!$D$9)+(42.4*Transport!$D$14))*'Dept J Planning'!F23),IF(AND(E23="Electric car",INDEX(Locations!$B$3:$E$308,MATCH('Dept J Planning'!C23,Locations!$B$3:$B$308,0),4)="Europe",INDEX(Locations!$B$3:$E$308,MATCH('Dept J Planning'!D23,Locations!$B$3:$B$308,0),4)="UK"),(((((J23)-42.4)*Transport!$D$8)+(42.4*Transport!$D$14))*'Dept J Planning'!F23),IF(AND(E23="Electric car",INDEX(Locations!$B$3:$E$308,MATCH('Dept J Planning'!D23,Locations!$B$3:$B$308,0),4)="Europe",INDEX(Locations!$B$3:$E$308,MATCH('Dept J Planning'!C23,Locations!$B$3:$B$308,0),4)="UK"),(((((J23)-42.4)*Transport!$D$8)+(42.4*Transport!$D$14))*'Dept J Planning'!F23),IF(AND(OR(C23="Ireland",INDEX(Locations!$B$3:$F$308,MATCH('Dept J Planning'!C23,Locations!$B$3:$B$308,0),5)="Yes"),E23="Car",INDEX(Locations!$B$3:$E$308,MATCH('Dept J Planning'!D23,Locations!$B$3:$B$308,0),4)="UK"),(J23)*(0.15*Transport!$C$14+0.85*Transport!$C$9)*'Dept J Planning'!F23,IF(AND(OR(D23="Ireland",INDEX(Locations!$B$3:$F$308,MATCH('Dept J Planning'!D23,Locations!$B$3:$B$308,0),5)="Yes"),E23="Car",INDEX(Locations!$B$3:$E$308,MATCH('Dept J Planning'!C23,Locations!$B$3:$B$308,0),4)="UK"),(J23)*(0.15*Transport!$C$14+0.85*Transport!$C$9)*'Dept J Planning'!F23,IF(AND(OR(C23="Ireland",INDEX(Locations!$B$3:$F$308,MATCH('Dept J Planning'!C23,Locations!$B$3:$B$308,0),5)="Yes"),E23="Hybrid Car",INDEX(Locations!$B$3:$E$308,MATCH('Dept J Planning'!D23,Locations!$B$3:$B$308,0),4)="UK"),(J23)*(0.15*Transport!$C$14+0.85*Transport!$C$9)*'Dept J Planning'!F23,IF(AND(OR(D23="Ireland",INDEX(Locations!$B$3:$F$308,MATCH('Dept J Planning'!D23,Locations!$B$3:$B$308,0),5)="Yes"),E23="Hybrid Car",INDEX(Locations!$B$3:$E$308,MATCH('Dept J Planning'!C23,Locations!$B$3:$B$308,0),4)="UK"),(J23)*(0.15*Transport!$C$14+0.85*Transport!$C$9)*'Dept J Planning'!F23,IF(AND(OR(C23="Ireland",INDEX(Locations!$B$3:$F$308,MATCH('Dept J Planning'!C23,Locations!$B$3:$B$308,0),5)="Yes"),E23="Electric Car",INDEX(Locations!$B$3:$E$308,MATCH('Dept J Planning'!D23,Locations!$B$3:$B$308,0),4)="UK"),(J23)*(0.15*Transport!$C$14+0.85*Transport!$C$8)*'Dept J Planning'!F23,IF(AND(OR(D23="Ireland",INDEX(Locations!$B$3:$F$308,MATCH('Dept J Planning'!D23,Locations!$B$3:$B$308,0),5)="Yes"),E23="Electric Car",INDEX(Locations!$B$3:$E$308,MATCH('Dept J Planning'!C23,Locations!$B$3:$B$308,0),4)="UK"),(J23)*(0.15*Transport!$C$14+0.85*Transport!$C$8)*'Dept J Planning'!F23,IF(AND(OR(C23="Ireland",INDEX(Locations!$B$3:$F$308,MATCH('Dept J Planning'!C23,Locations!$B$3:$B$308,0),5)="Yes"),E23="Bus/Coach",INDEX(Locations!$B$3:$E$308,MATCH('Dept J Planning'!D23,Locations!$B$3:$B$308,0),4)="UK"),(J23)*(0.15*Transport!$C$13+0.85*Transport!$C$5)*'Dept J Planning'!F23,IF(AND(OR(D23="Ireland",INDEX(Locations!$B$3:$F$308,MATCH('Dept J Planning'!D23,Locations!$B$3:$B$308,0),5)="Yes"),E23="Bus/Coach",INDEX(Locations!$B$3:$E$308,MATCH('Dept J Planning'!C23,Locations!$B$3:$B$308,0),4)="UK"),(J23)*(0.15*Transport!$C$13+0.85*Transport!$C$5)*'Dept J Planning'!F23,IF(AND(OR(C23="Ireland",INDEX(Locations!$B$3:$F$308,MATCH('Dept J Planning'!C23,Locations!$B$3:$B$308,0),5)="Yes"),E23="Train",INDEX(Locations!$B$3:$E$308,MATCH('Dept J Planning'!D23,Locations!$B$3:$B$308,0),4)="UK"),(J23)*(0.15*Transport!$C$13+0.85*Transport!$C$3)*'Dept J Planning'!F23,IF(AND(OR(D23="Ireland",INDEX(Locations!$B$3:$F$308,MATCH('Dept J Planning'!D23,Locations!$B$3:$B$308,0),5)="Yes"),E23="Train",INDEX(Locations!$B$3:$E$308,MATCH('Dept J Planning'!C23,Locations!$B$3:$B$308,0),4)="UK"),(J23)*(0.15*Transport!$C$13+0.85*Transport!$C$3),J23*(INDEX(Transport!$B$3:$E$14,MATCH('Dept J Planning'!E23,Transport!$B$3:$B$14,0),IF(INDEX(Locations!$B$3:$G$308,MATCH('Dept J Planning'!C23,Locations!$B$3:$B$308,0),4)="UK",2,IF(INDEX(Locations!$B$3:$G$308,MATCH('Dept J Planning'!C23,Locations!$B$3:$B$308,0),4)="Europe",3,4)))))*F23*G23*H23))))))))))))))))))),1)),"")</f>
        <v/>
      </c>
      <c r="L23" s="90"/>
    </row>
    <row r="24" spans="1:14" ht="17.399999999999999" customHeight="1" x14ac:dyDescent="0.25">
      <c r="A24" s="90"/>
      <c r="B24" s="91"/>
      <c r="C24" s="91"/>
      <c r="D24" s="91"/>
      <c r="E24" s="91"/>
      <c r="F24" s="90"/>
      <c r="G24" s="90">
        <v>1</v>
      </c>
      <c r="H24" s="101">
        <v>1</v>
      </c>
      <c r="I24" s="91"/>
      <c r="J24" s="100" t="str">
        <f>(IFERROR(IF(I24="Yes",(ROUND(6371 * ACOS(SIN((VLOOKUP(C24,Locations!B:D,2,FALSE))*PI()/180)*SIN((VLOOKUP(D24,Locations!B:D,2,FALSE))*PI()/180) + COS((VLOOKUP(C24,Locations!B:D,2,FALSE))*PI()/180) * COS((VLOOKUP(D24,Locations!B:D,2,FALSE))*PI()/180)*COS((VLOOKUP(D24,Locations!B:D,3,FALSE))* PI()/180-(VLOOKUP(C24,Locations!B:D,3,FALSE))*PI()/180))/1.609,0))*2,(ROUND(6371 * ACOS(SIN((VLOOKUP(C24,Locations!B:D,2,FALSE))*PI()/180)*SIN((VLOOKUP(D24,Locations!B:D,2,FALSE))*PI()/180) + COS((VLOOKUP(C24,Locations!B:D,2,FALSE))*PI()/180) * COS((VLOOKUP(D24,Locations!B:D,2,FALSE))*PI()/180)*COS((VLOOKUP(D24,Locations!B:D,3,FALSE))* PI()/180-(VLOOKUP(C24,Locations!B:D,3,FALSE))*PI()/180))/1.609,0))),""))</f>
        <v/>
      </c>
      <c r="K24" s="100" t="str" cm="1">
        <f t="array" ref="K24">IFERROR((ROUND(IF(AND(E24="Train",INDEX(Locations!$B$3:$E$308,MATCH('Dept J Planning'!C24,Locations!$B$3:$B$308,0),4)="Europe",INDEX(Locations!$B$3:$E$308,MATCH('Dept J Planning'!D24,Locations!$B$3:$B$308,0),4)="UK"),(((INDEX(Dover!$B$3:$G$124,MATCH('Dept J Planning'!C24,Dover!$B$3:$B$124,0),6))*Transport!$D$3)+(INDEX(Dover!$B$3:$G$124,MATCH('Dept J Planning'!D24,Dover!$B$3:$B$124,0),6)*Transport!$C$3))*'Dept J Planning'!F24*IF(I24="Yes",2,1),IF(AND(E24="Train",INDEX(Locations!$B$3:$E$308,MATCH('Dept J Planning'!D24,Locations!$B$3:$B$308,0),4)="Europe",INDEX(Locations!$B$3:$E$308,MATCH('Dept J Planning'!C24,Locations!$B$3:$B$308,0),4)="UK"),(((INDEX(Dover!$B$3:$G$124,MATCH('Dept J Planning'!D24,Dover!$B$3:$B$124,0),6))*Transport!$D$3)+(INDEX(Dover!$B$3:$G$124,MATCH('Dept J Planning'!C24,Dover!$B$3:$B$124,0),6)*Transport!$C$3))*'Dept J Planning'!F24*IF(I24="Yes",2,1),IF(AND(E24="Bus/Coach",INDEX(Locations!$B$3:$E$308,MATCH('Dept J Planning'!C24,Locations!$B$3:$B$308,0),4)="Europe",INDEX(Locations!$B$3:$E$308,MATCH('Dept J Planning'!D24,Locations!$B$3:$B$308,0),4)="UK"),((((J24)-42.4)*Transport!$D$5)+(42.4*Transport!$D$13))*'Dept J Planning'!F24,IF(AND(E24="Bus/Coach",INDEX(Locations!$B$3:$E$308,MATCH('Dept J Planning'!D24,Locations!$B$3:$B$308,0),4)="Europe",INDEX(Locations!$B$3:$E$308,MATCH('Dept J Planning'!C24,Locations!$B$3:$B$308,0),4)="UK"),((((J24)-42.4)*Transport!$D$5)+(42.4*Transport!$D$13))*'Dept J Planning'!F24,IF(AND(E24="Car",INDEX(Locations!$B$3:$E$308,MATCH('Dept J Planning'!C24,Locations!$B$3:$B$308,0),4)="Europe",INDEX(Locations!$B$3:$E$308,MATCH('Dept J Planning'!D24,Locations!$B$3:$B$308,0),4)="UK"),(((((J24)-42.4)*Transport!$D$9)+(42.4*Transport!$D$14))*'Dept J Planning'!F24),IF(AND(E24="Car",INDEX(Locations!$B$3:$E$308,MATCH('Dept J Planning'!D24,Locations!$B$3:$B$308,0),4)="Europe",INDEX(Locations!$B$3:$E$308,MATCH('Dept J Planning'!C24,Locations!$B$3:$B$308,0),4)="UK"),(((((J24)-42.4)*Transport!$D$9)+(42.4*Transport!$D$14))*'Dept J Planning'!F24),IF(AND(E24="Hybrid car",INDEX(Locations!$B$3:$E$308,MATCH('Dept J Planning'!C24,Locations!$B$3:$B$308,0),4)="Europe",INDEX(Locations!$B$3:$E$308,MATCH('Dept J Planning'!D24,Locations!$B$3:$B$308,0),4)="UK"),(((((J24)-42.4)*Transport!$D$9)+(42.4*Transport!$D$14))*'Dept J Planning'!F24),IF(AND(E24="Hybrid car",INDEX(Locations!$B$3:$E$308,MATCH('Dept J Planning'!D24,Locations!$B$3:$B$308,0),4)="Europe",INDEX(Locations!$B$3:$E$308,MATCH('Dept J Planning'!C24,Locations!$B$3:$B$308,0),4)="UK"),(((((J24)-42.4)*Transport!$D$9)+(42.4*Transport!$D$14))*'Dept J Planning'!F24),IF(AND(E24="Electric car",INDEX(Locations!$B$3:$E$308,MATCH('Dept J Planning'!C24,Locations!$B$3:$B$308,0),4)="Europe",INDEX(Locations!$B$3:$E$308,MATCH('Dept J Planning'!D24,Locations!$B$3:$B$308,0),4)="UK"),(((((J24)-42.4)*Transport!$D$8)+(42.4*Transport!$D$14))*'Dept J Planning'!F24),IF(AND(E24="Electric car",INDEX(Locations!$B$3:$E$308,MATCH('Dept J Planning'!D24,Locations!$B$3:$B$308,0),4)="Europe",INDEX(Locations!$B$3:$E$308,MATCH('Dept J Planning'!C24,Locations!$B$3:$B$308,0),4)="UK"),(((((J24)-42.4)*Transport!$D$8)+(42.4*Transport!$D$14))*'Dept J Planning'!F24),IF(AND(OR(C24="Ireland",INDEX(Locations!$B$3:$F$308,MATCH('Dept J Planning'!C24,Locations!$B$3:$B$308,0),5)="Yes"),E24="Car",INDEX(Locations!$B$3:$E$308,MATCH('Dept J Planning'!D24,Locations!$B$3:$B$308,0),4)="UK"),(J24)*(0.15*Transport!$C$14+0.85*Transport!$C$9)*'Dept J Planning'!F24,IF(AND(OR(D24="Ireland",INDEX(Locations!$B$3:$F$308,MATCH('Dept J Planning'!D24,Locations!$B$3:$B$308,0),5)="Yes"),E24="Car",INDEX(Locations!$B$3:$E$308,MATCH('Dept J Planning'!C24,Locations!$B$3:$B$308,0),4)="UK"),(J24)*(0.15*Transport!$C$14+0.85*Transport!$C$9)*'Dept J Planning'!F24,IF(AND(OR(C24="Ireland",INDEX(Locations!$B$3:$F$308,MATCH('Dept J Planning'!C24,Locations!$B$3:$B$308,0),5)="Yes"),E24="Hybrid Car",INDEX(Locations!$B$3:$E$308,MATCH('Dept J Planning'!D24,Locations!$B$3:$B$308,0),4)="UK"),(J24)*(0.15*Transport!$C$14+0.85*Transport!$C$9)*'Dept J Planning'!F24,IF(AND(OR(D24="Ireland",INDEX(Locations!$B$3:$F$308,MATCH('Dept J Planning'!D24,Locations!$B$3:$B$308,0),5)="Yes"),E24="Hybrid Car",INDEX(Locations!$B$3:$E$308,MATCH('Dept J Planning'!C24,Locations!$B$3:$B$308,0),4)="UK"),(J24)*(0.15*Transport!$C$14+0.85*Transport!$C$9)*'Dept J Planning'!F24,IF(AND(OR(C24="Ireland",INDEX(Locations!$B$3:$F$308,MATCH('Dept J Planning'!C24,Locations!$B$3:$B$308,0),5)="Yes"),E24="Electric Car",INDEX(Locations!$B$3:$E$308,MATCH('Dept J Planning'!D24,Locations!$B$3:$B$308,0),4)="UK"),(J24)*(0.15*Transport!$C$14+0.85*Transport!$C$8)*'Dept J Planning'!F24,IF(AND(OR(D24="Ireland",INDEX(Locations!$B$3:$F$308,MATCH('Dept J Planning'!D24,Locations!$B$3:$B$308,0),5)="Yes"),E24="Electric Car",INDEX(Locations!$B$3:$E$308,MATCH('Dept J Planning'!C24,Locations!$B$3:$B$308,0),4)="UK"),(J24)*(0.15*Transport!$C$14+0.85*Transport!$C$8)*'Dept J Planning'!F24,IF(AND(OR(C24="Ireland",INDEX(Locations!$B$3:$F$308,MATCH('Dept J Planning'!C24,Locations!$B$3:$B$308,0),5)="Yes"),E24="Bus/Coach",INDEX(Locations!$B$3:$E$308,MATCH('Dept J Planning'!D24,Locations!$B$3:$B$308,0),4)="UK"),(J24)*(0.15*Transport!$C$13+0.85*Transport!$C$5)*'Dept J Planning'!F24,IF(AND(OR(D24="Ireland",INDEX(Locations!$B$3:$F$308,MATCH('Dept J Planning'!D24,Locations!$B$3:$B$308,0),5)="Yes"),E24="Bus/Coach",INDEX(Locations!$B$3:$E$308,MATCH('Dept J Planning'!C24,Locations!$B$3:$B$308,0),4)="UK"),(J24)*(0.15*Transport!$C$13+0.85*Transport!$C$5)*'Dept J Planning'!F24,IF(AND(OR(C24="Ireland",INDEX(Locations!$B$3:$F$308,MATCH('Dept J Planning'!C24,Locations!$B$3:$B$308,0),5)="Yes"),E24="Train",INDEX(Locations!$B$3:$E$308,MATCH('Dept J Planning'!D24,Locations!$B$3:$B$308,0),4)="UK"),(J24)*(0.15*Transport!$C$13+0.85*Transport!$C$3)*'Dept J Planning'!F24,IF(AND(OR(D24="Ireland",INDEX(Locations!$B$3:$F$308,MATCH('Dept J Planning'!D24,Locations!$B$3:$B$308,0),5)="Yes"),E24="Train",INDEX(Locations!$B$3:$E$308,MATCH('Dept J Planning'!C24,Locations!$B$3:$B$308,0),4)="UK"),(J24)*(0.15*Transport!$C$13+0.85*Transport!$C$3),J24*(INDEX(Transport!$B$3:$E$14,MATCH('Dept J Planning'!E24,Transport!$B$3:$B$14,0),IF(INDEX(Locations!$B$3:$G$308,MATCH('Dept J Planning'!C24,Locations!$B$3:$B$308,0),4)="UK",2,IF(INDEX(Locations!$B$3:$G$308,MATCH('Dept J Planning'!C24,Locations!$B$3:$B$308,0),4)="Europe",3,4)))))*F24*G24*H24))))))))))))))))))),1)),"")</f>
        <v/>
      </c>
      <c r="L24" s="90"/>
    </row>
    <row r="25" spans="1:14" ht="17.399999999999999" customHeight="1" x14ac:dyDescent="0.25">
      <c r="A25" s="90"/>
      <c r="B25" s="91"/>
      <c r="C25" s="91"/>
      <c r="D25" s="91"/>
      <c r="E25" s="91"/>
      <c r="F25" s="90"/>
      <c r="G25" s="90">
        <v>1</v>
      </c>
      <c r="H25" s="101">
        <v>1</v>
      </c>
      <c r="I25" s="91"/>
      <c r="J25" s="100" t="str">
        <f>(IFERROR(IF(I25="Yes",(ROUND(6371 * ACOS(SIN((VLOOKUP(C25,Locations!B:D,2,FALSE))*PI()/180)*SIN((VLOOKUP(D25,Locations!B:D,2,FALSE))*PI()/180) + COS((VLOOKUP(C25,Locations!B:D,2,FALSE))*PI()/180) * COS((VLOOKUP(D25,Locations!B:D,2,FALSE))*PI()/180)*COS((VLOOKUP(D25,Locations!B:D,3,FALSE))* PI()/180-(VLOOKUP(C25,Locations!B:D,3,FALSE))*PI()/180))/1.609,0))*2,(ROUND(6371 * ACOS(SIN((VLOOKUP(C25,Locations!B:D,2,FALSE))*PI()/180)*SIN((VLOOKUP(D25,Locations!B:D,2,FALSE))*PI()/180) + COS((VLOOKUP(C25,Locations!B:D,2,FALSE))*PI()/180) * COS((VLOOKUP(D25,Locations!B:D,2,FALSE))*PI()/180)*COS((VLOOKUP(D25,Locations!B:D,3,FALSE))* PI()/180-(VLOOKUP(C25,Locations!B:D,3,FALSE))*PI()/180))/1.609,0))),""))</f>
        <v/>
      </c>
      <c r="K25" s="100" t="str" cm="1">
        <f t="array" ref="K25">IFERROR((ROUND(IF(AND(E25="Train",INDEX(Locations!$B$3:$E$308,MATCH('Dept J Planning'!C25,Locations!$B$3:$B$308,0),4)="Europe",INDEX(Locations!$B$3:$E$308,MATCH('Dept J Planning'!D25,Locations!$B$3:$B$308,0),4)="UK"),(((INDEX(Dover!$B$3:$G$124,MATCH('Dept J Planning'!C25,Dover!$B$3:$B$124,0),6))*Transport!$D$3)+(INDEX(Dover!$B$3:$G$124,MATCH('Dept J Planning'!D25,Dover!$B$3:$B$124,0),6)*Transport!$C$3))*'Dept J Planning'!F25*IF(I25="Yes",2,1),IF(AND(E25="Train",INDEX(Locations!$B$3:$E$308,MATCH('Dept J Planning'!D25,Locations!$B$3:$B$308,0),4)="Europe",INDEX(Locations!$B$3:$E$308,MATCH('Dept J Planning'!C25,Locations!$B$3:$B$308,0),4)="UK"),(((INDEX(Dover!$B$3:$G$124,MATCH('Dept J Planning'!D25,Dover!$B$3:$B$124,0),6))*Transport!$D$3)+(INDEX(Dover!$B$3:$G$124,MATCH('Dept J Planning'!C25,Dover!$B$3:$B$124,0),6)*Transport!$C$3))*'Dept J Planning'!F25*IF(I25="Yes",2,1),IF(AND(E25="Bus/Coach",INDEX(Locations!$B$3:$E$308,MATCH('Dept J Planning'!C25,Locations!$B$3:$B$308,0),4)="Europe",INDEX(Locations!$B$3:$E$308,MATCH('Dept J Planning'!D25,Locations!$B$3:$B$308,0),4)="UK"),((((J25)-42.4)*Transport!$D$5)+(42.4*Transport!$D$13))*'Dept J Planning'!F25,IF(AND(E25="Bus/Coach",INDEX(Locations!$B$3:$E$308,MATCH('Dept J Planning'!D25,Locations!$B$3:$B$308,0),4)="Europe",INDEX(Locations!$B$3:$E$308,MATCH('Dept J Planning'!C25,Locations!$B$3:$B$308,0),4)="UK"),((((J25)-42.4)*Transport!$D$5)+(42.4*Transport!$D$13))*'Dept J Planning'!F25,IF(AND(E25="Car",INDEX(Locations!$B$3:$E$308,MATCH('Dept J Planning'!C25,Locations!$B$3:$B$308,0),4)="Europe",INDEX(Locations!$B$3:$E$308,MATCH('Dept J Planning'!D25,Locations!$B$3:$B$308,0),4)="UK"),(((((J25)-42.4)*Transport!$D$9)+(42.4*Transport!$D$14))*'Dept J Planning'!F25),IF(AND(E25="Car",INDEX(Locations!$B$3:$E$308,MATCH('Dept J Planning'!D25,Locations!$B$3:$B$308,0),4)="Europe",INDEX(Locations!$B$3:$E$308,MATCH('Dept J Planning'!C25,Locations!$B$3:$B$308,0),4)="UK"),(((((J25)-42.4)*Transport!$D$9)+(42.4*Transport!$D$14))*'Dept J Planning'!F25),IF(AND(E25="Hybrid car",INDEX(Locations!$B$3:$E$308,MATCH('Dept J Planning'!C25,Locations!$B$3:$B$308,0),4)="Europe",INDEX(Locations!$B$3:$E$308,MATCH('Dept J Planning'!D25,Locations!$B$3:$B$308,0),4)="UK"),(((((J25)-42.4)*Transport!$D$9)+(42.4*Transport!$D$14))*'Dept J Planning'!F25),IF(AND(E25="Hybrid car",INDEX(Locations!$B$3:$E$308,MATCH('Dept J Planning'!D25,Locations!$B$3:$B$308,0),4)="Europe",INDEX(Locations!$B$3:$E$308,MATCH('Dept J Planning'!C25,Locations!$B$3:$B$308,0),4)="UK"),(((((J25)-42.4)*Transport!$D$9)+(42.4*Transport!$D$14))*'Dept J Planning'!F25),IF(AND(E25="Electric car",INDEX(Locations!$B$3:$E$308,MATCH('Dept J Planning'!C25,Locations!$B$3:$B$308,0),4)="Europe",INDEX(Locations!$B$3:$E$308,MATCH('Dept J Planning'!D25,Locations!$B$3:$B$308,0),4)="UK"),(((((J25)-42.4)*Transport!$D$8)+(42.4*Transport!$D$14))*'Dept J Planning'!F25),IF(AND(E25="Electric car",INDEX(Locations!$B$3:$E$308,MATCH('Dept J Planning'!D25,Locations!$B$3:$B$308,0),4)="Europe",INDEX(Locations!$B$3:$E$308,MATCH('Dept J Planning'!C25,Locations!$B$3:$B$308,0),4)="UK"),(((((J25)-42.4)*Transport!$D$8)+(42.4*Transport!$D$14))*'Dept J Planning'!F25),IF(AND(OR(C25="Ireland",INDEX(Locations!$B$3:$F$308,MATCH('Dept J Planning'!C25,Locations!$B$3:$B$308,0),5)="Yes"),E25="Car",INDEX(Locations!$B$3:$E$308,MATCH('Dept J Planning'!D25,Locations!$B$3:$B$308,0),4)="UK"),(J25)*(0.15*Transport!$C$14+0.85*Transport!$C$9)*'Dept J Planning'!F25,IF(AND(OR(D25="Ireland",INDEX(Locations!$B$3:$F$308,MATCH('Dept J Planning'!D25,Locations!$B$3:$B$308,0),5)="Yes"),E25="Car",INDEX(Locations!$B$3:$E$308,MATCH('Dept J Planning'!C25,Locations!$B$3:$B$308,0),4)="UK"),(J25)*(0.15*Transport!$C$14+0.85*Transport!$C$9)*'Dept J Planning'!F25,IF(AND(OR(C25="Ireland",INDEX(Locations!$B$3:$F$308,MATCH('Dept J Planning'!C25,Locations!$B$3:$B$308,0),5)="Yes"),E25="Hybrid Car",INDEX(Locations!$B$3:$E$308,MATCH('Dept J Planning'!D25,Locations!$B$3:$B$308,0),4)="UK"),(J25)*(0.15*Transport!$C$14+0.85*Transport!$C$9)*'Dept J Planning'!F25,IF(AND(OR(D25="Ireland",INDEX(Locations!$B$3:$F$308,MATCH('Dept J Planning'!D25,Locations!$B$3:$B$308,0),5)="Yes"),E25="Hybrid Car",INDEX(Locations!$B$3:$E$308,MATCH('Dept J Planning'!C25,Locations!$B$3:$B$308,0),4)="UK"),(J25)*(0.15*Transport!$C$14+0.85*Transport!$C$9)*'Dept J Planning'!F25,IF(AND(OR(C25="Ireland",INDEX(Locations!$B$3:$F$308,MATCH('Dept J Planning'!C25,Locations!$B$3:$B$308,0),5)="Yes"),E25="Electric Car",INDEX(Locations!$B$3:$E$308,MATCH('Dept J Planning'!D25,Locations!$B$3:$B$308,0),4)="UK"),(J25)*(0.15*Transport!$C$14+0.85*Transport!$C$8)*'Dept J Planning'!F25,IF(AND(OR(D25="Ireland",INDEX(Locations!$B$3:$F$308,MATCH('Dept J Planning'!D25,Locations!$B$3:$B$308,0),5)="Yes"),E25="Electric Car",INDEX(Locations!$B$3:$E$308,MATCH('Dept J Planning'!C25,Locations!$B$3:$B$308,0),4)="UK"),(J25)*(0.15*Transport!$C$14+0.85*Transport!$C$8)*'Dept J Planning'!F25,IF(AND(OR(C25="Ireland",INDEX(Locations!$B$3:$F$308,MATCH('Dept J Planning'!C25,Locations!$B$3:$B$308,0),5)="Yes"),E25="Bus/Coach",INDEX(Locations!$B$3:$E$308,MATCH('Dept J Planning'!D25,Locations!$B$3:$B$308,0),4)="UK"),(J25)*(0.15*Transport!$C$13+0.85*Transport!$C$5)*'Dept J Planning'!F25,IF(AND(OR(D25="Ireland",INDEX(Locations!$B$3:$F$308,MATCH('Dept J Planning'!D25,Locations!$B$3:$B$308,0),5)="Yes"),E25="Bus/Coach",INDEX(Locations!$B$3:$E$308,MATCH('Dept J Planning'!C25,Locations!$B$3:$B$308,0),4)="UK"),(J25)*(0.15*Transport!$C$13+0.85*Transport!$C$5)*'Dept J Planning'!F25,IF(AND(OR(C25="Ireland",INDEX(Locations!$B$3:$F$308,MATCH('Dept J Planning'!C25,Locations!$B$3:$B$308,0),5)="Yes"),E25="Train",INDEX(Locations!$B$3:$E$308,MATCH('Dept J Planning'!D25,Locations!$B$3:$B$308,0),4)="UK"),(J25)*(0.15*Transport!$C$13+0.85*Transport!$C$3)*'Dept J Planning'!F25,IF(AND(OR(D25="Ireland",INDEX(Locations!$B$3:$F$308,MATCH('Dept J Planning'!D25,Locations!$B$3:$B$308,0),5)="Yes"),E25="Train",INDEX(Locations!$B$3:$E$308,MATCH('Dept J Planning'!C25,Locations!$B$3:$B$308,0),4)="UK"),(J25)*(0.15*Transport!$C$13+0.85*Transport!$C$3),J25*(INDEX(Transport!$B$3:$E$14,MATCH('Dept J Planning'!E25,Transport!$B$3:$B$14,0),IF(INDEX(Locations!$B$3:$G$308,MATCH('Dept J Planning'!C25,Locations!$B$3:$B$308,0),4)="UK",2,IF(INDEX(Locations!$B$3:$G$308,MATCH('Dept J Planning'!C25,Locations!$B$3:$B$308,0),4)="Europe",3,4)))))*F25*G25*H25))))))))))))))))))),1)),"")</f>
        <v/>
      </c>
      <c r="L25" s="90"/>
    </row>
    <row r="26" spans="1:14" ht="17.399999999999999" customHeight="1" x14ac:dyDescent="0.25">
      <c r="A26" s="90"/>
      <c r="B26" s="91"/>
      <c r="C26" s="91"/>
      <c r="D26" s="91"/>
      <c r="E26" s="91"/>
      <c r="F26" s="90"/>
      <c r="G26" s="90">
        <v>1</v>
      </c>
      <c r="H26" s="101">
        <v>1</v>
      </c>
      <c r="I26" s="91"/>
      <c r="J26" s="100" t="str">
        <f>(IFERROR(IF(I26="Yes",(ROUND(6371 * ACOS(SIN((VLOOKUP(C26,Locations!B:D,2,FALSE))*PI()/180)*SIN((VLOOKUP(D26,Locations!B:D,2,FALSE))*PI()/180) + COS((VLOOKUP(C26,Locations!B:D,2,FALSE))*PI()/180) * COS((VLOOKUP(D26,Locations!B:D,2,FALSE))*PI()/180)*COS((VLOOKUP(D26,Locations!B:D,3,FALSE))* PI()/180-(VLOOKUP(C26,Locations!B:D,3,FALSE))*PI()/180))/1.609,0))*2,(ROUND(6371 * ACOS(SIN((VLOOKUP(C26,Locations!B:D,2,FALSE))*PI()/180)*SIN((VLOOKUP(D26,Locations!B:D,2,FALSE))*PI()/180) + COS((VLOOKUP(C26,Locations!B:D,2,FALSE))*PI()/180) * COS((VLOOKUP(D26,Locations!B:D,2,FALSE))*PI()/180)*COS((VLOOKUP(D26,Locations!B:D,3,FALSE))* PI()/180-(VLOOKUP(C26,Locations!B:D,3,FALSE))*PI()/180))/1.609,0))),""))</f>
        <v/>
      </c>
      <c r="K26" s="100" t="str" cm="1">
        <f t="array" ref="K26">IFERROR((ROUND(IF(AND(E26="Train",INDEX(Locations!$B$3:$E$308,MATCH('Dept J Planning'!C26,Locations!$B$3:$B$308,0),4)="Europe",INDEX(Locations!$B$3:$E$308,MATCH('Dept J Planning'!D26,Locations!$B$3:$B$308,0),4)="UK"),(((INDEX(Dover!$B$3:$G$124,MATCH('Dept J Planning'!C26,Dover!$B$3:$B$124,0),6))*Transport!$D$3)+(INDEX(Dover!$B$3:$G$124,MATCH('Dept J Planning'!D26,Dover!$B$3:$B$124,0),6)*Transport!$C$3))*'Dept J Planning'!F26*IF(I26="Yes",2,1),IF(AND(E26="Train",INDEX(Locations!$B$3:$E$308,MATCH('Dept J Planning'!D26,Locations!$B$3:$B$308,0),4)="Europe",INDEX(Locations!$B$3:$E$308,MATCH('Dept J Planning'!C26,Locations!$B$3:$B$308,0),4)="UK"),(((INDEX(Dover!$B$3:$G$124,MATCH('Dept J Planning'!D26,Dover!$B$3:$B$124,0),6))*Transport!$D$3)+(INDEX(Dover!$B$3:$G$124,MATCH('Dept J Planning'!C26,Dover!$B$3:$B$124,0),6)*Transport!$C$3))*'Dept J Planning'!F26*IF(I26="Yes",2,1),IF(AND(E26="Bus/Coach",INDEX(Locations!$B$3:$E$308,MATCH('Dept J Planning'!C26,Locations!$B$3:$B$308,0),4)="Europe",INDEX(Locations!$B$3:$E$308,MATCH('Dept J Planning'!D26,Locations!$B$3:$B$308,0),4)="UK"),((((J26)-42.4)*Transport!$D$5)+(42.4*Transport!$D$13))*'Dept J Planning'!F26,IF(AND(E26="Bus/Coach",INDEX(Locations!$B$3:$E$308,MATCH('Dept J Planning'!D26,Locations!$B$3:$B$308,0),4)="Europe",INDEX(Locations!$B$3:$E$308,MATCH('Dept J Planning'!C26,Locations!$B$3:$B$308,0),4)="UK"),((((J26)-42.4)*Transport!$D$5)+(42.4*Transport!$D$13))*'Dept J Planning'!F26,IF(AND(E26="Car",INDEX(Locations!$B$3:$E$308,MATCH('Dept J Planning'!C26,Locations!$B$3:$B$308,0),4)="Europe",INDEX(Locations!$B$3:$E$308,MATCH('Dept J Planning'!D26,Locations!$B$3:$B$308,0),4)="UK"),(((((J26)-42.4)*Transport!$D$9)+(42.4*Transport!$D$14))*'Dept J Planning'!F26),IF(AND(E26="Car",INDEX(Locations!$B$3:$E$308,MATCH('Dept J Planning'!D26,Locations!$B$3:$B$308,0),4)="Europe",INDEX(Locations!$B$3:$E$308,MATCH('Dept J Planning'!C26,Locations!$B$3:$B$308,0),4)="UK"),(((((J26)-42.4)*Transport!$D$9)+(42.4*Transport!$D$14))*'Dept J Planning'!F26),IF(AND(E26="Hybrid car",INDEX(Locations!$B$3:$E$308,MATCH('Dept J Planning'!C26,Locations!$B$3:$B$308,0),4)="Europe",INDEX(Locations!$B$3:$E$308,MATCH('Dept J Planning'!D26,Locations!$B$3:$B$308,0),4)="UK"),(((((J26)-42.4)*Transport!$D$9)+(42.4*Transport!$D$14))*'Dept J Planning'!F26),IF(AND(E26="Hybrid car",INDEX(Locations!$B$3:$E$308,MATCH('Dept J Planning'!D26,Locations!$B$3:$B$308,0),4)="Europe",INDEX(Locations!$B$3:$E$308,MATCH('Dept J Planning'!C26,Locations!$B$3:$B$308,0),4)="UK"),(((((J26)-42.4)*Transport!$D$9)+(42.4*Transport!$D$14))*'Dept J Planning'!F26),IF(AND(E26="Electric car",INDEX(Locations!$B$3:$E$308,MATCH('Dept J Planning'!C26,Locations!$B$3:$B$308,0),4)="Europe",INDEX(Locations!$B$3:$E$308,MATCH('Dept J Planning'!D26,Locations!$B$3:$B$308,0),4)="UK"),(((((J26)-42.4)*Transport!$D$8)+(42.4*Transport!$D$14))*'Dept J Planning'!F26),IF(AND(E26="Electric car",INDEX(Locations!$B$3:$E$308,MATCH('Dept J Planning'!D26,Locations!$B$3:$B$308,0),4)="Europe",INDEX(Locations!$B$3:$E$308,MATCH('Dept J Planning'!C26,Locations!$B$3:$B$308,0),4)="UK"),(((((J26)-42.4)*Transport!$D$8)+(42.4*Transport!$D$14))*'Dept J Planning'!F26),IF(AND(OR(C26="Ireland",INDEX(Locations!$B$3:$F$308,MATCH('Dept J Planning'!C26,Locations!$B$3:$B$308,0),5)="Yes"),E26="Car",INDEX(Locations!$B$3:$E$308,MATCH('Dept J Planning'!D26,Locations!$B$3:$B$308,0),4)="UK"),(J26)*(0.15*Transport!$C$14+0.85*Transport!$C$9)*'Dept J Planning'!F26,IF(AND(OR(D26="Ireland",INDEX(Locations!$B$3:$F$308,MATCH('Dept J Planning'!D26,Locations!$B$3:$B$308,0),5)="Yes"),E26="Car",INDEX(Locations!$B$3:$E$308,MATCH('Dept J Planning'!C26,Locations!$B$3:$B$308,0),4)="UK"),(J26)*(0.15*Transport!$C$14+0.85*Transport!$C$9)*'Dept J Planning'!F26,IF(AND(OR(C26="Ireland",INDEX(Locations!$B$3:$F$308,MATCH('Dept J Planning'!C26,Locations!$B$3:$B$308,0),5)="Yes"),E26="Hybrid Car",INDEX(Locations!$B$3:$E$308,MATCH('Dept J Planning'!D26,Locations!$B$3:$B$308,0),4)="UK"),(J26)*(0.15*Transport!$C$14+0.85*Transport!$C$9)*'Dept J Planning'!F26,IF(AND(OR(D26="Ireland",INDEX(Locations!$B$3:$F$308,MATCH('Dept J Planning'!D26,Locations!$B$3:$B$308,0),5)="Yes"),E26="Hybrid Car",INDEX(Locations!$B$3:$E$308,MATCH('Dept J Planning'!C26,Locations!$B$3:$B$308,0),4)="UK"),(J26)*(0.15*Transport!$C$14+0.85*Transport!$C$9)*'Dept J Planning'!F26,IF(AND(OR(C26="Ireland",INDEX(Locations!$B$3:$F$308,MATCH('Dept J Planning'!C26,Locations!$B$3:$B$308,0),5)="Yes"),E26="Electric Car",INDEX(Locations!$B$3:$E$308,MATCH('Dept J Planning'!D26,Locations!$B$3:$B$308,0),4)="UK"),(J26)*(0.15*Transport!$C$14+0.85*Transport!$C$8)*'Dept J Planning'!F26,IF(AND(OR(D26="Ireland",INDEX(Locations!$B$3:$F$308,MATCH('Dept J Planning'!D26,Locations!$B$3:$B$308,0),5)="Yes"),E26="Electric Car",INDEX(Locations!$B$3:$E$308,MATCH('Dept J Planning'!C26,Locations!$B$3:$B$308,0),4)="UK"),(J26)*(0.15*Transport!$C$14+0.85*Transport!$C$8)*'Dept J Planning'!F26,IF(AND(OR(C26="Ireland",INDEX(Locations!$B$3:$F$308,MATCH('Dept J Planning'!C26,Locations!$B$3:$B$308,0),5)="Yes"),E26="Bus/Coach",INDEX(Locations!$B$3:$E$308,MATCH('Dept J Planning'!D26,Locations!$B$3:$B$308,0),4)="UK"),(J26)*(0.15*Transport!$C$13+0.85*Transport!$C$5)*'Dept J Planning'!F26,IF(AND(OR(D26="Ireland",INDEX(Locations!$B$3:$F$308,MATCH('Dept J Planning'!D26,Locations!$B$3:$B$308,0),5)="Yes"),E26="Bus/Coach",INDEX(Locations!$B$3:$E$308,MATCH('Dept J Planning'!C26,Locations!$B$3:$B$308,0),4)="UK"),(J26)*(0.15*Transport!$C$13+0.85*Transport!$C$5)*'Dept J Planning'!F26,IF(AND(OR(C26="Ireland",INDEX(Locations!$B$3:$F$308,MATCH('Dept J Planning'!C26,Locations!$B$3:$B$308,0),5)="Yes"),E26="Train",INDEX(Locations!$B$3:$E$308,MATCH('Dept J Planning'!D26,Locations!$B$3:$B$308,0),4)="UK"),(J26)*(0.15*Transport!$C$13+0.85*Transport!$C$3)*'Dept J Planning'!F26,IF(AND(OR(D26="Ireland",INDEX(Locations!$B$3:$F$308,MATCH('Dept J Planning'!D26,Locations!$B$3:$B$308,0),5)="Yes"),E26="Train",INDEX(Locations!$B$3:$E$308,MATCH('Dept J Planning'!C26,Locations!$B$3:$B$308,0),4)="UK"),(J26)*(0.15*Transport!$C$13+0.85*Transport!$C$3),J26*(INDEX(Transport!$B$3:$E$14,MATCH('Dept J Planning'!E26,Transport!$B$3:$B$14,0),IF(INDEX(Locations!$B$3:$G$308,MATCH('Dept J Planning'!C26,Locations!$B$3:$B$308,0),4)="UK",2,IF(INDEX(Locations!$B$3:$G$308,MATCH('Dept J Planning'!C26,Locations!$B$3:$B$308,0),4)="Europe",3,4)))))*F26*G26*H26))))))))))))))))))),1)),"")</f>
        <v/>
      </c>
      <c r="L26" s="90"/>
    </row>
    <row r="27" spans="1:14" ht="17.399999999999999" customHeight="1" x14ac:dyDescent="0.25">
      <c r="A27" s="90"/>
      <c r="B27" s="91"/>
      <c r="C27" s="91"/>
      <c r="D27" s="91"/>
      <c r="E27" s="91"/>
      <c r="F27" s="90"/>
      <c r="G27" s="90">
        <v>1</v>
      </c>
      <c r="H27" s="101">
        <v>1</v>
      </c>
      <c r="I27" s="91"/>
      <c r="J27" s="100" t="str">
        <f>(IFERROR(IF(I27="Yes",(ROUND(6371 * ACOS(SIN((VLOOKUP(C27,Locations!B:D,2,FALSE))*PI()/180)*SIN((VLOOKUP(D27,Locations!B:D,2,FALSE))*PI()/180) + COS((VLOOKUP(C27,Locations!B:D,2,FALSE))*PI()/180) * COS((VLOOKUP(D27,Locations!B:D,2,FALSE))*PI()/180)*COS((VLOOKUP(D27,Locations!B:D,3,FALSE))* PI()/180-(VLOOKUP(C27,Locations!B:D,3,FALSE))*PI()/180))/1.609,0))*2,(ROUND(6371 * ACOS(SIN((VLOOKUP(C27,Locations!B:D,2,FALSE))*PI()/180)*SIN((VLOOKUP(D27,Locations!B:D,2,FALSE))*PI()/180) + COS((VLOOKUP(C27,Locations!B:D,2,FALSE))*PI()/180) * COS((VLOOKUP(D27,Locations!B:D,2,FALSE))*PI()/180)*COS((VLOOKUP(D27,Locations!B:D,3,FALSE))* PI()/180-(VLOOKUP(C27,Locations!B:D,3,FALSE))*PI()/180))/1.609,0))),""))</f>
        <v/>
      </c>
      <c r="K27" s="100" t="str" cm="1">
        <f t="array" ref="K27">IFERROR((ROUND(IF(AND(E27="Train",INDEX(Locations!$B$3:$E$308,MATCH('Dept J Planning'!C27,Locations!$B$3:$B$308,0),4)="Europe",INDEX(Locations!$B$3:$E$308,MATCH('Dept J Planning'!D27,Locations!$B$3:$B$308,0),4)="UK"),(((INDEX(Dover!$B$3:$G$124,MATCH('Dept J Planning'!C27,Dover!$B$3:$B$124,0),6))*Transport!$D$3)+(INDEX(Dover!$B$3:$G$124,MATCH('Dept J Planning'!D27,Dover!$B$3:$B$124,0),6)*Transport!$C$3))*'Dept J Planning'!F27*IF(I27="Yes",2,1),IF(AND(E27="Train",INDEX(Locations!$B$3:$E$308,MATCH('Dept J Planning'!D27,Locations!$B$3:$B$308,0),4)="Europe",INDEX(Locations!$B$3:$E$308,MATCH('Dept J Planning'!C27,Locations!$B$3:$B$308,0),4)="UK"),(((INDEX(Dover!$B$3:$G$124,MATCH('Dept J Planning'!D27,Dover!$B$3:$B$124,0),6))*Transport!$D$3)+(INDEX(Dover!$B$3:$G$124,MATCH('Dept J Planning'!C27,Dover!$B$3:$B$124,0),6)*Transport!$C$3))*'Dept J Planning'!F27*IF(I27="Yes",2,1),IF(AND(E27="Bus/Coach",INDEX(Locations!$B$3:$E$308,MATCH('Dept J Planning'!C27,Locations!$B$3:$B$308,0),4)="Europe",INDEX(Locations!$B$3:$E$308,MATCH('Dept J Planning'!D27,Locations!$B$3:$B$308,0),4)="UK"),((((J27)-42.4)*Transport!$D$5)+(42.4*Transport!$D$13))*'Dept J Planning'!F27,IF(AND(E27="Bus/Coach",INDEX(Locations!$B$3:$E$308,MATCH('Dept J Planning'!D27,Locations!$B$3:$B$308,0),4)="Europe",INDEX(Locations!$B$3:$E$308,MATCH('Dept J Planning'!C27,Locations!$B$3:$B$308,0),4)="UK"),((((J27)-42.4)*Transport!$D$5)+(42.4*Transport!$D$13))*'Dept J Planning'!F27,IF(AND(E27="Car",INDEX(Locations!$B$3:$E$308,MATCH('Dept J Planning'!C27,Locations!$B$3:$B$308,0),4)="Europe",INDEX(Locations!$B$3:$E$308,MATCH('Dept J Planning'!D27,Locations!$B$3:$B$308,0),4)="UK"),(((((J27)-42.4)*Transport!$D$9)+(42.4*Transport!$D$14))*'Dept J Planning'!F27),IF(AND(E27="Car",INDEX(Locations!$B$3:$E$308,MATCH('Dept J Planning'!D27,Locations!$B$3:$B$308,0),4)="Europe",INDEX(Locations!$B$3:$E$308,MATCH('Dept J Planning'!C27,Locations!$B$3:$B$308,0),4)="UK"),(((((J27)-42.4)*Transport!$D$9)+(42.4*Transport!$D$14))*'Dept J Planning'!F27),IF(AND(E27="Hybrid car",INDEX(Locations!$B$3:$E$308,MATCH('Dept J Planning'!C27,Locations!$B$3:$B$308,0),4)="Europe",INDEX(Locations!$B$3:$E$308,MATCH('Dept J Planning'!D27,Locations!$B$3:$B$308,0),4)="UK"),(((((J27)-42.4)*Transport!$D$9)+(42.4*Transport!$D$14))*'Dept J Planning'!F27),IF(AND(E27="Hybrid car",INDEX(Locations!$B$3:$E$308,MATCH('Dept J Planning'!D27,Locations!$B$3:$B$308,0),4)="Europe",INDEX(Locations!$B$3:$E$308,MATCH('Dept J Planning'!C27,Locations!$B$3:$B$308,0),4)="UK"),(((((J27)-42.4)*Transport!$D$9)+(42.4*Transport!$D$14))*'Dept J Planning'!F27),IF(AND(E27="Electric car",INDEX(Locations!$B$3:$E$308,MATCH('Dept J Planning'!C27,Locations!$B$3:$B$308,0),4)="Europe",INDEX(Locations!$B$3:$E$308,MATCH('Dept J Planning'!D27,Locations!$B$3:$B$308,0),4)="UK"),(((((J27)-42.4)*Transport!$D$8)+(42.4*Transport!$D$14))*'Dept J Planning'!F27),IF(AND(E27="Electric car",INDEX(Locations!$B$3:$E$308,MATCH('Dept J Planning'!D27,Locations!$B$3:$B$308,0),4)="Europe",INDEX(Locations!$B$3:$E$308,MATCH('Dept J Planning'!C27,Locations!$B$3:$B$308,0),4)="UK"),(((((J27)-42.4)*Transport!$D$8)+(42.4*Transport!$D$14))*'Dept J Planning'!F27),IF(AND(OR(C27="Ireland",INDEX(Locations!$B$3:$F$308,MATCH('Dept J Planning'!C27,Locations!$B$3:$B$308,0),5)="Yes"),E27="Car",INDEX(Locations!$B$3:$E$308,MATCH('Dept J Planning'!D27,Locations!$B$3:$B$308,0),4)="UK"),(J27)*(0.15*Transport!$C$14+0.85*Transport!$C$9)*'Dept J Planning'!F27,IF(AND(OR(D27="Ireland",INDEX(Locations!$B$3:$F$308,MATCH('Dept J Planning'!D27,Locations!$B$3:$B$308,0),5)="Yes"),E27="Car",INDEX(Locations!$B$3:$E$308,MATCH('Dept J Planning'!C27,Locations!$B$3:$B$308,0),4)="UK"),(J27)*(0.15*Transport!$C$14+0.85*Transport!$C$9)*'Dept J Planning'!F27,IF(AND(OR(C27="Ireland",INDEX(Locations!$B$3:$F$308,MATCH('Dept J Planning'!C27,Locations!$B$3:$B$308,0),5)="Yes"),E27="Hybrid Car",INDEX(Locations!$B$3:$E$308,MATCH('Dept J Planning'!D27,Locations!$B$3:$B$308,0),4)="UK"),(J27)*(0.15*Transport!$C$14+0.85*Transport!$C$9)*'Dept J Planning'!F27,IF(AND(OR(D27="Ireland",INDEX(Locations!$B$3:$F$308,MATCH('Dept J Planning'!D27,Locations!$B$3:$B$308,0),5)="Yes"),E27="Hybrid Car",INDEX(Locations!$B$3:$E$308,MATCH('Dept J Planning'!C27,Locations!$B$3:$B$308,0),4)="UK"),(J27)*(0.15*Transport!$C$14+0.85*Transport!$C$9)*'Dept J Planning'!F27,IF(AND(OR(C27="Ireland",INDEX(Locations!$B$3:$F$308,MATCH('Dept J Planning'!C27,Locations!$B$3:$B$308,0),5)="Yes"),E27="Electric Car",INDEX(Locations!$B$3:$E$308,MATCH('Dept J Planning'!D27,Locations!$B$3:$B$308,0),4)="UK"),(J27)*(0.15*Transport!$C$14+0.85*Transport!$C$8)*'Dept J Planning'!F27,IF(AND(OR(D27="Ireland",INDEX(Locations!$B$3:$F$308,MATCH('Dept J Planning'!D27,Locations!$B$3:$B$308,0),5)="Yes"),E27="Electric Car",INDEX(Locations!$B$3:$E$308,MATCH('Dept J Planning'!C27,Locations!$B$3:$B$308,0),4)="UK"),(J27)*(0.15*Transport!$C$14+0.85*Transport!$C$8)*'Dept J Planning'!F27,IF(AND(OR(C27="Ireland",INDEX(Locations!$B$3:$F$308,MATCH('Dept J Planning'!C27,Locations!$B$3:$B$308,0),5)="Yes"),E27="Bus/Coach",INDEX(Locations!$B$3:$E$308,MATCH('Dept J Planning'!D27,Locations!$B$3:$B$308,0),4)="UK"),(J27)*(0.15*Transport!$C$13+0.85*Transport!$C$5)*'Dept J Planning'!F27,IF(AND(OR(D27="Ireland",INDEX(Locations!$B$3:$F$308,MATCH('Dept J Planning'!D27,Locations!$B$3:$B$308,0),5)="Yes"),E27="Bus/Coach",INDEX(Locations!$B$3:$E$308,MATCH('Dept J Planning'!C27,Locations!$B$3:$B$308,0),4)="UK"),(J27)*(0.15*Transport!$C$13+0.85*Transport!$C$5)*'Dept J Planning'!F27,IF(AND(OR(C27="Ireland",INDEX(Locations!$B$3:$F$308,MATCH('Dept J Planning'!C27,Locations!$B$3:$B$308,0),5)="Yes"),E27="Train",INDEX(Locations!$B$3:$E$308,MATCH('Dept J Planning'!D27,Locations!$B$3:$B$308,0),4)="UK"),(J27)*(0.15*Transport!$C$13+0.85*Transport!$C$3)*'Dept J Planning'!F27,IF(AND(OR(D27="Ireland",INDEX(Locations!$B$3:$F$308,MATCH('Dept J Planning'!D27,Locations!$B$3:$B$308,0),5)="Yes"),E27="Train",INDEX(Locations!$B$3:$E$308,MATCH('Dept J Planning'!C27,Locations!$B$3:$B$308,0),4)="UK"),(J27)*(0.15*Transport!$C$13+0.85*Transport!$C$3),J27*(INDEX(Transport!$B$3:$E$14,MATCH('Dept J Planning'!E27,Transport!$B$3:$B$14,0),IF(INDEX(Locations!$B$3:$G$308,MATCH('Dept J Planning'!C27,Locations!$B$3:$B$308,0),4)="UK",2,IF(INDEX(Locations!$B$3:$G$308,MATCH('Dept J Planning'!C27,Locations!$B$3:$B$308,0),4)="Europe",3,4)))))*F27*G27*H27))))))))))))))))))),1)),"")</f>
        <v/>
      </c>
      <c r="L27" s="90"/>
    </row>
    <row r="28" spans="1:14" ht="17.399999999999999" customHeight="1" x14ac:dyDescent="0.25">
      <c r="A28" s="90"/>
      <c r="B28" s="91"/>
      <c r="C28" s="91"/>
      <c r="D28" s="91"/>
      <c r="E28" s="91"/>
      <c r="F28" s="90"/>
      <c r="G28" s="90">
        <v>1</v>
      </c>
      <c r="H28" s="101">
        <v>1</v>
      </c>
      <c r="I28" s="91"/>
      <c r="J28" s="100" t="str">
        <f>(IFERROR(IF(I28="Yes",(ROUND(6371 * ACOS(SIN((VLOOKUP(C28,Locations!B:D,2,FALSE))*PI()/180)*SIN((VLOOKUP(D28,Locations!B:D,2,FALSE))*PI()/180) + COS((VLOOKUP(C28,Locations!B:D,2,FALSE))*PI()/180) * COS((VLOOKUP(D28,Locations!B:D,2,FALSE))*PI()/180)*COS((VLOOKUP(D28,Locations!B:D,3,FALSE))* PI()/180-(VLOOKUP(C28,Locations!B:D,3,FALSE))*PI()/180))/1.609,0))*2,(ROUND(6371 * ACOS(SIN((VLOOKUP(C28,Locations!B:D,2,FALSE))*PI()/180)*SIN((VLOOKUP(D28,Locations!B:D,2,FALSE))*PI()/180) + COS((VLOOKUP(C28,Locations!B:D,2,FALSE))*PI()/180) * COS((VLOOKUP(D28,Locations!B:D,2,FALSE))*PI()/180)*COS((VLOOKUP(D28,Locations!B:D,3,FALSE))* PI()/180-(VLOOKUP(C28,Locations!B:D,3,FALSE))*PI()/180))/1.609,0))),""))</f>
        <v/>
      </c>
      <c r="K28" s="100" t="str" cm="1">
        <f t="array" ref="K28">IFERROR((ROUND(IF(AND(E28="Train",INDEX(Locations!$B$3:$E$308,MATCH('Dept J Planning'!C28,Locations!$B$3:$B$308,0),4)="Europe",INDEX(Locations!$B$3:$E$308,MATCH('Dept J Planning'!D28,Locations!$B$3:$B$308,0),4)="UK"),(((INDEX(Dover!$B$3:$G$124,MATCH('Dept J Planning'!C28,Dover!$B$3:$B$124,0),6))*Transport!$D$3)+(INDEX(Dover!$B$3:$G$124,MATCH('Dept J Planning'!D28,Dover!$B$3:$B$124,0),6)*Transport!$C$3))*'Dept J Planning'!F28*IF(I28="Yes",2,1),IF(AND(E28="Train",INDEX(Locations!$B$3:$E$308,MATCH('Dept J Planning'!D28,Locations!$B$3:$B$308,0),4)="Europe",INDEX(Locations!$B$3:$E$308,MATCH('Dept J Planning'!C28,Locations!$B$3:$B$308,0),4)="UK"),(((INDEX(Dover!$B$3:$G$124,MATCH('Dept J Planning'!D28,Dover!$B$3:$B$124,0),6))*Transport!$D$3)+(INDEX(Dover!$B$3:$G$124,MATCH('Dept J Planning'!C28,Dover!$B$3:$B$124,0),6)*Transport!$C$3))*'Dept J Planning'!F28*IF(I28="Yes",2,1),IF(AND(E28="Bus/Coach",INDEX(Locations!$B$3:$E$308,MATCH('Dept J Planning'!C28,Locations!$B$3:$B$308,0),4)="Europe",INDEX(Locations!$B$3:$E$308,MATCH('Dept J Planning'!D28,Locations!$B$3:$B$308,0),4)="UK"),((((J28)-42.4)*Transport!$D$5)+(42.4*Transport!$D$13))*'Dept J Planning'!F28,IF(AND(E28="Bus/Coach",INDEX(Locations!$B$3:$E$308,MATCH('Dept J Planning'!D28,Locations!$B$3:$B$308,0),4)="Europe",INDEX(Locations!$B$3:$E$308,MATCH('Dept J Planning'!C28,Locations!$B$3:$B$308,0),4)="UK"),((((J28)-42.4)*Transport!$D$5)+(42.4*Transport!$D$13))*'Dept J Planning'!F28,IF(AND(E28="Car",INDEX(Locations!$B$3:$E$308,MATCH('Dept J Planning'!C28,Locations!$B$3:$B$308,0),4)="Europe",INDEX(Locations!$B$3:$E$308,MATCH('Dept J Planning'!D28,Locations!$B$3:$B$308,0),4)="UK"),(((((J28)-42.4)*Transport!$D$9)+(42.4*Transport!$D$14))*'Dept J Planning'!F28),IF(AND(E28="Car",INDEX(Locations!$B$3:$E$308,MATCH('Dept J Planning'!D28,Locations!$B$3:$B$308,0),4)="Europe",INDEX(Locations!$B$3:$E$308,MATCH('Dept J Planning'!C28,Locations!$B$3:$B$308,0),4)="UK"),(((((J28)-42.4)*Transport!$D$9)+(42.4*Transport!$D$14))*'Dept J Planning'!F28),IF(AND(E28="Hybrid car",INDEX(Locations!$B$3:$E$308,MATCH('Dept J Planning'!C28,Locations!$B$3:$B$308,0),4)="Europe",INDEX(Locations!$B$3:$E$308,MATCH('Dept J Planning'!D28,Locations!$B$3:$B$308,0),4)="UK"),(((((J28)-42.4)*Transport!$D$9)+(42.4*Transport!$D$14))*'Dept J Planning'!F28),IF(AND(E28="Hybrid car",INDEX(Locations!$B$3:$E$308,MATCH('Dept J Planning'!D28,Locations!$B$3:$B$308,0),4)="Europe",INDEX(Locations!$B$3:$E$308,MATCH('Dept J Planning'!C28,Locations!$B$3:$B$308,0),4)="UK"),(((((J28)-42.4)*Transport!$D$9)+(42.4*Transport!$D$14))*'Dept J Planning'!F28),IF(AND(E28="Electric car",INDEX(Locations!$B$3:$E$308,MATCH('Dept J Planning'!C28,Locations!$B$3:$B$308,0),4)="Europe",INDEX(Locations!$B$3:$E$308,MATCH('Dept J Planning'!D28,Locations!$B$3:$B$308,0),4)="UK"),(((((J28)-42.4)*Transport!$D$8)+(42.4*Transport!$D$14))*'Dept J Planning'!F28),IF(AND(E28="Electric car",INDEX(Locations!$B$3:$E$308,MATCH('Dept J Planning'!D28,Locations!$B$3:$B$308,0),4)="Europe",INDEX(Locations!$B$3:$E$308,MATCH('Dept J Planning'!C28,Locations!$B$3:$B$308,0),4)="UK"),(((((J28)-42.4)*Transport!$D$8)+(42.4*Transport!$D$14))*'Dept J Planning'!F28),IF(AND(OR(C28="Ireland",INDEX(Locations!$B$3:$F$308,MATCH('Dept J Planning'!C28,Locations!$B$3:$B$308,0),5)="Yes"),E28="Car",INDEX(Locations!$B$3:$E$308,MATCH('Dept J Planning'!D28,Locations!$B$3:$B$308,0),4)="UK"),(J28)*(0.15*Transport!$C$14+0.85*Transport!$C$9)*'Dept J Planning'!F28,IF(AND(OR(D28="Ireland",INDEX(Locations!$B$3:$F$308,MATCH('Dept J Planning'!D28,Locations!$B$3:$B$308,0),5)="Yes"),E28="Car",INDEX(Locations!$B$3:$E$308,MATCH('Dept J Planning'!C28,Locations!$B$3:$B$308,0),4)="UK"),(J28)*(0.15*Transport!$C$14+0.85*Transport!$C$9)*'Dept J Planning'!F28,IF(AND(OR(C28="Ireland",INDEX(Locations!$B$3:$F$308,MATCH('Dept J Planning'!C28,Locations!$B$3:$B$308,0),5)="Yes"),E28="Hybrid Car",INDEX(Locations!$B$3:$E$308,MATCH('Dept J Planning'!D28,Locations!$B$3:$B$308,0),4)="UK"),(J28)*(0.15*Transport!$C$14+0.85*Transport!$C$9)*'Dept J Planning'!F28,IF(AND(OR(D28="Ireland",INDEX(Locations!$B$3:$F$308,MATCH('Dept J Planning'!D28,Locations!$B$3:$B$308,0),5)="Yes"),E28="Hybrid Car",INDEX(Locations!$B$3:$E$308,MATCH('Dept J Planning'!C28,Locations!$B$3:$B$308,0),4)="UK"),(J28)*(0.15*Transport!$C$14+0.85*Transport!$C$9)*'Dept J Planning'!F28,IF(AND(OR(C28="Ireland",INDEX(Locations!$B$3:$F$308,MATCH('Dept J Planning'!C28,Locations!$B$3:$B$308,0),5)="Yes"),E28="Electric Car",INDEX(Locations!$B$3:$E$308,MATCH('Dept J Planning'!D28,Locations!$B$3:$B$308,0),4)="UK"),(J28)*(0.15*Transport!$C$14+0.85*Transport!$C$8)*'Dept J Planning'!F28,IF(AND(OR(D28="Ireland",INDEX(Locations!$B$3:$F$308,MATCH('Dept J Planning'!D28,Locations!$B$3:$B$308,0),5)="Yes"),E28="Electric Car",INDEX(Locations!$B$3:$E$308,MATCH('Dept J Planning'!C28,Locations!$B$3:$B$308,0),4)="UK"),(J28)*(0.15*Transport!$C$14+0.85*Transport!$C$8)*'Dept J Planning'!F28,IF(AND(OR(C28="Ireland",INDEX(Locations!$B$3:$F$308,MATCH('Dept J Planning'!C28,Locations!$B$3:$B$308,0),5)="Yes"),E28="Bus/Coach",INDEX(Locations!$B$3:$E$308,MATCH('Dept J Planning'!D28,Locations!$B$3:$B$308,0),4)="UK"),(J28)*(0.15*Transport!$C$13+0.85*Transport!$C$5)*'Dept J Planning'!F28,IF(AND(OR(D28="Ireland",INDEX(Locations!$B$3:$F$308,MATCH('Dept J Planning'!D28,Locations!$B$3:$B$308,0),5)="Yes"),E28="Bus/Coach",INDEX(Locations!$B$3:$E$308,MATCH('Dept J Planning'!C28,Locations!$B$3:$B$308,0),4)="UK"),(J28)*(0.15*Transport!$C$13+0.85*Transport!$C$5)*'Dept J Planning'!F28,IF(AND(OR(C28="Ireland",INDEX(Locations!$B$3:$F$308,MATCH('Dept J Planning'!C28,Locations!$B$3:$B$308,0),5)="Yes"),E28="Train",INDEX(Locations!$B$3:$E$308,MATCH('Dept J Planning'!D28,Locations!$B$3:$B$308,0),4)="UK"),(J28)*(0.15*Transport!$C$13+0.85*Transport!$C$3)*'Dept J Planning'!F28,IF(AND(OR(D28="Ireland",INDEX(Locations!$B$3:$F$308,MATCH('Dept J Planning'!D28,Locations!$B$3:$B$308,0),5)="Yes"),E28="Train",INDEX(Locations!$B$3:$E$308,MATCH('Dept J Planning'!C28,Locations!$B$3:$B$308,0),4)="UK"),(J28)*(0.15*Transport!$C$13+0.85*Transport!$C$3),J28*(INDEX(Transport!$B$3:$E$14,MATCH('Dept J Planning'!E28,Transport!$B$3:$B$14,0),IF(INDEX(Locations!$B$3:$G$308,MATCH('Dept J Planning'!C28,Locations!$B$3:$B$308,0),4)="UK",2,IF(INDEX(Locations!$B$3:$G$308,MATCH('Dept J Planning'!C28,Locations!$B$3:$B$308,0),4)="Europe",3,4)))))*F28*G28*H28))))))))))))))))))),1)),"")</f>
        <v/>
      </c>
      <c r="L28" s="90"/>
    </row>
    <row r="29" spans="1:14" ht="17.399999999999999" customHeight="1" x14ac:dyDescent="0.25">
      <c r="A29" s="90"/>
      <c r="B29" s="91"/>
      <c r="C29" s="91"/>
      <c r="D29" s="91"/>
      <c r="E29" s="91"/>
      <c r="F29" s="90"/>
      <c r="G29" s="90">
        <v>1</v>
      </c>
      <c r="H29" s="101">
        <v>1</v>
      </c>
      <c r="I29" s="91"/>
      <c r="J29" s="100" t="str">
        <f>(IFERROR(IF(I29="Yes",(ROUND(6371 * ACOS(SIN((VLOOKUP(C29,Locations!B:D,2,FALSE))*PI()/180)*SIN((VLOOKUP(D29,Locations!B:D,2,FALSE))*PI()/180) + COS((VLOOKUP(C29,Locations!B:D,2,FALSE))*PI()/180) * COS((VLOOKUP(D29,Locations!B:D,2,FALSE))*PI()/180)*COS((VLOOKUP(D29,Locations!B:D,3,FALSE))* PI()/180-(VLOOKUP(C29,Locations!B:D,3,FALSE))*PI()/180))/1.609,0))*2,(ROUND(6371 * ACOS(SIN((VLOOKUP(C29,Locations!B:D,2,FALSE))*PI()/180)*SIN((VLOOKUP(D29,Locations!B:D,2,FALSE))*PI()/180) + COS((VLOOKUP(C29,Locations!B:D,2,FALSE))*PI()/180) * COS((VLOOKUP(D29,Locations!B:D,2,FALSE))*PI()/180)*COS((VLOOKUP(D29,Locations!B:D,3,FALSE))* PI()/180-(VLOOKUP(C29,Locations!B:D,3,FALSE))*PI()/180))/1.609,0))),""))</f>
        <v/>
      </c>
      <c r="K29" s="100" t="str" cm="1">
        <f t="array" ref="K29">IFERROR((ROUND(IF(AND(E29="Train",INDEX(Locations!$B$3:$E$308,MATCH('Dept J Planning'!C29,Locations!$B$3:$B$308,0),4)="Europe",INDEX(Locations!$B$3:$E$308,MATCH('Dept J Planning'!D29,Locations!$B$3:$B$308,0),4)="UK"),(((INDEX(Dover!$B$3:$G$124,MATCH('Dept J Planning'!C29,Dover!$B$3:$B$124,0),6))*Transport!$D$3)+(INDEX(Dover!$B$3:$G$124,MATCH('Dept J Planning'!D29,Dover!$B$3:$B$124,0),6)*Transport!$C$3))*'Dept J Planning'!F29*IF(I29="Yes",2,1),IF(AND(E29="Train",INDEX(Locations!$B$3:$E$308,MATCH('Dept J Planning'!D29,Locations!$B$3:$B$308,0),4)="Europe",INDEX(Locations!$B$3:$E$308,MATCH('Dept J Planning'!C29,Locations!$B$3:$B$308,0),4)="UK"),(((INDEX(Dover!$B$3:$G$124,MATCH('Dept J Planning'!D29,Dover!$B$3:$B$124,0),6))*Transport!$D$3)+(INDEX(Dover!$B$3:$G$124,MATCH('Dept J Planning'!C29,Dover!$B$3:$B$124,0),6)*Transport!$C$3))*'Dept J Planning'!F29*IF(I29="Yes",2,1),IF(AND(E29="Bus/Coach",INDEX(Locations!$B$3:$E$308,MATCH('Dept J Planning'!C29,Locations!$B$3:$B$308,0),4)="Europe",INDEX(Locations!$B$3:$E$308,MATCH('Dept J Planning'!D29,Locations!$B$3:$B$308,0),4)="UK"),((((J29)-42.4)*Transport!$D$5)+(42.4*Transport!$D$13))*'Dept J Planning'!F29,IF(AND(E29="Bus/Coach",INDEX(Locations!$B$3:$E$308,MATCH('Dept J Planning'!D29,Locations!$B$3:$B$308,0),4)="Europe",INDEX(Locations!$B$3:$E$308,MATCH('Dept J Planning'!C29,Locations!$B$3:$B$308,0),4)="UK"),((((J29)-42.4)*Transport!$D$5)+(42.4*Transport!$D$13))*'Dept J Planning'!F29,IF(AND(E29="Car",INDEX(Locations!$B$3:$E$308,MATCH('Dept J Planning'!C29,Locations!$B$3:$B$308,0),4)="Europe",INDEX(Locations!$B$3:$E$308,MATCH('Dept J Planning'!D29,Locations!$B$3:$B$308,0),4)="UK"),(((((J29)-42.4)*Transport!$D$9)+(42.4*Transport!$D$14))*'Dept J Planning'!F29),IF(AND(E29="Car",INDEX(Locations!$B$3:$E$308,MATCH('Dept J Planning'!D29,Locations!$B$3:$B$308,0),4)="Europe",INDEX(Locations!$B$3:$E$308,MATCH('Dept J Planning'!C29,Locations!$B$3:$B$308,0),4)="UK"),(((((J29)-42.4)*Transport!$D$9)+(42.4*Transport!$D$14))*'Dept J Planning'!F29),IF(AND(E29="Hybrid car",INDEX(Locations!$B$3:$E$308,MATCH('Dept J Planning'!C29,Locations!$B$3:$B$308,0),4)="Europe",INDEX(Locations!$B$3:$E$308,MATCH('Dept J Planning'!D29,Locations!$B$3:$B$308,0),4)="UK"),(((((J29)-42.4)*Transport!$D$9)+(42.4*Transport!$D$14))*'Dept J Planning'!F29),IF(AND(E29="Hybrid car",INDEX(Locations!$B$3:$E$308,MATCH('Dept J Planning'!D29,Locations!$B$3:$B$308,0),4)="Europe",INDEX(Locations!$B$3:$E$308,MATCH('Dept J Planning'!C29,Locations!$B$3:$B$308,0),4)="UK"),(((((J29)-42.4)*Transport!$D$9)+(42.4*Transport!$D$14))*'Dept J Planning'!F29),IF(AND(E29="Electric car",INDEX(Locations!$B$3:$E$308,MATCH('Dept J Planning'!C29,Locations!$B$3:$B$308,0),4)="Europe",INDEX(Locations!$B$3:$E$308,MATCH('Dept J Planning'!D29,Locations!$B$3:$B$308,0),4)="UK"),(((((J29)-42.4)*Transport!$D$8)+(42.4*Transport!$D$14))*'Dept J Planning'!F29),IF(AND(E29="Electric car",INDEX(Locations!$B$3:$E$308,MATCH('Dept J Planning'!D29,Locations!$B$3:$B$308,0),4)="Europe",INDEX(Locations!$B$3:$E$308,MATCH('Dept J Planning'!C29,Locations!$B$3:$B$308,0),4)="UK"),(((((J29)-42.4)*Transport!$D$8)+(42.4*Transport!$D$14))*'Dept J Planning'!F29),IF(AND(OR(C29="Ireland",INDEX(Locations!$B$3:$F$308,MATCH('Dept J Planning'!C29,Locations!$B$3:$B$308,0),5)="Yes"),E29="Car",INDEX(Locations!$B$3:$E$308,MATCH('Dept J Planning'!D29,Locations!$B$3:$B$308,0),4)="UK"),(J29)*(0.15*Transport!$C$14+0.85*Transport!$C$9)*'Dept J Planning'!F29,IF(AND(OR(D29="Ireland",INDEX(Locations!$B$3:$F$308,MATCH('Dept J Planning'!D29,Locations!$B$3:$B$308,0),5)="Yes"),E29="Car",INDEX(Locations!$B$3:$E$308,MATCH('Dept J Planning'!C29,Locations!$B$3:$B$308,0),4)="UK"),(J29)*(0.15*Transport!$C$14+0.85*Transport!$C$9)*'Dept J Planning'!F29,IF(AND(OR(C29="Ireland",INDEX(Locations!$B$3:$F$308,MATCH('Dept J Planning'!C29,Locations!$B$3:$B$308,0),5)="Yes"),E29="Hybrid Car",INDEX(Locations!$B$3:$E$308,MATCH('Dept J Planning'!D29,Locations!$B$3:$B$308,0),4)="UK"),(J29)*(0.15*Transport!$C$14+0.85*Transport!$C$9)*'Dept J Planning'!F29,IF(AND(OR(D29="Ireland",INDEX(Locations!$B$3:$F$308,MATCH('Dept J Planning'!D29,Locations!$B$3:$B$308,0),5)="Yes"),E29="Hybrid Car",INDEX(Locations!$B$3:$E$308,MATCH('Dept J Planning'!C29,Locations!$B$3:$B$308,0),4)="UK"),(J29)*(0.15*Transport!$C$14+0.85*Transport!$C$9)*'Dept J Planning'!F29,IF(AND(OR(C29="Ireland",INDEX(Locations!$B$3:$F$308,MATCH('Dept J Planning'!C29,Locations!$B$3:$B$308,0),5)="Yes"),E29="Electric Car",INDEX(Locations!$B$3:$E$308,MATCH('Dept J Planning'!D29,Locations!$B$3:$B$308,0),4)="UK"),(J29)*(0.15*Transport!$C$14+0.85*Transport!$C$8)*'Dept J Planning'!F29,IF(AND(OR(D29="Ireland",INDEX(Locations!$B$3:$F$308,MATCH('Dept J Planning'!D29,Locations!$B$3:$B$308,0),5)="Yes"),E29="Electric Car",INDEX(Locations!$B$3:$E$308,MATCH('Dept J Planning'!C29,Locations!$B$3:$B$308,0),4)="UK"),(J29)*(0.15*Transport!$C$14+0.85*Transport!$C$8)*'Dept J Planning'!F29,IF(AND(OR(C29="Ireland",INDEX(Locations!$B$3:$F$308,MATCH('Dept J Planning'!C29,Locations!$B$3:$B$308,0),5)="Yes"),E29="Bus/Coach",INDEX(Locations!$B$3:$E$308,MATCH('Dept J Planning'!D29,Locations!$B$3:$B$308,0),4)="UK"),(J29)*(0.15*Transport!$C$13+0.85*Transport!$C$5)*'Dept J Planning'!F29,IF(AND(OR(D29="Ireland",INDEX(Locations!$B$3:$F$308,MATCH('Dept J Planning'!D29,Locations!$B$3:$B$308,0),5)="Yes"),E29="Bus/Coach",INDEX(Locations!$B$3:$E$308,MATCH('Dept J Planning'!C29,Locations!$B$3:$B$308,0),4)="UK"),(J29)*(0.15*Transport!$C$13+0.85*Transport!$C$5)*'Dept J Planning'!F29,IF(AND(OR(C29="Ireland",INDEX(Locations!$B$3:$F$308,MATCH('Dept J Planning'!C29,Locations!$B$3:$B$308,0),5)="Yes"),E29="Train",INDEX(Locations!$B$3:$E$308,MATCH('Dept J Planning'!D29,Locations!$B$3:$B$308,0),4)="UK"),(J29)*(0.15*Transport!$C$13+0.85*Transport!$C$3)*'Dept J Planning'!F29,IF(AND(OR(D29="Ireland",INDEX(Locations!$B$3:$F$308,MATCH('Dept J Planning'!D29,Locations!$B$3:$B$308,0),5)="Yes"),E29="Train",INDEX(Locations!$B$3:$E$308,MATCH('Dept J Planning'!C29,Locations!$B$3:$B$308,0),4)="UK"),(J29)*(0.15*Transport!$C$13+0.85*Transport!$C$3),J29*(INDEX(Transport!$B$3:$E$14,MATCH('Dept J Planning'!E29,Transport!$B$3:$B$14,0),IF(INDEX(Locations!$B$3:$G$308,MATCH('Dept J Planning'!C29,Locations!$B$3:$B$308,0),4)="UK",2,IF(INDEX(Locations!$B$3:$G$308,MATCH('Dept J Planning'!C29,Locations!$B$3:$B$308,0),4)="Europe",3,4)))))*F29*G29*H29))))))))))))))))))),1)),"")</f>
        <v/>
      </c>
      <c r="L29" s="90"/>
    </row>
    <row r="30" spans="1:14" ht="17.399999999999999" customHeight="1" x14ac:dyDescent="0.25">
      <c r="A30" s="90"/>
      <c r="B30" s="91"/>
      <c r="C30" s="91"/>
      <c r="D30" s="91"/>
      <c r="E30" s="91"/>
      <c r="F30" s="90"/>
      <c r="G30" s="90">
        <v>1</v>
      </c>
      <c r="H30" s="101">
        <v>1</v>
      </c>
      <c r="I30" s="91"/>
      <c r="J30" s="100" t="str">
        <f>(IFERROR(IF(I30="Yes",(ROUND(6371 * ACOS(SIN((VLOOKUP(C30,Locations!B:D,2,FALSE))*PI()/180)*SIN((VLOOKUP(D30,Locations!B:D,2,FALSE))*PI()/180) + COS((VLOOKUP(C30,Locations!B:D,2,FALSE))*PI()/180) * COS((VLOOKUP(D30,Locations!B:D,2,FALSE))*PI()/180)*COS((VLOOKUP(D30,Locations!B:D,3,FALSE))* PI()/180-(VLOOKUP(C30,Locations!B:D,3,FALSE))*PI()/180))/1.609,0))*2,(ROUND(6371 * ACOS(SIN((VLOOKUP(C30,Locations!B:D,2,FALSE))*PI()/180)*SIN((VLOOKUP(D30,Locations!B:D,2,FALSE))*PI()/180) + COS((VLOOKUP(C30,Locations!B:D,2,FALSE))*PI()/180) * COS((VLOOKUP(D30,Locations!B:D,2,FALSE))*PI()/180)*COS((VLOOKUP(D30,Locations!B:D,3,FALSE))* PI()/180-(VLOOKUP(C30,Locations!B:D,3,FALSE))*PI()/180))/1.609,0))),""))</f>
        <v/>
      </c>
      <c r="K30" s="100" t="str" cm="1">
        <f t="array" ref="K30">IFERROR((ROUND(IF(AND(E30="Train",INDEX(Locations!$B$3:$E$308,MATCH('Dept J Planning'!C30,Locations!$B$3:$B$308,0),4)="Europe",INDEX(Locations!$B$3:$E$308,MATCH('Dept J Planning'!D30,Locations!$B$3:$B$308,0),4)="UK"),(((INDEX(Dover!$B$3:$G$124,MATCH('Dept J Planning'!C30,Dover!$B$3:$B$124,0),6))*Transport!$D$3)+(INDEX(Dover!$B$3:$G$124,MATCH('Dept J Planning'!D30,Dover!$B$3:$B$124,0),6)*Transport!$C$3))*'Dept J Planning'!F30*IF(I30="Yes",2,1),IF(AND(E30="Train",INDEX(Locations!$B$3:$E$308,MATCH('Dept J Planning'!D30,Locations!$B$3:$B$308,0),4)="Europe",INDEX(Locations!$B$3:$E$308,MATCH('Dept J Planning'!C30,Locations!$B$3:$B$308,0),4)="UK"),(((INDEX(Dover!$B$3:$G$124,MATCH('Dept J Planning'!D30,Dover!$B$3:$B$124,0),6))*Transport!$D$3)+(INDEX(Dover!$B$3:$G$124,MATCH('Dept J Planning'!C30,Dover!$B$3:$B$124,0),6)*Transport!$C$3))*'Dept J Planning'!F30*IF(I30="Yes",2,1),IF(AND(E30="Bus/Coach",INDEX(Locations!$B$3:$E$308,MATCH('Dept J Planning'!C30,Locations!$B$3:$B$308,0),4)="Europe",INDEX(Locations!$B$3:$E$308,MATCH('Dept J Planning'!D30,Locations!$B$3:$B$308,0),4)="UK"),((((J30)-42.4)*Transport!$D$5)+(42.4*Transport!$D$13))*'Dept J Planning'!F30,IF(AND(E30="Bus/Coach",INDEX(Locations!$B$3:$E$308,MATCH('Dept J Planning'!D30,Locations!$B$3:$B$308,0),4)="Europe",INDEX(Locations!$B$3:$E$308,MATCH('Dept J Planning'!C30,Locations!$B$3:$B$308,0),4)="UK"),((((J30)-42.4)*Transport!$D$5)+(42.4*Transport!$D$13))*'Dept J Planning'!F30,IF(AND(E30="Car",INDEX(Locations!$B$3:$E$308,MATCH('Dept J Planning'!C30,Locations!$B$3:$B$308,0),4)="Europe",INDEX(Locations!$B$3:$E$308,MATCH('Dept J Planning'!D30,Locations!$B$3:$B$308,0),4)="UK"),(((((J30)-42.4)*Transport!$D$9)+(42.4*Transport!$D$14))*'Dept J Planning'!F30),IF(AND(E30="Car",INDEX(Locations!$B$3:$E$308,MATCH('Dept J Planning'!D30,Locations!$B$3:$B$308,0),4)="Europe",INDEX(Locations!$B$3:$E$308,MATCH('Dept J Planning'!C30,Locations!$B$3:$B$308,0),4)="UK"),(((((J30)-42.4)*Transport!$D$9)+(42.4*Transport!$D$14))*'Dept J Planning'!F30),IF(AND(E30="Hybrid car",INDEX(Locations!$B$3:$E$308,MATCH('Dept J Planning'!C30,Locations!$B$3:$B$308,0),4)="Europe",INDEX(Locations!$B$3:$E$308,MATCH('Dept J Planning'!D30,Locations!$B$3:$B$308,0),4)="UK"),(((((J30)-42.4)*Transport!$D$9)+(42.4*Transport!$D$14))*'Dept J Planning'!F30),IF(AND(E30="Hybrid car",INDEX(Locations!$B$3:$E$308,MATCH('Dept J Planning'!D30,Locations!$B$3:$B$308,0),4)="Europe",INDEX(Locations!$B$3:$E$308,MATCH('Dept J Planning'!C30,Locations!$B$3:$B$308,0),4)="UK"),(((((J30)-42.4)*Transport!$D$9)+(42.4*Transport!$D$14))*'Dept J Planning'!F30),IF(AND(E30="Electric car",INDEX(Locations!$B$3:$E$308,MATCH('Dept J Planning'!C30,Locations!$B$3:$B$308,0),4)="Europe",INDEX(Locations!$B$3:$E$308,MATCH('Dept J Planning'!D30,Locations!$B$3:$B$308,0),4)="UK"),(((((J30)-42.4)*Transport!$D$8)+(42.4*Transport!$D$14))*'Dept J Planning'!F30),IF(AND(E30="Electric car",INDEX(Locations!$B$3:$E$308,MATCH('Dept J Planning'!D30,Locations!$B$3:$B$308,0),4)="Europe",INDEX(Locations!$B$3:$E$308,MATCH('Dept J Planning'!C30,Locations!$B$3:$B$308,0),4)="UK"),(((((J30)-42.4)*Transport!$D$8)+(42.4*Transport!$D$14))*'Dept J Planning'!F30),IF(AND(OR(C30="Ireland",INDEX(Locations!$B$3:$F$308,MATCH('Dept J Planning'!C30,Locations!$B$3:$B$308,0),5)="Yes"),E30="Car",INDEX(Locations!$B$3:$E$308,MATCH('Dept J Planning'!D30,Locations!$B$3:$B$308,0),4)="UK"),(J30)*(0.15*Transport!$C$14+0.85*Transport!$C$9)*'Dept J Planning'!F30,IF(AND(OR(D30="Ireland",INDEX(Locations!$B$3:$F$308,MATCH('Dept J Planning'!D30,Locations!$B$3:$B$308,0),5)="Yes"),E30="Car",INDEX(Locations!$B$3:$E$308,MATCH('Dept J Planning'!C30,Locations!$B$3:$B$308,0),4)="UK"),(J30)*(0.15*Transport!$C$14+0.85*Transport!$C$9)*'Dept J Planning'!F30,IF(AND(OR(C30="Ireland",INDEX(Locations!$B$3:$F$308,MATCH('Dept J Planning'!C30,Locations!$B$3:$B$308,0),5)="Yes"),E30="Hybrid Car",INDEX(Locations!$B$3:$E$308,MATCH('Dept J Planning'!D30,Locations!$B$3:$B$308,0),4)="UK"),(J30)*(0.15*Transport!$C$14+0.85*Transport!$C$9)*'Dept J Planning'!F30,IF(AND(OR(D30="Ireland",INDEX(Locations!$B$3:$F$308,MATCH('Dept J Planning'!D30,Locations!$B$3:$B$308,0),5)="Yes"),E30="Hybrid Car",INDEX(Locations!$B$3:$E$308,MATCH('Dept J Planning'!C30,Locations!$B$3:$B$308,0),4)="UK"),(J30)*(0.15*Transport!$C$14+0.85*Transport!$C$9)*'Dept J Planning'!F30,IF(AND(OR(C30="Ireland",INDEX(Locations!$B$3:$F$308,MATCH('Dept J Planning'!C30,Locations!$B$3:$B$308,0),5)="Yes"),E30="Electric Car",INDEX(Locations!$B$3:$E$308,MATCH('Dept J Planning'!D30,Locations!$B$3:$B$308,0),4)="UK"),(J30)*(0.15*Transport!$C$14+0.85*Transport!$C$8)*'Dept J Planning'!F30,IF(AND(OR(D30="Ireland",INDEX(Locations!$B$3:$F$308,MATCH('Dept J Planning'!D30,Locations!$B$3:$B$308,0),5)="Yes"),E30="Electric Car",INDEX(Locations!$B$3:$E$308,MATCH('Dept J Planning'!C30,Locations!$B$3:$B$308,0),4)="UK"),(J30)*(0.15*Transport!$C$14+0.85*Transport!$C$8)*'Dept J Planning'!F30,IF(AND(OR(C30="Ireland",INDEX(Locations!$B$3:$F$308,MATCH('Dept J Planning'!C30,Locations!$B$3:$B$308,0),5)="Yes"),E30="Bus/Coach",INDEX(Locations!$B$3:$E$308,MATCH('Dept J Planning'!D30,Locations!$B$3:$B$308,0),4)="UK"),(J30)*(0.15*Transport!$C$13+0.85*Transport!$C$5)*'Dept J Planning'!F30,IF(AND(OR(D30="Ireland",INDEX(Locations!$B$3:$F$308,MATCH('Dept J Planning'!D30,Locations!$B$3:$B$308,0),5)="Yes"),E30="Bus/Coach",INDEX(Locations!$B$3:$E$308,MATCH('Dept J Planning'!C30,Locations!$B$3:$B$308,0),4)="UK"),(J30)*(0.15*Transport!$C$13+0.85*Transport!$C$5)*'Dept J Planning'!F30,IF(AND(OR(C30="Ireland",INDEX(Locations!$B$3:$F$308,MATCH('Dept J Planning'!C30,Locations!$B$3:$B$308,0),5)="Yes"),E30="Train",INDEX(Locations!$B$3:$E$308,MATCH('Dept J Planning'!D30,Locations!$B$3:$B$308,0),4)="UK"),(J30)*(0.15*Transport!$C$13+0.85*Transport!$C$3)*'Dept J Planning'!F30,IF(AND(OR(D30="Ireland",INDEX(Locations!$B$3:$F$308,MATCH('Dept J Planning'!D30,Locations!$B$3:$B$308,0),5)="Yes"),E30="Train",INDEX(Locations!$B$3:$E$308,MATCH('Dept J Planning'!C30,Locations!$B$3:$B$308,0),4)="UK"),(J30)*(0.15*Transport!$C$13+0.85*Transport!$C$3),J30*(INDEX(Transport!$B$3:$E$14,MATCH('Dept J Planning'!E30,Transport!$B$3:$B$14,0),IF(INDEX(Locations!$B$3:$G$308,MATCH('Dept J Planning'!C30,Locations!$B$3:$B$308,0),4)="UK",2,IF(INDEX(Locations!$B$3:$G$308,MATCH('Dept J Planning'!C30,Locations!$B$3:$B$308,0),4)="Europe",3,4)))))*F30*G30*H30))))))))))))))))))),1)),"")</f>
        <v/>
      </c>
      <c r="L30" s="90"/>
      <c r="N30" s="96"/>
    </row>
    <row r="31" spans="1:14" ht="17.399999999999999" customHeight="1" x14ac:dyDescent="0.25">
      <c r="A31" s="90"/>
      <c r="B31" s="91"/>
      <c r="C31" s="91"/>
      <c r="D31" s="91"/>
      <c r="E31" s="91"/>
      <c r="F31" s="90"/>
      <c r="G31" s="90">
        <v>1</v>
      </c>
      <c r="H31" s="101">
        <v>1</v>
      </c>
      <c r="I31" s="91"/>
      <c r="J31" s="100" t="str">
        <f>(IFERROR(IF(I31="Yes",(ROUND(6371 * ACOS(SIN((VLOOKUP(C31,Locations!B:D,2,FALSE))*PI()/180)*SIN((VLOOKUP(D31,Locations!B:D,2,FALSE))*PI()/180) + COS((VLOOKUP(C31,Locations!B:D,2,FALSE))*PI()/180) * COS((VLOOKUP(D31,Locations!B:D,2,FALSE))*PI()/180)*COS((VLOOKUP(D31,Locations!B:D,3,FALSE))* PI()/180-(VLOOKUP(C31,Locations!B:D,3,FALSE))*PI()/180))/1.609,0))*2,(ROUND(6371 * ACOS(SIN((VLOOKUP(C31,Locations!B:D,2,FALSE))*PI()/180)*SIN((VLOOKUP(D31,Locations!B:D,2,FALSE))*PI()/180) + COS((VLOOKUP(C31,Locations!B:D,2,FALSE))*PI()/180) * COS((VLOOKUP(D31,Locations!B:D,2,FALSE))*PI()/180)*COS((VLOOKUP(D31,Locations!B:D,3,FALSE))* PI()/180-(VLOOKUP(C31,Locations!B:D,3,FALSE))*PI()/180))/1.609,0))),""))</f>
        <v/>
      </c>
      <c r="K31" s="100" t="str" cm="1">
        <f t="array" ref="K31">IFERROR((ROUND(IF(AND(E31="Train",INDEX(Locations!$B$3:$E$308,MATCH('Dept J Planning'!C31,Locations!$B$3:$B$308,0),4)="Europe",INDEX(Locations!$B$3:$E$308,MATCH('Dept J Planning'!D31,Locations!$B$3:$B$308,0),4)="UK"),(((INDEX(Dover!$B$3:$G$124,MATCH('Dept J Planning'!C31,Dover!$B$3:$B$124,0),6))*Transport!$D$3)+(INDEX(Dover!$B$3:$G$124,MATCH('Dept J Planning'!D31,Dover!$B$3:$B$124,0),6)*Transport!$C$3))*'Dept J Planning'!F31*IF(I31="Yes",2,1),IF(AND(E31="Train",INDEX(Locations!$B$3:$E$308,MATCH('Dept J Planning'!D31,Locations!$B$3:$B$308,0),4)="Europe",INDEX(Locations!$B$3:$E$308,MATCH('Dept J Planning'!C31,Locations!$B$3:$B$308,0),4)="UK"),(((INDEX(Dover!$B$3:$G$124,MATCH('Dept J Planning'!D31,Dover!$B$3:$B$124,0),6))*Transport!$D$3)+(INDEX(Dover!$B$3:$G$124,MATCH('Dept J Planning'!C31,Dover!$B$3:$B$124,0),6)*Transport!$C$3))*'Dept J Planning'!F31*IF(I31="Yes",2,1),IF(AND(E31="Bus/Coach",INDEX(Locations!$B$3:$E$308,MATCH('Dept J Planning'!C31,Locations!$B$3:$B$308,0),4)="Europe",INDEX(Locations!$B$3:$E$308,MATCH('Dept J Planning'!D31,Locations!$B$3:$B$308,0),4)="UK"),((((J31)-42.4)*Transport!$D$5)+(42.4*Transport!$D$13))*'Dept J Planning'!F31,IF(AND(E31="Bus/Coach",INDEX(Locations!$B$3:$E$308,MATCH('Dept J Planning'!D31,Locations!$B$3:$B$308,0),4)="Europe",INDEX(Locations!$B$3:$E$308,MATCH('Dept J Planning'!C31,Locations!$B$3:$B$308,0),4)="UK"),((((J31)-42.4)*Transport!$D$5)+(42.4*Transport!$D$13))*'Dept J Planning'!F31,IF(AND(E31="Car",INDEX(Locations!$B$3:$E$308,MATCH('Dept J Planning'!C31,Locations!$B$3:$B$308,0),4)="Europe",INDEX(Locations!$B$3:$E$308,MATCH('Dept J Planning'!D31,Locations!$B$3:$B$308,0),4)="UK"),(((((J31)-42.4)*Transport!$D$9)+(42.4*Transport!$D$14))*'Dept J Planning'!F31),IF(AND(E31="Car",INDEX(Locations!$B$3:$E$308,MATCH('Dept J Planning'!D31,Locations!$B$3:$B$308,0),4)="Europe",INDEX(Locations!$B$3:$E$308,MATCH('Dept J Planning'!C31,Locations!$B$3:$B$308,0),4)="UK"),(((((J31)-42.4)*Transport!$D$9)+(42.4*Transport!$D$14))*'Dept J Planning'!F31),IF(AND(E31="Hybrid car",INDEX(Locations!$B$3:$E$308,MATCH('Dept J Planning'!C31,Locations!$B$3:$B$308,0),4)="Europe",INDEX(Locations!$B$3:$E$308,MATCH('Dept J Planning'!D31,Locations!$B$3:$B$308,0),4)="UK"),(((((J31)-42.4)*Transport!$D$9)+(42.4*Transport!$D$14))*'Dept J Planning'!F31),IF(AND(E31="Hybrid car",INDEX(Locations!$B$3:$E$308,MATCH('Dept J Planning'!D31,Locations!$B$3:$B$308,0),4)="Europe",INDEX(Locations!$B$3:$E$308,MATCH('Dept J Planning'!C31,Locations!$B$3:$B$308,0),4)="UK"),(((((J31)-42.4)*Transport!$D$9)+(42.4*Transport!$D$14))*'Dept J Planning'!F31),IF(AND(E31="Electric car",INDEX(Locations!$B$3:$E$308,MATCH('Dept J Planning'!C31,Locations!$B$3:$B$308,0),4)="Europe",INDEX(Locations!$B$3:$E$308,MATCH('Dept J Planning'!D31,Locations!$B$3:$B$308,0),4)="UK"),(((((J31)-42.4)*Transport!$D$8)+(42.4*Transport!$D$14))*'Dept J Planning'!F31),IF(AND(E31="Electric car",INDEX(Locations!$B$3:$E$308,MATCH('Dept J Planning'!D31,Locations!$B$3:$B$308,0),4)="Europe",INDEX(Locations!$B$3:$E$308,MATCH('Dept J Planning'!C31,Locations!$B$3:$B$308,0),4)="UK"),(((((J31)-42.4)*Transport!$D$8)+(42.4*Transport!$D$14))*'Dept J Planning'!F31),IF(AND(OR(C31="Ireland",INDEX(Locations!$B$3:$F$308,MATCH('Dept J Planning'!C31,Locations!$B$3:$B$308,0),5)="Yes"),E31="Car",INDEX(Locations!$B$3:$E$308,MATCH('Dept J Planning'!D31,Locations!$B$3:$B$308,0),4)="UK"),(J31)*(0.15*Transport!$C$14+0.85*Transport!$C$9)*'Dept J Planning'!F31,IF(AND(OR(D31="Ireland",INDEX(Locations!$B$3:$F$308,MATCH('Dept J Planning'!D31,Locations!$B$3:$B$308,0),5)="Yes"),E31="Car",INDEX(Locations!$B$3:$E$308,MATCH('Dept J Planning'!C31,Locations!$B$3:$B$308,0),4)="UK"),(J31)*(0.15*Transport!$C$14+0.85*Transport!$C$9)*'Dept J Planning'!F31,IF(AND(OR(C31="Ireland",INDEX(Locations!$B$3:$F$308,MATCH('Dept J Planning'!C31,Locations!$B$3:$B$308,0),5)="Yes"),E31="Hybrid Car",INDEX(Locations!$B$3:$E$308,MATCH('Dept J Planning'!D31,Locations!$B$3:$B$308,0),4)="UK"),(J31)*(0.15*Transport!$C$14+0.85*Transport!$C$9)*'Dept J Planning'!F31,IF(AND(OR(D31="Ireland",INDEX(Locations!$B$3:$F$308,MATCH('Dept J Planning'!D31,Locations!$B$3:$B$308,0),5)="Yes"),E31="Hybrid Car",INDEX(Locations!$B$3:$E$308,MATCH('Dept J Planning'!C31,Locations!$B$3:$B$308,0),4)="UK"),(J31)*(0.15*Transport!$C$14+0.85*Transport!$C$9)*'Dept J Planning'!F31,IF(AND(OR(C31="Ireland",INDEX(Locations!$B$3:$F$308,MATCH('Dept J Planning'!C31,Locations!$B$3:$B$308,0),5)="Yes"),E31="Electric Car",INDEX(Locations!$B$3:$E$308,MATCH('Dept J Planning'!D31,Locations!$B$3:$B$308,0),4)="UK"),(J31)*(0.15*Transport!$C$14+0.85*Transport!$C$8)*'Dept J Planning'!F31,IF(AND(OR(D31="Ireland",INDEX(Locations!$B$3:$F$308,MATCH('Dept J Planning'!D31,Locations!$B$3:$B$308,0),5)="Yes"),E31="Electric Car",INDEX(Locations!$B$3:$E$308,MATCH('Dept J Planning'!C31,Locations!$B$3:$B$308,0),4)="UK"),(J31)*(0.15*Transport!$C$14+0.85*Transport!$C$8)*'Dept J Planning'!F31,IF(AND(OR(C31="Ireland",INDEX(Locations!$B$3:$F$308,MATCH('Dept J Planning'!C31,Locations!$B$3:$B$308,0),5)="Yes"),E31="Bus/Coach",INDEX(Locations!$B$3:$E$308,MATCH('Dept J Planning'!D31,Locations!$B$3:$B$308,0),4)="UK"),(J31)*(0.15*Transport!$C$13+0.85*Transport!$C$5)*'Dept J Planning'!F31,IF(AND(OR(D31="Ireland",INDEX(Locations!$B$3:$F$308,MATCH('Dept J Planning'!D31,Locations!$B$3:$B$308,0),5)="Yes"),E31="Bus/Coach",INDEX(Locations!$B$3:$E$308,MATCH('Dept J Planning'!C31,Locations!$B$3:$B$308,0),4)="UK"),(J31)*(0.15*Transport!$C$13+0.85*Transport!$C$5)*'Dept J Planning'!F31,IF(AND(OR(C31="Ireland",INDEX(Locations!$B$3:$F$308,MATCH('Dept J Planning'!C31,Locations!$B$3:$B$308,0),5)="Yes"),E31="Train",INDEX(Locations!$B$3:$E$308,MATCH('Dept J Planning'!D31,Locations!$B$3:$B$308,0),4)="UK"),(J31)*(0.15*Transport!$C$13+0.85*Transport!$C$3)*'Dept J Planning'!F31,IF(AND(OR(D31="Ireland",INDEX(Locations!$B$3:$F$308,MATCH('Dept J Planning'!D31,Locations!$B$3:$B$308,0),5)="Yes"),E31="Train",INDEX(Locations!$B$3:$E$308,MATCH('Dept J Planning'!C31,Locations!$B$3:$B$308,0),4)="UK"),(J31)*(0.15*Transport!$C$13+0.85*Transport!$C$3),J31*(INDEX(Transport!$B$3:$E$14,MATCH('Dept J Planning'!E31,Transport!$B$3:$B$14,0),IF(INDEX(Locations!$B$3:$G$308,MATCH('Dept J Planning'!C31,Locations!$B$3:$B$308,0),4)="UK",2,IF(INDEX(Locations!$B$3:$G$308,MATCH('Dept J Planning'!C31,Locations!$B$3:$B$308,0),4)="Europe",3,4)))))*F31*G31*H31))))))))))))))))))),1)),"")</f>
        <v/>
      </c>
      <c r="L31" s="90"/>
      <c r="N31" s="96"/>
    </row>
    <row r="32" spans="1:14" ht="17.399999999999999" customHeight="1" x14ac:dyDescent="0.25">
      <c r="A32" s="90"/>
      <c r="B32" s="91"/>
      <c r="C32" s="91"/>
      <c r="D32" s="91"/>
      <c r="E32" s="91"/>
      <c r="F32" s="90"/>
      <c r="G32" s="90">
        <v>1</v>
      </c>
      <c r="H32" s="101">
        <v>1</v>
      </c>
      <c r="I32" s="91"/>
      <c r="J32" s="100" t="str">
        <f>(IFERROR(IF(I32="Yes",(ROUND(6371 * ACOS(SIN((VLOOKUP(C32,Locations!B:D,2,FALSE))*PI()/180)*SIN((VLOOKUP(D32,Locations!B:D,2,FALSE))*PI()/180) + COS((VLOOKUP(C32,Locations!B:D,2,FALSE))*PI()/180) * COS((VLOOKUP(D32,Locations!B:D,2,FALSE))*PI()/180)*COS((VLOOKUP(D32,Locations!B:D,3,FALSE))* PI()/180-(VLOOKUP(C32,Locations!B:D,3,FALSE))*PI()/180))/1.609,0))*2,(ROUND(6371 * ACOS(SIN((VLOOKUP(C32,Locations!B:D,2,FALSE))*PI()/180)*SIN((VLOOKUP(D32,Locations!B:D,2,FALSE))*PI()/180) + COS((VLOOKUP(C32,Locations!B:D,2,FALSE))*PI()/180) * COS((VLOOKUP(D32,Locations!B:D,2,FALSE))*PI()/180)*COS((VLOOKUP(D32,Locations!B:D,3,FALSE))* PI()/180-(VLOOKUP(C32,Locations!B:D,3,FALSE))*PI()/180))/1.609,0))),""))</f>
        <v/>
      </c>
      <c r="K32" s="100" t="str" cm="1">
        <f t="array" ref="K32">IFERROR((ROUND(IF(AND(E32="Train",INDEX(Locations!$B$3:$E$308,MATCH('Dept J Planning'!C32,Locations!$B$3:$B$308,0),4)="Europe",INDEX(Locations!$B$3:$E$308,MATCH('Dept J Planning'!D32,Locations!$B$3:$B$308,0),4)="UK"),(((INDEX(Dover!$B$3:$G$124,MATCH('Dept J Planning'!C32,Dover!$B$3:$B$124,0),6))*Transport!$D$3)+(INDEX(Dover!$B$3:$G$124,MATCH('Dept J Planning'!D32,Dover!$B$3:$B$124,0),6)*Transport!$C$3))*'Dept J Planning'!F32*IF(I32="Yes",2,1),IF(AND(E32="Train",INDEX(Locations!$B$3:$E$308,MATCH('Dept J Planning'!D32,Locations!$B$3:$B$308,0),4)="Europe",INDEX(Locations!$B$3:$E$308,MATCH('Dept J Planning'!C32,Locations!$B$3:$B$308,0),4)="UK"),(((INDEX(Dover!$B$3:$G$124,MATCH('Dept J Planning'!D32,Dover!$B$3:$B$124,0),6))*Transport!$D$3)+(INDEX(Dover!$B$3:$G$124,MATCH('Dept J Planning'!C32,Dover!$B$3:$B$124,0),6)*Transport!$C$3))*'Dept J Planning'!F32*IF(I32="Yes",2,1),IF(AND(E32="Bus/Coach",INDEX(Locations!$B$3:$E$308,MATCH('Dept J Planning'!C32,Locations!$B$3:$B$308,0),4)="Europe",INDEX(Locations!$B$3:$E$308,MATCH('Dept J Planning'!D32,Locations!$B$3:$B$308,0),4)="UK"),((((J32)-42.4)*Transport!$D$5)+(42.4*Transport!$D$13))*'Dept J Planning'!F32,IF(AND(E32="Bus/Coach",INDEX(Locations!$B$3:$E$308,MATCH('Dept J Planning'!D32,Locations!$B$3:$B$308,0),4)="Europe",INDEX(Locations!$B$3:$E$308,MATCH('Dept J Planning'!C32,Locations!$B$3:$B$308,0),4)="UK"),((((J32)-42.4)*Transport!$D$5)+(42.4*Transport!$D$13))*'Dept J Planning'!F32,IF(AND(E32="Car",INDEX(Locations!$B$3:$E$308,MATCH('Dept J Planning'!C32,Locations!$B$3:$B$308,0),4)="Europe",INDEX(Locations!$B$3:$E$308,MATCH('Dept J Planning'!D32,Locations!$B$3:$B$308,0),4)="UK"),(((((J32)-42.4)*Transport!$D$9)+(42.4*Transport!$D$14))*'Dept J Planning'!F32),IF(AND(E32="Car",INDEX(Locations!$B$3:$E$308,MATCH('Dept J Planning'!D32,Locations!$B$3:$B$308,0),4)="Europe",INDEX(Locations!$B$3:$E$308,MATCH('Dept J Planning'!C32,Locations!$B$3:$B$308,0),4)="UK"),(((((J32)-42.4)*Transport!$D$9)+(42.4*Transport!$D$14))*'Dept J Planning'!F32),IF(AND(E32="Hybrid car",INDEX(Locations!$B$3:$E$308,MATCH('Dept J Planning'!C32,Locations!$B$3:$B$308,0),4)="Europe",INDEX(Locations!$B$3:$E$308,MATCH('Dept J Planning'!D32,Locations!$B$3:$B$308,0),4)="UK"),(((((J32)-42.4)*Transport!$D$9)+(42.4*Transport!$D$14))*'Dept J Planning'!F32),IF(AND(E32="Hybrid car",INDEX(Locations!$B$3:$E$308,MATCH('Dept J Planning'!D32,Locations!$B$3:$B$308,0),4)="Europe",INDEX(Locations!$B$3:$E$308,MATCH('Dept J Planning'!C32,Locations!$B$3:$B$308,0),4)="UK"),(((((J32)-42.4)*Transport!$D$9)+(42.4*Transport!$D$14))*'Dept J Planning'!F32),IF(AND(E32="Electric car",INDEX(Locations!$B$3:$E$308,MATCH('Dept J Planning'!C32,Locations!$B$3:$B$308,0),4)="Europe",INDEX(Locations!$B$3:$E$308,MATCH('Dept J Planning'!D32,Locations!$B$3:$B$308,0),4)="UK"),(((((J32)-42.4)*Transport!$D$8)+(42.4*Transport!$D$14))*'Dept J Planning'!F32),IF(AND(E32="Electric car",INDEX(Locations!$B$3:$E$308,MATCH('Dept J Planning'!D32,Locations!$B$3:$B$308,0),4)="Europe",INDEX(Locations!$B$3:$E$308,MATCH('Dept J Planning'!C32,Locations!$B$3:$B$308,0),4)="UK"),(((((J32)-42.4)*Transport!$D$8)+(42.4*Transport!$D$14))*'Dept J Planning'!F32),IF(AND(OR(C32="Ireland",INDEX(Locations!$B$3:$F$308,MATCH('Dept J Planning'!C32,Locations!$B$3:$B$308,0),5)="Yes"),E32="Car",INDEX(Locations!$B$3:$E$308,MATCH('Dept J Planning'!D32,Locations!$B$3:$B$308,0),4)="UK"),(J32)*(0.15*Transport!$C$14+0.85*Transport!$C$9)*'Dept J Planning'!F32,IF(AND(OR(D32="Ireland",INDEX(Locations!$B$3:$F$308,MATCH('Dept J Planning'!D32,Locations!$B$3:$B$308,0),5)="Yes"),E32="Car",INDEX(Locations!$B$3:$E$308,MATCH('Dept J Planning'!C32,Locations!$B$3:$B$308,0),4)="UK"),(J32)*(0.15*Transport!$C$14+0.85*Transport!$C$9)*'Dept J Planning'!F32,IF(AND(OR(C32="Ireland",INDEX(Locations!$B$3:$F$308,MATCH('Dept J Planning'!C32,Locations!$B$3:$B$308,0),5)="Yes"),E32="Hybrid Car",INDEX(Locations!$B$3:$E$308,MATCH('Dept J Planning'!D32,Locations!$B$3:$B$308,0),4)="UK"),(J32)*(0.15*Transport!$C$14+0.85*Transport!$C$9)*'Dept J Planning'!F32,IF(AND(OR(D32="Ireland",INDEX(Locations!$B$3:$F$308,MATCH('Dept J Planning'!D32,Locations!$B$3:$B$308,0),5)="Yes"),E32="Hybrid Car",INDEX(Locations!$B$3:$E$308,MATCH('Dept J Planning'!C32,Locations!$B$3:$B$308,0),4)="UK"),(J32)*(0.15*Transport!$C$14+0.85*Transport!$C$9)*'Dept J Planning'!F32,IF(AND(OR(C32="Ireland",INDEX(Locations!$B$3:$F$308,MATCH('Dept J Planning'!C32,Locations!$B$3:$B$308,0),5)="Yes"),E32="Electric Car",INDEX(Locations!$B$3:$E$308,MATCH('Dept J Planning'!D32,Locations!$B$3:$B$308,0),4)="UK"),(J32)*(0.15*Transport!$C$14+0.85*Transport!$C$8)*'Dept J Planning'!F32,IF(AND(OR(D32="Ireland",INDEX(Locations!$B$3:$F$308,MATCH('Dept J Planning'!D32,Locations!$B$3:$B$308,0),5)="Yes"),E32="Electric Car",INDEX(Locations!$B$3:$E$308,MATCH('Dept J Planning'!C32,Locations!$B$3:$B$308,0),4)="UK"),(J32)*(0.15*Transport!$C$14+0.85*Transport!$C$8)*'Dept J Planning'!F32,IF(AND(OR(C32="Ireland",INDEX(Locations!$B$3:$F$308,MATCH('Dept J Planning'!C32,Locations!$B$3:$B$308,0),5)="Yes"),E32="Bus/Coach",INDEX(Locations!$B$3:$E$308,MATCH('Dept J Planning'!D32,Locations!$B$3:$B$308,0),4)="UK"),(J32)*(0.15*Transport!$C$13+0.85*Transport!$C$5)*'Dept J Planning'!F32,IF(AND(OR(D32="Ireland",INDEX(Locations!$B$3:$F$308,MATCH('Dept J Planning'!D32,Locations!$B$3:$B$308,0),5)="Yes"),E32="Bus/Coach",INDEX(Locations!$B$3:$E$308,MATCH('Dept J Planning'!C32,Locations!$B$3:$B$308,0),4)="UK"),(J32)*(0.15*Transport!$C$13+0.85*Transport!$C$5)*'Dept J Planning'!F32,IF(AND(OR(C32="Ireland",INDEX(Locations!$B$3:$F$308,MATCH('Dept J Planning'!C32,Locations!$B$3:$B$308,0),5)="Yes"),E32="Train",INDEX(Locations!$B$3:$E$308,MATCH('Dept J Planning'!D32,Locations!$B$3:$B$308,0),4)="UK"),(J32)*(0.15*Transport!$C$13+0.85*Transport!$C$3)*'Dept J Planning'!F32,IF(AND(OR(D32="Ireland",INDEX(Locations!$B$3:$F$308,MATCH('Dept J Planning'!D32,Locations!$B$3:$B$308,0),5)="Yes"),E32="Train",INDEX(Locations!$B$3:$E$308,MATCH('Dept J Planning'!C32,Locations!$B$3:$B$308,0),4)="UK"),(J32)*(0.15*Transport!$C$13+0.85*Transport!$C$3),J32*(INDEX(Transport!$B$3:$E$14,MATCH('Dept J Planning'!E32,Transport!$B$3:$B$14,0),IF(INDEX(Locations!$B$3:$G$308,MATCH('Dept J Planning'!C32,Locations!$B$3:$B$308,0),4)="UK",2,IF(INDEX(Locations!$B$3:$G$308,MATCH('Dept J Planning'!C32,Locations!$B$3:$B$308,0),4)="Europe",3,4)))))*F32*G32*H32))))))))))))))))))),1)),"")</f>
        <v/>
      </c>
      <c r="L32" s="90"/>
      <c r="N32" s="96"/>
    </row>
    <row r="33" spans="1:14" ht="17.399999999999999" customHeight="1" x14ac:dyDescent="0.25">
      <c r="A33" s="90"/>
      <c r="B33" s="91"/>
      <c r="C33" s="91"/>
      <c r="D33" s="91"/>
      <c r="E33" s="91"/>
      <c r="F33" s="90"/>
      <c r="G33" s="90">
        <v>1</v>
      </c>
      <c r="H33" s="101">
        <v>1</v>
      </c>
      <c r="I33" s="91"/>
      <c r="J33" s="100" t="str">
        <f>(IFERROR(IF(I33="Yes",(ROUND(6371 * ACOS(SIN((VLOOKUP(C33,Locations!B:D,2,FALSE))*PI()/180)*SIN((VLOOKUP(D33,Locations!B:D,2,FALSE))*PI()/180) + COS((VLOOKUP(C33,Locations!B:D,2,FALSE))*PI()/180) * COS((VLOOKUP(D33,Locations!B:D,2,FALSE))*PI()/180)*COS((VLOOKUP(D33,Locations!B:D,3,FALSE))* PI()/180-(VLOOKUP(C33,Locations!B:D,3,FALSE))*PI()/180))/1.609,0))*2,(ROUND(6371 * ACOS(SIN((VLOOKUP(C33,Locations!B:D,2,FALSE))*PI()/180)*SIN((VLOOKUP(D33,Locations!B:D,2,FALSE))*PI()/180) + COS((VLOOKUP(C33,Locations!B:D,2,FALSE))*PI()/180) * COS((VLOOKUP(D33,Locations!B:D,2,FALSE))*PI()/180)*COS((VLOOKUP(D33,Locations!B:D,3,FALSE))* PI()/180-(VLOOKUP(C33,Locations!B:D,3,FALSE))*PI()/180))/1.609,0))),""))</f>
        <v/>
      </c>
      <c r="K33" s="100" t="str" cm="1">
        <f t="array" ref="K33">IFERROR((ROUND(IF(AND(E33="Train",INDEX(Locations!$B$3:$E$308,MATCH('Dept J Planning'!C33,Locations!$B$3:$B$308,0),4)="Europe",INDEX(Locations!$B$3:$E$308,MATCH('Dept J Planning'!D33,Locations!$B$3:$B$308,0),4)="UK"),(((INDEX(Dover!$B$3:$G$124,MATCH('Dept J Planning'!C33,Dover!$B$3:$B$124,0),6))*Transport!$D$3)+(INDEX(Dover!$B$3:$G$124,MATCH('Dept J Planning'!D33,Dover!$B$3:$B$124,0),6)*Transport!$C$3))*'Dept J Planning'!F33*IF(I33="Yes",2,1),IF(AND(E33="Train",INDEX(Locations!$B$3:$E$308,MATCH('Dept J Planning'!D33,Locations!$B$3:$B$308,0),4)="Europe",INDEX(Locations!$B$3:$E$308,MATCH('Dept J Planning'!C33,Locations!$B$3:$B$308,0),4)="UK"),(((INDEX(Dover!$B$3:$G$124,MATCH('Dept J Planning'!D33,Dover!$B$3:$B$124,0),6))*Transport!$D$3)+(INDEX(Dover!$B$3:$G$124,MATCH('Dept J Planning'!C33,Dover!$B$3:$B$124,0),6)*Transport!$C$3))*'Dept J Planning'!F33*IF(I33="Yes",2,1),IF(AND(E33="Bus/Coach",INDEX(Locations!$B$3:$E$308,MATCH('Dept J Planning'!C33,Locations!$B$3:$B$308,0),4)="Europe",INDEX(Locations!$B$3:$E$308,MATCH('Dept J Planning'!D33,Locations!$B$3:$B$308,0),4)="UK"),((((J33)-42.4)*Transport!$D$5)+(42.4*Transport!$D$13))*'Dept J Planning'!F33,IF(AND(E33="Bus/Coach",INDEX(Locations!$B$3:$E$308,MATCH('Dept J Planning'!D33,Locations!$B$3:$B$308,0),4)="Europe",INDEX(Locations!$B$3:$E$308,MATCH('Dept J Planning'!C33,Locations!$B$3:$B$308,0),4)="UK"),((((J33)-42.4)*Transport!$D$5)+(42.4*Transport!$D$13))*'Dept J Planning'!F33,IF(AND(E33="Car",INDEX(Locations!$B$3:$E$308,MATCH('Dept J Planning'!C33,Locations!$B$3:$B$308,0),4)="Europe",INDEX(Locations!$B$3:$E$308,MATCH('Dept J Planning'!D33,Locations!$B$3:$B$308,0),4)="UK"),(((((J33)-42.4)*Transport!$D$9)+(42.4*Transport!$D$14))*'Dept J Planning'!F33),IF(AND(E33="Car",INDEX(Locations!$B$3:$E$308,MATCH('Dept J Planning'!D33,Locations!$B$3:$B$308,0),4)="Europe",INDEX(Locations!$B$3:$E$308,MATCH('Dept J Planning'!C33,Locations!$B$3:$B$308,0),4)="UK"),(((((J33)-42.4)*Transport!$D$9)+(42.4*Transport!$D$14))*'Dept J Planning'!F33),IF(AND(E33="Hybrid car",INDEX(Locations!$B$3:$E$308,MATCH('Dept J Planning'!C33,Locations!$B$3:$B$308,0),4)="Europe",INDEX(Locations!$B$3:$E$308,MATCH('Dept J Planning'!D33,Locations!$B$3:$B$308,0),4)="UK"),(((((J33)-42.4)*Transport!$D$9)+(42.4*Transport!$D$14))*'Dept J Planning'!F33),IF(AND(E33="Hybrid car",INDEX(Locations!$B$3:$E$308,MATCH('Dept J Planning'!D33,Locations!$B$3:$B$308,0),4)="Europe",INDEX(Locations!$B$3:$E$308,MATCH('Dept J Planning'!C33,Locations!$B$3:$B$308,0),4)="UK"),(((((J33)-42.4)*Transport!$D$9)+(42.4*Transport!$D$14))*'Dept J Planning'!F33),IF(AND(E33="Electric car",INDEX(Locations!$B$3:$E$308,MATCH('Dept J Planning'!C33,Locations!$B$3:$B$308,0),4)="Europe",INDEX(Locations!$B$3:$E$308,MATCH('Dept J Planning'!D33,Locations!$B$3:$B$308,0),4)="UK"),(((((J33)-42.4)*Transport!$D$8)+(42.4*Transport!$D$14))*'Dept J Planning'!F33),IF(AND(E33="Electric car",INDEX(Locations!$B$3:$E$308,MATCH('Dept J Planning'!D33,Locations!$B$3:$B$308,0),4)="Europe",INDEX(Locations!$B$3:$E$308,MATCH('Dept J Planning'!C33,Locations!$B$3:$B$308,0),4)="UK"),(((((J33)-42.4)*Transport!$D$8)+(42.4*Transport!$D$14))*'Dept J Planning'!F33),IF(AND(OR(C33="Ireland",INDEX(Locations!$B$3:$F$308,MATCH('Dept J Planning'!C33,Locations!$B$3:$B$308,0),5)="Yes"),E33="Car",INDEX(Locations!$B$3:$E$308,MATCH('Dept J Planning'!D33,Locations!$B$3:$B$308,0),4)="UK"),(J33)*(0.15*Transport!$C$14+0.85*Transport!$C$9)*'Dept J Planning'!F33,IF(AND(OR(D33="Ireland",INDEX(Locations!$B$3:$F$308,MATCH('Dept J Planning'!D33,Locations!$B$3:$B$308,0),5)="Yes"),E33="Car",INDEX(Locations!$B$3:$E$308,MATCH('Dept J Planning'!C33,Locations!$B$3:$B$308,0),4)="UK"),(J33)*(0.15*Transport!$C$14+0.85*Transport!$C$9)*'Dept J Planning'!F33,IF(AND(OR(C33="Ireland",INDEX(Locations!$B$3:$F$308,MATCH('Dept J Planning'!C33,Locations!$B$3:$B$308,0),5)="Yes"),E33="Hybrid Car",INDEX(Locations!$B$3:$E$308,MATCH('Dept J Planning'!D33,Locations!$B$3:$B$308,0),4)="UK"),(J33)*(0.15*Transport!$C$14+0.85*Transport!$C$9)*'Dept J Planning'!F33,IF(AND(OR(D33="Ireland",INDEX(Locations!$B$3:$F$308,MATCH('Dept J Planning'!D33,Locations!$B$3:$B$308,0),5)="Yes"),E33="Hybrid Car",INDEX(Locations!$B$3:$E$308,MATCH('Dept J Planning'!C33,Locations!$B$3:$B$308,0),4)="UK"),(J33)*(0.15*Transport!$C$14+0.85*Transport!$C$9)*'Dept J Planning'!F33,IF(AND(OR(C33="Ireland",INDEX(Locations!$B$3:$F$308,MATCH('Dept J Planning'!C33,Locations!$B$3:$B$308,0),5)="Yes"),E33="Electric Car",INDEX(Locations!$B$3:$E$308,MATCH('Dept J Planning'!D33,Locations!$B$3:$B$308,0),4)="UK"),(J33)*(0.15*Transport!$C$14+0.85*Transport!$C$8)*'Dept J Planning'!F33,IF(AND(OR(D33="Ireland",INDEX(Locations!$B$3:$F$308,MATCH('Dept J Planning'!D33,Locations!$B$3:$B$308,0),5)="Yes"),E33="Electric Car",INDEX(Locations!$B$3:$E$308,MATCH('Dept J Planning'!C33,Locations!$B$3:$B$308,0),4)="UK"),(J33)*(0.15*Transport!$C$14+0.85*Transport!$C$8)*'Dept J Planning'!F33,IF(AND(OR(C33="Ireland",INDEX(Locations!$B$3:$F$308,MATCH('Dept J Planning'!C33,Locations!$B$3:$B$308,0),5)="Yes"),E33="Bus/Coach",INDEX(Locations!$B$3:$E$308,MATCH('Dept J Planning'!D33,Locations!$B$3:$B$308,0),4)="UK"),(J33)*(0.15*Transport!$C$13+0.85*Transport!$C$5)*'Dept J Planning'!F33,IF(AND(OR(D33="Ireland",INDEX(Locations!$B$3:$F$308,MATCH('Dept J Planning'!D33,Locations!$B$3:$B$308,0),5)="Yes"),E33="Bus/Coach",INDEX(Locations!$B$3:$E$308,MATCH('Dept J Planning'!C33,Locations!$B$3:$B$308,0),4)="UK"),(J33)*(0.15*Transport!$C$13+0.85*Transport!$C$5)*'Dept J Planning'!F33,IF(AND(OR(C33="Ireland",INDEX(Locations!$B$3:$F$308,MATCH('Dept J Planning'!C33,Locations!$B$3:$B$308,0),5)="Yes"),E33="Train",INDEX(Locations!$B$3:$E$308,MATCH('Dept J Planning'!D33,Locations!$B$3:$B$308,0),4)="UK"),(J33)*(0.15*Transport!$C$13+0.85*Transport!$C$3)*'Dept J Planning'!F33,IF(AND(OR(D33="Ireland",INDEX(Locations!$B$3:$F$308,MATCH('Dept J Planning'!D33,Locations!$B$3:$B$308,0),5)="Yes"),E33="Train",INDEX(Locations!$B$3:$E$308,MATCH('Dept J Planning'!C33,Locations!$B$3:$B$308,0),4)="UK"),(J33)*(0.15*Transport!$C$13+0.85*Transport!$C$3),J33*(INDEX(Transport!$B$3:$E$14,MATCH('Dept J Planning'!E33,Transport!$B$3:$B$14,0),IF(INDEX(Locations!$B$3:$G$308,MATCH('Dept J Planning'!C33,Locations!$B$3:$B$308,0),4)="UK",2,IF(INDEX(Locations!$B$3:$G$308,MATCH('Dept J Planning'!C33,Locations!$B$3:$B$308,0),4)="Europe",3,4)))))*F33*G33*H33))))))))))))))))))),1)),"")</f>
        <v/>
      </c>
      <c r="L33" s="90"/>
      <c r="N33" s="96"/>
    </row>
    <row r="34" spans="1:14" ht="17.399999999999999" customHeight="1" x14ac:dyDescent="0.25">
      <c r="A34" s="90"/>
      <c r="B34" s="91"/>
      <c r="C34" s="91"/>
      <c r="D34" s="91"/>
      <c r="E34" s="91"/>
      <c r="F34" s="90"/>
      <c r="G34" s="90">
        <v>1</v>
      </c>
      <c r="H34" s="101">
        <v>1</v>
      </c>
      <c r="I34" s="91"/>
      <c r="J34" s="100" t="str">
        <f>(IFERROR(IF(I34="Yes",(ROUND(6371 * ACOS(SIN((VLOOKUP(C34,Locations!B:D,2,FALSE))*PI()/180)*SIN((VLOOKUP(D34,Locations!B:D,2,FALSE))*PI()/180) + COS((VLOOKUP(C34,Locations!B:D,2,FALSE))*PI()/180) * COS((VLOOKUP(D34,Locations!B:D,2,FALSE))*PI()/180)*COS((VLOOKUP(D34,Locations!B:D,3,FALSE))* PI()/180-(VLOOKUP(C34,Locations!B:D,3,FALSE))*PI()/180))/1.609,0))*2,(ROUND(6371 * ACOS(SIN((VLOOKUP(C34,Locations!B:D,2,FALSE))*PI()/180)*SIN((VLOOKUP(D34,Locations!B:D,2,FALSE))*PI()/180) + COS((VLOOKUP(C34,Locations!B:D,2,FALSE))*PI()/180) * COS((VLOOKUP(D34,Locations!B:D,2,FALSE))*PI()/180)*COS((VLOOKUP(D34,Locations!B:D,3,FALSE))* PI()/180-(VLOOKUP(C34,Locations!B:D,3,FALSE))*PI()/180))/1.609,0))),""))</f>
        <v/>
      </c>
      <c r="K34" s="100" t="str" cm="1">
        <f t="array" ref="K34">IFERROR((ROUND(IF(AND(E34="Train",INDEX(Locations!$B$3:$E$308,MATCH('Dept J Planning'!C34,Locations!$B$3:$B$308,0),4)="Europe",INDEX(Locations!$B$3:$E$308,MATCH('Dept J Planning'!D34,Locations!$B$3:$B$308,0),4)="UK"),(((INDEX(Dover!$B$3:$G$124,MATCH('Dept J Planning'!C34,Dover!$B$3:$B$124,0),6))*Transport!$D$3)+(INDEX(Dover!$B$3:$G$124,MATCH('Dept J Planning'!D34,Dover!$B$3:$B$124,0),6)*Transport!$C$3))*'Dept J Planning'!F34*IF(I34="Yes",2,1),IF(AND(E34="Train",INDEX(Locations!$B$3:$E$308,MATCH('Dept J Planning'!D34,Locations!$B$3:$B$308,0),4)="Europe",INDEX(Locations!$B$3:$E$308,MATCH('Dept J Planning'!C34,Locations!$B$3:$B$308,0),4)="UK"),(((INDEX(Dover!$B$3:$G$124,MATCH('Dept J Planning'!D34,Dover!$B$3:$B$124,0),6))*Transport!$D$3)+(INDEX(Dover!$B$3:$G$124,MATCH('Dept J Planning'!C34,Dover!$B$3:$B$124,0),6)*Transport!$C$3))*'Dept J Planning'!F34*IF(I34="Yes",2,1),IF(AND(E34="Bus/Coach",INDEX(Locations!$B$3:$E$308,MATCH('Dept J Planning'!C34,Locations!$B$3:$B$308,0),4)="Europe",INDEX(Locations!$B$3:$E$308,MATCH('Dept J Planning'!D34,Locations!$B$3:$B$308,0),4)="UK"),((((J34)-42.4)*Transport!$D$5)+(42.4*Transport!$D$13))*'Dept J Planning'!F34,IF(AND(E34="Bus/Coach",INDEX(Locations!$B$3:$E$308,MATCH('Dept J Planning'!D34,Locations!$B$3:$B$308,0),4)="Europe",INDEX(Locations!$B$3:$E$308,MATCH('Dept J Planning'!C34,Locations!$B$3:$B$308,0),4)="UK"),((((J34)-42.4)*Transport!$D$5)+(42.4*Transport!$D$13))*'Dept J Planning'!F34,IF(AND(E34="Car",INDEX(Locations!$B$3:$E$308,MATCH('Dept J Planning'!C34,Locations!$B$3:$B$308,0),4)="Europe",INDEX(Locations!$B$3:$E$308,MATCH('Dept J Planning'!D34,Locations!$B$3:$B$308,0),4)="UK"),(((((J34)-42.4)*Transport!$D$9)+(42.4*Transport!$D$14))*'Dept J Planning'!F34),IF(AND(E34="Car",INDEX(Locations!$B$3:$E$308,MATCH('Dept J Planning'!D34,Locations!$B$3:$B$308,0),4)="Europe",INDEX(Locations!$B$3:$E$308,MATCH('Dept J Planning'!C34,Locations!$B$3:$B$308,0),4)="UK"),(((((J34)-42.4)*Transport!$D$9)+(42.4*Transport!$D$14))*'Dept J Planning'!F34),IF(AND(E34="Hybrid car",INDEX(Locations!$B$3:$E$308,MATCH('Dept J Planning'!C34,Locations!$B$3:$B$308,0),4)="Europe",INDEX(Locations!$B$3:$E$308,MATCH('Dept J Planning'!D34,Locations!$B$3:$B$308,0),4)="UK"),(((((J34)-42.4)*Transport!$D$9)+(42.4*Transport!$D$14))*'Dept J Planning'!F34),IF(AND(E34="Hybrid car",INDEX(Locations!$B$3:$E$308,MATCH('Dept J Planning'!D34,Locations!$B$3:$B$308,0),4)="Europe",INDEX(Locations!$B$3:$E$308,MATCH('Dept J Planning'!C34,Locations!$B$3:$B$308,0),4)="UK"),(((((J34)-42.4)*Transport!$D$9)+(42.4*Transport!$D$14))*'Dept J Planning'!F34),IF(AND(E34="Electric car",INDEX(Locations!$B$3:$E$308,MATCH('Dept J Planning'!C34,Locations!$B$3:$B$308,0),4)="Europe",INDEX(Locations!$B$3:$E$308,MATCH('Dept J Planning'!D34,Locations!$B$3:$B$308,0),4)="UK"),(((((J34)-42.4)*Transport!$D$8)+(42.4*Transport!$D$14))*'Dept J Planning'!F34),IF(AND(E34="Electric car",INDEX(Locations!$B$3:$E$308,MATCH('Dept J Planning'!D34,Locations!$B$3:$B$308,0),4)="Europe",INDEX(Locations!$B$3:$E$308,MATCH('Dept J Planning'!C34,Locations!$B$3:$B$308,0),4)="UK"),(((((J34)-42.4)*Transport!$D$8)+(42.4*Transport!$D$14))*'Dept J Planning'!F34),IF(AND(OR(C34="Ireland",INDEX(Locations!$B$3:$F$308,MATCH('Dept J Planning'!C34,Locations!$B$3:$B$308,0),5)="Yes"),E34="Car",INDEX(Locations!$B$3:$E$308,MATCH('Dept J Planning'!D34,Locations!$B$3:$B$308,0),4)="UK"),(J34)*(0.15*Transport!$C$14+0.85*Transport!$C$9)*'Dept J Planning'!F34,IF(AND(OR(D34="Ireland",INDEX(Locations!$B$3:$F$308,MATCH('Dept J Planning'!D34,Locations!$B$3:$B$308,0),5)="Yes"),E34="Car",INDEX(Locations!$B$3:$E$308,MATCH('Dept J Planning'!C34,Locations!$B$3:$B$308,0),4)="UK"),(J34)*(0.15*Transport!$C$14+0.85*Transport!$C$9)*'Dept J Planning'!F34,IF(AND(OR(C34="Ireland",INDEX(Locations!$B$3:$F$308,MATCH('Dept J Planning'!C34,Locations!$B$3:$B$308,0),5)="Yes"),E34="Hybrid Car",INDEX(Locations!$B$3:$E$308,MATCH('Dept J Planning'!D34,Locations!$B$3:$B$308,0),4)="UK"),(J34)*(0.15*Transport!$C$14+0.85*Transport!$C$9)*'Dept J Planning'!F34,IF(AND(OR(D34="Ireland",INDEX(Locations!$B$3:$F$308,MATCH('Dept J Planning'!D34,Locations!$B$3:$B$308,0),5)="Yes"),E34="Hybrid Car",INDEX(Locations!$B$3:$E$308,MATCH('Dept J Planning'!C34,Locations!$B$3:$B$308,0),4)="UK"),(J34)*(0.15*Transport!$C$14+0.85*Transport!$C$9)*'Dept J Planning'!F34,IF(AND(OR(C34="Ireland",INDEX(Locations!$B$3:$F$308,MATCH('Dept J Planning'!C34,Locations!$B$3:$B$308,0),5)="Yes"),E34="Electric Car",INDEX(Locations!$B$3:$E$308,MATCH('Dept J Planning'!D34,Locations!$B$3:$B$308,0),4)="UK"),(J34)*(0.15*Transport!$C$14+0.85*Transport!$C$8)*'Dept J Planning'!F34,IF(AND(OR(D34="Ireland",INDEX(Locations!$B$3:$F$308,MATCH('Dept J Planning'!D34,Locations!$B$3:$B$308,0),5)="Yes"),E34="Electric Car",INDEX(Locations!$B$3:$E$308,MATCH('Dept J Planning'!C34,Locations!$B$3:$B$308,0),4)="UK"),(J34)*(0.15*Transport!$C$14+0.85*Transport!$C$8)*'Dept J Planning'!F34,IF(AND(OR(C34="Ireland",INDEX(Locations!$B$3:$F$308,MATCH('Dept J Planning'!C34,Locations!$B$3:$B$308,0),5)="Yes"),E34="Bus/Coach",INDEX(Locations!$B$3:$E$308,MATCH('Dept J Planning'!D34,Locations!$B$3:$B$308,0),4)="UK"),(J34)*(0.15*Transport!$C$13+0.85*Transport!$C$5)*'Dept J Planning'!F34,IF(AND(OR(D34="Ireland",INDEX(Locations!$B$3:$F$308,MATCH('Dept J Planning'!D34,Locations!$B$3:$B$308,0),5)="Yes"),E34="Bus/Coach",INDEX(Locations!$B$3:$E$308,MATCH('Dept J Planning'!C34,Locations!$B$3:$B$308,0),4)="UK"),(J34)*(0.15*Transport!$C$13+0.85*Transport!$C$5)*'Dept J Planning'!F34,IF(AND(OR(C34="Ireland",INDEX(Locations!$B$3:$F$308,MATCH('Dept J Planning'!C34,Locations!$B$3:$B$308,0),5)="Yes"),E34="Train",INDEX(Locations!$B$3:$E$308,MATCH('Dept J Planning'!D34,Locations!$B$3:$B$308,0),4)="UK"),(J34)*(0.15*Transport!$C$13+0.85*Transport!$C$3)*'Dept J Planning'!F34,IF(AND(OR(D34="Ireland",INDEX(Locations!$B$3:$F$308,MATCH('Dept J Planning'!D34,Locations!$B$3:$B$308,0),5)="Yes"),E34="Train",INDEX(Locations!$B$3:$E$308,MATCH('Dept J Planning'!C34,Locations!$B$3:$B$308,0),4)="UK"),(J34)*(0.15*Transport!$C$13+0.85*Transport!$C$3),J34*(INDEX(Transport!$B$3:$E$14,MATCH('Dept J Planning'!E34,Transport!$B$3:$B$14,0),IF(INDEX(Locations!$B$3:$G$308,MATCH('Dept J Planning'!C34,Locations!$B$3:$B$308,0),4)="UK",2,IF(INDEX(Locations!$B$3:$G$308,MATCH('Dept J Planning'!C34,Locations!$B$3:$B$308,0),4)="Europe",3,4)))))*F34*G34*H34))))))))))))))))))),1)),"")</f>
        <v/>
      </c>
      <c r="L34" s="90"/>
      <c r="M34" s="96"/>
      <c r="N34" s="96"/>
    </row>
    <row r="35" spans="1:14" ht="17.399999999999999" customHeight="1" x14ac:dyDescent="0.25">
      <c r="A35" s="90"/>
      <c r="B35" s="91"/>
      <c r="C35" s="91"/>
      <c r="D35" s="91"/>
      <c r="E35" s="91"/>
      <c r="F35" s="90"/>
      <c r="G35" s="90">
        <v>1</v>
      </c>
      <c r="H35" s="101">
        <v>1</v>
      </c>
      <c r="I35" s="91"/>
      <c r="J35" s="100" t="str">
        <f>(IFERROR(IF(I35="Yes",(ROUND(6371 * ACOS(SIN((VLOOKUP(C35,Locations!B:D,2,FALSE))*PI()/180)*SIN((VLOOKUP(D35,Locations!B:D,2,FALSE))*PI()/180) + COS((VLOOKUP(C35,Locations!B:D,2,FALSE))*PI()/180) * COS((VLOOKUP(D35,Locations!B:D,2,FALSE))*PI()/180)*COS((VLOOKUP(D35,Locations!B:D,3,FALSE))* PI()/180-(VLOOKUP(C35,Locations!B:D,3,FALSE))*PI()/180))/1.609,0))*2,(ROUND(6371 * ACOS(SIN((VLOOKUP(C35,Locations!B:D,2,FALSE))*PI()/180)*SIN((VLOOKUP(D35,Locations!B:D,2,FALSE))*PI()/180) + COS((VLOOKUP(C35,Locations!B:D,2,FALSE))*PI()/180) * COS((VLOOKUP(D35,Locations!B:D,2,FALSE))*PI()/180)*COS((VLOOKUP(D35,Locations!B:D,3,FALSE))* PI()/180-(VLOOKUP(C35,Locations!B:D,3,FALSE))*PI()/180))/1.609,0))),""))</f>
        <v/>
      </c>
      <c r="K35" s="100" t="str" cm="1">
        <f t="array" ref="K35">IFERROR((ROUND(IF(AND(E35="Train",INDEX(Locations!$B$3:$E$308,MATCH('Dept J Planning'!C35,Locations!$B$3:$B$308,0),4)="Europe",INDEX(Locations!$B$3:$E$308,MATCH('Dept J Planning'!D35,Locations!$B$3:$B$308,0),4)="UK"),(((INDEX(Dover!$B$3:$G$124,MATCH('Dept J Planning'!C35,Dover!$B$3:$B$124,0),6))*Transport!$D$3)+(INDEX(Dover!$B$3:$G$124,MATCH('Dept J Planning'!D35,Dover!$B$3:$B$124,0),6)*Transport!$C$3))*'Dept J Planning'!F35*IF(I35="Yes",2,1),IF(AND(E35="Train",INDEX(Locations!$B$3:$E$308,MATCH('Dept J Planning'!D35,Locations!$B$3:$B$308,0),4)="Europe",INDEX(Locations!$B$3:$E$308,MATCH('Dept J Planning'!C35,Locations!$B$3:$B$308,0),4)="UK"),(((INDEX(Dover!$B$3:$G$124,MATCH('Dept J Planning'!D35,Dover!$B$3:$B$124,0),6))*Transport!$D$3)+(INDEX(Dover!$B$3:$G$124,MATCH('Dept J Planning'!C35,Dover!$B$3:$B$124,0),6)*Transport!$C$3))*'Dept J Planning'!F35*IF(I35="Yes",2,1),IF(AND(E35="Bus/Coach",INDEX(Locations!$B$3:$E$308,MATCH('Dept J Planning'!C35,Locations!$B$3:$B$308,0),4)="Europe",INDEX(Locations!$B$3:$E$308,MATCH('Dept J Planning'!D35,Locations!$B$3:$B$308,0),4)="UK"),((((J35)-42.4)*Transport!$D$5)+(42.4*Transport!$D$13))*'Dept J Planning'!F35,IF(AND(E35="Bus/Coach",INDEX(Locations!$B$3:$E$308,MATCH('Dept J Planning'!D35,Locations!$B$3:$B$308,0),4)="Europe",INDEX(Locations!$B$3:$E$308,MATCH('Dept J Planning'!C35,Locations!$B$3:$B$308,0),4)="UK"),((((J35)-42.4)*Transport!$D$5)+(42.4*Transport!$D$13))*'Dept J Planning'!F35,IF(AND(E35="Car",INDEX(Locations!$B$3:$E$308,MATCH('Dept J Planning'!C35,Locations!$B$3:$B$308,0),4)="Europe",INDEX(Locations!$B$3:$E$308,MATCH('Dept J Planning'!D35,Locations!$B$3:$B$308,0),4)="UK"),(((((J35)-42.4)*Transport!$D$9)+(42.4*Transport!$D$14))*'Dept J Planning'!F35),IF(AND(E35="Car",INDEX(Locations!$B$3:$E$308,MATCH('Dept J Planning'!D35,Locations!$B$3:$B$308,0),4)="Europe",INDEX(Locations!$B$3:$E$308,MATCH('Dept J Planning'!C35,Locations!$B$3:$B$308,0),4)="UK"),(((((J35)-42.4)*Transport!$D$9)+(42.4*Transport!$D$14))*'Dept J Planning'!F35),IF(AND(E35="Hybrid car",INDEX(Locations!$B$3:$E$308,MATCH('Dept J Planning'!C35,Locations!$B$3:$B$308,0),4)="Europe",INDEX(Locations!$B$3:$E$308,MATCH('Dept J Planning'!D35,Locations!$B$3:$B$308,0),4)="UK"),(((((J35)-42.4)*Transport!$D$9)+(42.4*Transport!$D$14))*'Dept J Planning'!F35),IF(AND(E35="Hybrid car",INDEX(Locations!$B$3:$E$308,MATCH('Dept J Planning'!D35,Locations!$B$3:$B$308,0),4)="Europe",INDEX(Locations!$B$3:$E$308,MATCH('Dept J Planning'!C35,Locations!$B$3:$B$308,0),4)="UK"),(((((J35)-42.4)*Transport!$D$9)+(42.4*Transport!$D$14))*'Dept J Planning'!F35),IF(AND(E35="Electric car",INDEX(Locations!$B$3:$E$308,MATCH('Dept J Planning'!C35,Locations!$B$3:$B$308,0),4)="Europe",INDEX(Locations!$B$3:$E$308,MATCH('Dept J Planning'!D35,Locations!$B$3:$B$308,0),4)="UK"),(((((J35)-42.4)*Transport!$D$8)+(42.4*Transport!$D$14))*'Dept J Planning'!F35),IF(AND(E35="Electric car",INDEX(Locations!$B$3:$E$308,MATCH('Dept J Planning'!D35,Locations!$B$3:$B$308,0),4)="Europe",INDEX(Locations!$B$3:$E$308,MATCH('Dept J Planning'!C35,Locations!$B$3:$B$308,0),4)="UK"),(((((J35)-42.4)*Transport!$D$8)+(42.4*Transport!$D$14))*'Dept J Planning'!F35),IF(AND(OR(C35="Ireland",INDEX(Locations!$B$3:$F$308,MATCH('Dept J Planning'!C35,Locations!$B$3:$B$308,0),5)="Yes"),E35="Car",INDEX(Locations!$B$3:$E$308,MATCH('Dept J Planning'!D35,Locations!$B$3:$B$308,0),4)="UK"),(J35)*(0.15*Transport!$C$14+0.85*Transport!$C$9)*'Dept J Planning'!F35,IF(AND(OR(D35="Ireland",INDEX(Locations!$B$3:$F$308,MATCH('Dept J Planning'!D35,Locations!$B$3:$B$308,0),5)="Yes"),E35="Car",INDEX(Locations!$B$3:$E$308,MATCH('Dept J Planning'!C35,Locations!$B$3:$B$308,0),4)="UK"),(J35)*(0.15*Transport!$C$14+0.85*Transport!$C$9)*'Dept J Planning'!F35,IF(AND(OR(C35="Ireland",INDEX(Locations!$B$3:$F$308,MATCH('Dept J Planning'!C35,Locations!$B$3:$B$308,0),5)="Yes"),E35="Hybrid Car",INDEX(Locations!$B$3:$E$308,MATCH('Dept J Planning'!D35,Locations!$B$3:$B$308,0),4)="UK"),(J35)*(0.15*Transport!$C$14+0.85*Transport!$C$9)*'Dept J Planning'!F35,IF(AND(OR(D35="Ireland",INDEX(Locations!$B$3:$F$308,MATCH('Dept J Planning'!D35,Locations!$B$3:$B$308,0),5)="Yes"),E35="Hybrid Car",INDEX(Locations!$B$3:$E$308,MATCH('Dept J Planning'!C35,Locations!$B$3:$B$308,0),4)="UK"),(J35)*(0.15*Transport!$C$14+0.85*Transport!$C$9)*'Dept J Planning'!F35,IF(AND(OR(C35="Ireland",INDEX(Locations!$B$3:$F$308,MATCH('Dept J Planning'!C35,Locations!$B$3:$B$308,0),5)="Yes"),E35="Electric Car",INDEX(Locations!$B$3:$E$308,MATCH('Dept J Planning'!D35,Locations!$B$3:$B$308,0),4)="UK"),(J35)*(0.15*Transport!$C$14+0.85*Transport!$C$8)*'Dept J Planning'!F35,IF(AND(OR(D35="Ireland",INDEX(Locations!$B$3:$F$308,MATCH('Dept J Planning'!D35,Locations!$B$3:$B$308,0),5)="Yes"),E35="Electric Car",INDEX(Locations!$B$3:$E$308,MATCH('Dept J Planning'!C35,Locations!$B$3:$B$308,0),4)="UK"),(J35)*(0.15*Transport!$C$14+0.85*Transport!$C$8)*'Dept J Planning'!F35,IF(AND(OR(C35="Ireland",INDEX(Locations!$B$3:$F$308,MATCH('Dept J Planning'!C35,Locations!$B$3:$B$308,0),5)="Yes"),E35="Bus/Coach",INDEX(Locations!$B$3:$E$308,MATCH('Dept J Planning'!D35,Locations!$B$3:$B$308,0),4)="UK"),(J35)*(0.15*Transport!$C$13+0.85*Transport!$C$5)*'Dept J Planning'!F35,IF(AND(OR(D35="Ireland",INDEX(Locations!$B$3:$F$308,MATCH('Dept J Planning'!D35,Locations!$B$3:$B$308,0),5)="Yes"),E35="Bus/Coach",INDEX(Locations!$B$3:$E$308,MATCH('Dept J Planning'!C35,Locations!$B$3:$B$308,0),4)="UK"),(J35)*(0.15*Transport!$C$13+0.85*Transport!$C$5)*'Dept J Planning'!F35,IF(AND(OR(C35="Ireland",INDEX(Locations!$B$3:$F$308,MATCH('Dept J Planning'!C35,Locations!$B$3:$B$308,0),5)="Yes"),E35="Train",INDEX(Locations!$B$3:$E$308,MATCH('Dept J Planning'!D35,Locations!$B$3:$B$308,0),4)="UK"),(J35)*(0.15*Transport!$C$13+0.85*Transport!$C$3)*'Dept J Planning'!F35,IF(AND(OR(D35="Ireland",INDEX(Locations!$B$3:$F$308,MATCH('Dept J Planning'!D35,Locations!$B$3:$B$308,0),5)="Yes"),E35="Train",INDEX(Locations!$B$3:$E$308,MATCH('Dept J Planning'!C35,Locations!$B$3:$B$308,0),4)="UK"),(J35)*(0.15*Transport!$C$13+0.85*Transport!$C$3),J35*(INDEX(Transport!$B$3:$E$14,MATCH('Dept J Planning'!E35,Transport!$B$3:$B$14,0),IF(INDEX(Locations!$B$3:$G$308,MATCH('Dept J Planning'!C35,Locations!$B$3:$B$308,0),4)="UK",2,IF(INDEX(Locations!$B$3:$G$308,MATCH('Dept J Planning'!C35,Locations!$B$3:$B$308,0),4)="Europe",3,4)))))*F35*G35*H35))))))))))))))))))),1)),"")</f>
        <v/>
      </c>
      <c r="L35" s="90"/>
      <c r="M35" s="96"/>
      <c r="N35" s="96"/>
    </row>
    <row r="36" spans="1:14" ht="17.399999999999999" customHeight="1" x14ac:dyDescent="0.25">
      <c r="A36" s="90"/>
      <c r="B36" s="91"/>
      <c r="C36" s="91"/>
      <c r="D36" s="91"/>
      <c r="E36" s="91"/>
      <c r="F36" s="90"/>
      <c r="G36" s="90">
        <v>1</v>
      </c>
      <c r="H36" s="101">
        <v>1</v>
      </c>
      <c r="I36" s="91"/>
      <c r="J36" s="100" t="str">
        <f>(IFERROR(IF(I36="Yes",(ROUND(6371 * ACOS(SIN((VLOOKUP(C36,Locations!B:D,2,FALSE))*PI()/180)*SIN((VLOOKUP(D36,Locations!B:D,2,FALSE))*PI()/180) + COS((VLOOKUP(C36,Locations!B:D,2,FALSE))*PI()/180) * COS((VLOOKUP(D36,Locations!B:D,2,FALSE))*PI()/180)*COS((VLOOKUP(D36,Locations!B:D,3,FALSE))* PI()/180-(VLOOKUP(C36,Locations!B:D,3,FALSE))*PI()/180))/1.609,0))*2,(ROUND(6371 * ACOS(SIN((VLOOKUP(C36,Locations!B:D,2,FALSE))*PI()/180)*SIN((VLOOKUP(D36,Locations!B:D,2,FALSE))*PI()/180) + COS((VLOOKUP(C36,Locations!B:D,2,FALSE))*PI()/180) * COS((VLOOKUP(D36,Locations!B:D,2,FALSE))*PI()/180)*COS((VLOOKUP(D36,Locations!B:D,3,FALSE))* PI()/180-(VLOOKUP(C36,Locations!B:D,3,FALSE))*PI()/180))/1.609,0))),""))</f>
        <v/>
      </c>
      <c r="K36" s="100" t="str" cm="1">
        <f t="array" ref="K36">IFERROR((ROUND(IF(AND(E36="Train",INDEX(Locations!$B$3:$E$308,MATCH('Dept J Planning'!C36,Locations!$B$3:$B$308,0),4)="Europe",INDEX(Locations!$B$3:$E$308,MATCH('Dept J Planning'!D36,Locations!$B$3:$B$308,0),4)="UK"),(((INDEX(Dover!$B$3:$G$124,MATCH('Dept J Planning'!C36,Dover!$B$3:$B$124,0),6))*Transport!$D$3)+(INDEX(Dover!$B$3:$G$124,MATCH('Dept J Planning'!D36,Dover!$B$3:$B$124,0),6)*Transport!$C$3))*'Dept J Planning'!F36*IF(I36="Yes",2,1),IF(AND(E36="Train",INDEX(Locations!$B$3:$E$308,MATCH('Dept J Planning'!D36,Locations!$B$3:$B$308,0),4)="Europe",INDEX(Locations!$B$3:$E$308,MATCH('Dept J Planning'!C36,Locations!$B$3:$B$308,0),4)="UK"),(((INDEX(Dover!$B$3:$G$124,MATCH('Dept J Planning'!D36,Dover!$B$3:$B$124,0),6))*Transport!$D$3)+(INDEX(Dover!$B$3:$G$124,MATCH('Dept J Planning'!C36,Dover!$B$3:$B$124,0),6)*Transport!$C$3))*'Dept J Planning'!F36*IF(I36="Yes",2,1),IF(AND(E36="Bus/Coach",INDEX(Locations!$B$3:$E$308,MATCH('Dept J Planning'!C36,Locations!$B$3:$B$308,0),4)="Europe",INDEX(Locations!$B$3:$E$308,MATCH('Dept J Planning'!D36,Locations!$B$3:$B$308,0),4)="UK"),((((J36)-42.4)*Transport!$D$5)+(42.4*Transport!$D$13))*'Dept J Planning'!F36,IF(AND(E36="Bus/Coach",INDEX(Locations!$B$3:$E$308,MATCH('Dept J Planning'!D36,Locations!$B$3:$B$308,0),4)="Europe",INDEX(Locations!$B$3:$E$308,MATCH('Dept J Planning'!C36,Locations!$B$3:$B$308,0),4)="UK"),((((J36)-42.4)*Transport!$D$5)+(42.4*Transport!$D$13))*'Dept J Planning'!F36,IF(AND(E36="Car",INDEX(Locations!$B$3:$E$308,MATCH('Dept J Planning'!C36,Locations!$B$3:$B$308,0),4)="Europe",INDEX(Locations!$B$3:$E$308,MATCH('Dept J Planning'!D36,Locations!$B$3:$B$308,0),4)="UK"),(((((J36)-42.4)*Transport!$D$9)+(42.4*Transport!$D$14))*'Dept J Planning'!F36),IF(AND(E36="Car",INDEX(Locations!$B$3:$E$308,MATCH('Dept J Planning'!D36,Locations!$B$3:$B$308,0),4)="Europe",INDEX(Locations!$B$3:$E$308,MATCH('Dept J Planning'!C36,Locations!$B$3:$B$308,0),4)="UK"),(((((J36)-42.4)*Transport!$D$9)+(42.4*Transport!$D$14))*'Dept J Planning'!F36),IF(AND(E36="Hybrid car",INDEX(Locations!$B$3:$E$308,MATCH('Dept J Planning'!C36,Locations!$B$3:$B$308,0),4)="Europe",INDEX(Locations!$B$3:$E$308,MATCH('Dept J Planning'!D36,Locations!$B$3:$B$308,0),4)="UK"),(((((J36)-42.4)*Transport!$D$9)+(42.4*Transport!$D$14))*'Dept J Planning'!F36),IF(AND(E36="Hybrid car",INDEX(Locations!$B$3:$E$308,MATCH('Dept J Planning'!D36,Locations!$B$3:$B$308,0),4)="Europe",INDEX(Locations!$B$3:$E$308,MATCH('Dept J Planning'!C36,Locations!$B$3:$B$308,0),4)="UK"),(((((J36)-42.4)*Transport!$D$9)+(42.4*Transport!$D$14))*'Dept J Planning'!F36),IF(AND(E36="Electric car",INDEX(Locations!$B$3:$E$308,MATCH('Dept J Planning'!C36,Locations!$B$3:$B$308,0),4)="Europe",INDEX(Locations!$B$3:$E$308,MATCH('Dept J Planning'!D36,Locations!$B$3:$B$308,0),4)="UK"),(((((J36)-42.4)*Transport!$D$8)+(42.4*Transport!$D$14))*'Dept J Planning'!F36),IF(AND(E36="Electric car",INDEX(Locations!$B$3:$E$308,MATCH('Dept J Planning'!D36,Locations!$B$3:$B$308,0),4)="Europe",INDEX(Locations!$B$3:$E$308,MATCH('Dept J Planning'!C36,Locations!$B$3:$B$308,0),4)="UK"),(((((J36)-42.4)*Transport!$D$8)+(42.4*Transport!$D$14))*'Dept J Planning'!F36),IF(AND(OR(C36="Ireland",INDEX(Locations!$B$3:$F$308,MATCH('Dept J Planning'!C36,Locations!$B$3:$B$308,0),5)="Yes"),E36="Car",INDEX(Locations!$B$3:$E$308,MATCH('Dept J Planning'!D36,Locations!$B$3:$B$308,0),4)="UK"),(J36)*(0.15*Transport!$C$14+0.85*Transport!$C$9)*'Dept J Planning'!F36,IF(AND(OR(D36="Ireland",INDEX(Locations!$B$3:$F$308,MATCH('Dept J Planning'!D36,Locations!$B$3:$B$308,0),5)="Yes"),E36="Car",INDEX(Locations!$B$3:$E$308,MATCH('Dept J Planning'!C36,Locations!$B$3:$B$308,0),4)="UK"),(J36)*(0.15*Transport!$C$14+0.85*Transport!$C$9)*'Dept J Planning'!F36,IF(AND(OR(C36="Ireland",INDEX(Locations!$B$3:$F$308,MATCH('Dept J Planning'!C36,Locations!$B$3:$B$308,0),5)="Yes"),E36="Hybrid Car",INDEX(Locations!$B$3:$E$308,MATCH('Dept J Planning'!D36,Locations!$B$3:$B$308,0),4)="UK"),(J36)*(0.15*Transport!$C$14+0.85*Transport!$C$9)*'Dept J Planning'!F36,IF(AND(OR(D36="Ireland",INDEX(Locations!$B$3:$F$308,MATCH('Dept J Planning'!D36,Locations!$B$3:$B$308,0),5)="Yes"),E36="Hybrid Car",INDEX(Locations!$B$3:$E$308,MATCH('Dept J Planning'!C36,Locations!$B$3:$B$308,0),4)="UK"),(J36)*(0.15*Transport!$C$14+0.85*Transport!$C$9)*'Dept J Planning'!F36,IF(AND(OR(C36="Ireland",INDEX(Locations!$B$3:$F$308,MATCH('Dept J Planning'!C36,Locations!$B$3:$B$308,0),5)="Yes"),E36="Electric Car",INDEX(Locations!$B$3:$E$308,MATCH('Dept J Planning'!D36,Locations!$B$3:$B$308,0),4)="UK"),(J36)*(0.15*Transport!$C$14+0.85*Transport!$C$8)*'Dept J Planning'!F36,IF(AND(OR(D36="Ireland",INDEX(Locations!$B$3:$F$308,MATCH('Dept J Planning'!D36,Locations!$B$3:$B$308,0),5)="Yes"),E36="Electric Car",INDEX(Locations!$B$3:$E$308,MATCH('Dept J Planning'!C36,Locations!$B$3:$B$308,0),4)="UK"),(J36)*(0.15*Transport!$C$14+0.85*Transport!$C$8)*'Dept J Planning'!F36,IF(AND(OR(C36="Ireland",INDEX(Locations!$B$3:$F$308,MATCH('Dept J Planning'!C36,Locations!$B$3:$B$308,0),5)="Yes"),E36="Bus/Coach",INDEX(Locations!$B$3:$E$308,MATCH('Dept J Planning'!D36,Locations!$B$3:$B$308,0),4)="UK"),(J36)*(0.15*Transport!$C$13+0.85*Transport!$C$5)*'Dept J Planning'!F36,IF(AND(OR(D36="Ireland",INDEX(Locations!$B$3:$F$308,MATCH('Dept J Planning'!D36,Locations!$B$3:$B$308,0),5)="Yes"),E36="Bus/Coach",INDEX(Locations!$B$3:$E$308,MATCH('Dept J Planning'!C36,Locations!$B$3:$B$308,0),4)="UK"),(J36)*(0.15*Transport!$C$13+0.85*Transport!$C$5)*'Dept J Planning'!F36,IF(AND(OR(C36="Ireland",INDEX(Locations!$B$3:$F$308,MATCH('Dept J Planning'!C36,Locations!$B$3:$B$308,0),5)="Yes"),E36="Train",INDEX(Locations!$B$3:$E$308,MATCH('Dept J Planning'!D36,Locations!$B$3:$B$308,0),4)="UK"),(J36)*(0.15*Transport!$C$13+0.85*Transport!$C$3)*'Dept J Planning'!F36,IF(AND(OR(D36="Ireland",INDEX(Locations!$B$3:$F$308,MATCH('Dept J Planning'!D36,Locations!$B$3:$B$308,0),5)="Yes"),E36="Train",INDEX(Locations!$B$3:$E$308,MATCH('Dept J Planning'!C36,Locations!$B$3:$B$308,0),4)="UK"),(J36)*(0.15*Transport!$C$13+0.85*Transport!$C$3),J36*(INDEX(Transport!$B$3:$E$14,MATCH('Dept J Planning'!E36,Transport!$B$3:$B$14,0),IF(INDEX(Locations!$B$3:$G$308,MATCH('Dept J Planning'!C36,Locations!$B$3:$B$308,0),4)="UK",2,IF(INDEX(Locations!$B$3:$G$308,MATCH('Dept J Planning'!C36,Locations!$B$3:$B$308,0),4)="Europe",3,4)))))*F36*G36*H36))))))))))))))))))),1)),"")</f>
        <v/>
      </c>
      <c r="L36" s="90"/>
      <c r="M36" s="96"/>
      <c r="N36" s="96"/>
    </row>
    <row r="37" spans="1:14" ht="17.399999999999999" customHeight="1" x14ac:dyDescent="0.25">
      <c r="A37" s="90"/>
      <c r="B37" s="91"/>
      <c r="C37" s="91"/>
      <c r="D37" s="91"/>
      <c r="E37" s="91"/>
      <c r="F37" s="90"/>
      <c r="G37" s="90">
        <v>1</v>
      </c>
      <c r="H37" s="101">
        <v>1</v>
      </c>
      <c r="I37" s="91"/>
      <c r="J37" s="100" t="str">
        <f>(IFERROR(IF(I37="Yes",(ROUND(6371 * ACOS(SIN((VLOOKUP(C37,Locations!B:D,2,FALSE))*PI()/180)*SIN((VLOOKUP(D37,Locations!B:D,2,FALSE))*PI()/180) + COS((VLOOKUP(C37,Locations!B:D,2,FALSE))*PI()/180) * COS((VLOOKUP(D37,Locations!B:D,2,FALSE))*PI()/180)*COS((VLOOKUP(D37,Locations!B:D,3,FALSE))* PI()/180-(VLOOKUP(C37,Locations!B:D,3,FALSE))*PI()/180))/1.609,0))*2,(ROUND(6371 * ACOS(SIN((VLOOKUP(C37,Locations!B:D,2,FALSE))*PI()/180)*SIN((VLOOKUP(D37,Locations!B:D,2,FALSE))*PI()/180) + COS((VLOOKUP(C37,Locations!B:D,2,FALSE))*PI()/180) * COS((VLOOKUP(D37,Locations!B:D,2,FALSE))*PI()/180)*COS((VLOOKUP(D37,Locations!B:D,3,FALSE))* PI()/180-(VLOOKUP(C37,Locations!B:D,3,FALSE))*PI()/180))/1.609,0))),""))</f>
        <v/>
      </c>
      <c r="K37" s="100" t="str" cm="1">
        <f t="array" ref="K37">IFERROR((ROUND(IF(AND(E37="Train",INDEX(Locations!$B$3:$E$308,MATCH('Dept J Planning'!C37,Locations!$B$3:$B$308,0),4)="Europe",INDEX(Locations!$B$3:$E$308,MATCH('Dept J Planning'!D37,Locations!$B$3:$B$308,0),4)="UK"),(((INDEX(Dover!$B$3:$G$124,MATCH('Dept J Planning'!C37,Dover!$B$3:$B$124,0),6))*Transport!$D$3)+(INDEX(Dover!$B$3:$G$124,MATCH('Dept J Planning'!D37,Dover!$B$3:$B$124,0),6)*Transport!$C$3))*'Dept J Planning'!F37*IF(I37="Yes",2,1),IF(AND(E37="Train",INDEX(Locations!$B$3:$E$308,MATCH('Dept J Planning'!D37,Locations!$B$3:$B$308,0),4)="Europe",INDEX(Locations!$B$3:$E$308,MATCH('Dept J Planning'!C37,Locations!$B$3:$B$308,0),4)="UK"),(((INDEX(Dover!$B$3:$G$124,MATCH('Dept J Planning'!D37,Dover!$B$3:$B$124,0),6))*Transport!$D$3)+(INDEX(Dover!$B$3:$G$124,MATCH('Dept J Planning'!C37,Dover!$B$3:$B$124,0),6)*Transport!$C$3))*'Dept J Planning'!F37*IF(I37="Yes",2,1),IF(AND(E37="Bus/Coach",INDEX(Locations!$B$3:$E$308,MATCH('Dept J Planning'!C37,Locations!$B$3:$B$308,0),4)="Europe",INDEX(Locations!$B$3:$E$308,MATCH('Dept J Planning'!D37,Locations!$B$3:$B$308,0),4)="UK"),((((J37)-42.4)*Transport!$D$5)+(42.4*Transport!$D$13))*'Dept J Planning'!F37,IF(AND(E37="Bus/Coach",INDEX(Locations!$B$3:$E$308,MATCH('Dept J Planning'!D37,Locations!$B$3:$B$308,0),4)="Europe",INDEX(Locations!$B$3:$E$308,MATCH('Dept J Planning'!C37,Locations!$B$3:$B$308,0),4)="UK"),((((J37)-42.4)*Transport!$D$5)+(42.4*Transport!$D$13))*'Dept J Planning'!F37,IF(AND(E37="Car",INDEX(Locations!$B$3:$E$308,MATCH('Dept J Planning'!C37,Locations!$B$3:$B$308,0),4)="Europe",INDEX(Locations!$B$3:$E$308,MATCH('Dept J Planning'!D37,Locations!$B$3:$B$308,0),4)="UK"),(((((J37)-42.4)*Transport!$D$9)+(42.4*Transport!$D$14))*'Dept J Planning'!F37),IF(AND(E37="Car",INDEX(Locations!$B$3:$E$308,MATCH('Dept J Planning'!D37,Locations!$B$3:$B$308,0),4)="Europe",INDEX(Locations!$B$3:$E$308,MATCH('Dept J Planning'!C37,Locations!$B$3:$B$308,0),4)="UK"),(((((J37)-42.4)*Transport!$D$9)+(42.4*Transport!$D$14))*'Dept J Planning'!F37),IF(AND(E37="Hybrid car",INDEX(Locations!$B$3:$E$308,MATCH('Dept J Planning'!C37,Locations!$B$3:$B$308,0),4)="Europe",INDEX(Locations!$B$3:$E$308,MATCH('Dept J Planning'!D37,Locations!$B$3:$B$308,0),4)="UK"),(((((J37)-42.4)*Transport!$D$9)+(42.4*Transport!$D$14))*'Dept J Planning'!F37),IF(AND(E37="Hybrid car",INDEX(Locations!$B$3:$E$308,MATCH('Dept J Planning'!D37,Locations!$B$3:$B$308,0),4)="Europe",INDEX(Locations!$B$3:$E$308,MATCH('Dept J Planning'!C37,Locations!$B$3:$B$308,0),4)="UK"),(((((J37)-42.4)*Transport!$D$9)+(42.4*Transport!$D$14))*'Dept J Planning'!F37),IF(AND(E37="Electric car",INDEX(Locations!$B$3:$E$308,MATCH('Dept J Planning'!C37,Locations!$B$3:$B$308,0),4)="Europe",INDEX(Locations!$B$3:$E$308,MATCH('Dept J Planning'!D37,Locations!$B$3:$B$308,0),4)="UK"),(((((J37)-42.4)*Transport!$D$8)+(42.4*Transport!$D$14))*'Dept J Planning'!F37),IF(AND(E37="Electric car",INDEX(Locations!$B$3:$E$308,MATCH('Dept J Planning'!D37,Locations!$B$3:$B$308,0),4)="Europe",INDEX(Locations!$B$3:$E$308,MATCH('Dept J Planning'!C37,Locations!$B$3:$B$308,0),4)="UK"),(((((J37)-42.4)*Transport!$D$8)+(42.4*Transport!$D$14))*'Dept J Planning'!F37),IF(AND(OR(C37="Ireland",INDEX(Locations!$B$3:$F$308,MATCH('Dept J Planning'!C37,Locations!$B$3:$B$308,0),5)="Yes"),E37="Car",INDEX(Locations!$B$3:$E$308,MATCH('Dept J Planning'!D37,Locations!$B$3:$B$308,0),4)="UK"),(J37)*(0.15*Transport!$C$14+0.85*Transport!$C$9)*'Dept J Planning'!F37,IF(AND(OR(D37="Ireland",INDEX(Locations!$B$3:$F$308,MATCH('Dept J Planning'!D37,Locations!$B$3:$B$308,0),5)="Yes"),E37="Car",INDEX(Locations!$B$3:$E$308,MATCH('Dept J Planning'!C37,Locations!$B$3:$B$308,0),4)="UK"),(J37)*(0.15*Transport!$C$14+0.85*Transport!$C$9)*'Dept J Planning'!F37,IF(AND(OR(C37="Ireland",INDEX(Locations!$B$3:$F$308,MATCH('Dept J Planning'!C37,Locations!$B$3:$B$308,0),5)="Yes"),E37="Hybrid Car",INDEX(Locations!$B$3:$E$308,MATCH('Dept J Planning'!D37,Locations!$B$3:$B$308,0),4)="UK"),(J37)*(0.15*Transport!$C$14+0.85*Transport!$C$9)*'Dept J Planning'!F37,IF(AND(OR(D37="Ireland",INDEX(Locations!$B$3:$F$308,MATCH('Dept J Planning'!D37,Locations!$B$3:$B$308,0),5)="Yes"),E37="Hybrid Car",INDEX(Locations!$B$3:$E$308,MATCH('Dept J Planning'!C37,Locations!$B$3:$B$308,0),4)="UK"),(J37)*(0.15*Transport!$C$14+0.85*Transport!$C$9)*'Dept J Planning'!F37,IF(AND(OR(C37="Ireland",INDEX(Locations!$B$3:$F$308,MATCH('Dept J Planning'!C37,Locations!$B$3:$B$308,0),5)="Yes"),E37="Electric Car",INDEX(Locations!$B$3:$E$308,MATCH('Dept J Planning'!D37,Locations!$B$3:$B$308,0),4)="UK"),(J37)*(0.15*Transport!$C$14+0.85*Transport!$C$8)*'Dept J Planning'!F37,IF(AND(OR(D37="Ireland",INDEX(Locations!$B$3:$F$308,MATCH('Dept J Planning'!D37,Locations!$B$3:$B$308,0),5)="Yes"),E37="Electric Car",INDEX(Locations!$B$3:$E$308,MATCH('Dept J Planning'!C37,Locations!$B$3:$B$308,0),4)="UK"),(J37)*(0.15*Transport!$C$14+0.85*Transport!$C$8)*'Dept J Planning'!F37,IF(AND(OR(C37="Ireland",INDEX(Locations!$B$3:$F$308,MATCH('Dept J Planning'!C37,Locations!$B$3:$B$308,0),5)="Yes"),E37="Bus/Coach",INDEX(Locations!$B$3:$E$308,MATCH('Dept J Planning'!D37,Locations!$B$3:$B$308,0),4)="UK"),(J37)*(0.15*Transport!$C$13+0.85*Transport!$C$5)*'Dept J Planning'!F37,IF(AND(OR(D37="Ireland",INDEX(Locations!$B$3:$F$308,MATCH('Dept J Planning'!D37,Locations!$B$3:$B$308,0),5)="Yes"),E37="Bus/Coach",INDEX(Locations!$B$3:$E$308,MATCH('Dept J Planning'!C37,Locations!$B$3:$B$308,0),4)="UK"),(J37)*(0.15*Transport!$C$13+0.85*Transport!$C$5)*'Dept J Planning'!F37,IF(AND(OR(C37="Ireland",INDEX(Locations!$B$3:$F$308,MATCH('Dept J Planning'!C37,Locations!$B$3:$B$308,0),5)="Yes"),E37="Train",INDEX(Locations!$B$3:$E$308,MATCH('Dept J Planning'!D37,Locations!$B$3:$B$308,0),4)="UK"),(J37)*(0.15*Transport!$C$13+0.85*Transport!$C$3)*'Dept J Planning'!F37,IF(AND(OR(D37="Ireland",INDEX(Locations!$B$3:$F$308,MATCH('Dept J Planning'!D37,Locations!$B$3:$B$308,0),5)="Yes"),E37="Train",INDEX(Locations!$B$3:$E$308,MATCH('Dept J Planning'!C37,Locations!$B$3:$B$308,0),4)="UK"),(J37)*(0.15*Transport!$C$13+0.85*Transport!$C$3),J37*(INDEX(Transport!$B$3:$E$14,MATCH('Dept J Planning'!E37,Transport!$B$3:$B$14,0),IF(INDEX(Locations!$B$3:$G$308,MATCH('Dept J Planning'!C37,Locations!$B$3:$B$308,0),4)="UK",2,IF(INDEX(Locations!$B$3:$G$308,MATCH('Dept J Planning'!C37,Locations!$B$3:$B$308,0),4)="Europe",3,4)))))*F37*G37*H37))))))))))))))))))),1)),"")</f>
        <v/>
      </c>
      <c r="L37" s="90"/>
    </row>
    <row r="38" spans="1:14" ht="17.399999999999999" customHeight="1" x14ac:dyDescent="0.25">
      <c r="A38" s="90"/>
      <c r="B38" s="91"/>
      <c r="C38" s="91"/>
      <c r="D38" s="91"/>
      <c r="E38" s="91"/>
      <c r="F38" s="90"/>
      <c r="G38" s="90">
        <v>1</v>
      </c>
      <c r="H38" s="101">
        <v>1</v>
      </c>
      <c r="I38" s="91"/>
      <c r="J38" s="100" t="str">
        <f>(IFERROR(IF(I38="Yes",(ROUND(6371 * ACOS(SIN((VLOOKUP(C38,Locations!B:D,2,FALSE))*PI()/180)*SIN((VLOOKUP(D38,Locations!B:D,2,FALSE))*PI()/180) + COS((VLOOKUP(C38,Locations!B:D,2,FALSE))*PI()/180) * COS((VLOOKUP(D38,Locations!B:D,2,FALSE))*PI()/180)*COS((VLOOKUP(D38,Locations!B:D,3,FALSE))* PI()/180-(VLOOKUP(C38,Locations!B:D,3,FALSE))*PI()/180))/1.609,0))*2,(ROUND(6371 * ACOS(SIN((VLOOKUP(C38,Locations!B:D,2,FALSE))*PI()/180)*SIN((VLOOKUP(D38,Locations!B:D,2,FALSE))*PI()/180) + COS((VLOOKUP(C38,Locations!B:D,2,FALSE))*PI()/180) * COS((VLOOKUP(D38,Locations!B:D,2,FALSE))*PI()/180)*COS((VLOOKUP(D38,Locations!B:D,3,FALSE))* PI()/180-(VLOOKUP(C38,Locations!B:D,3,FALSE))*PI()/180))/1.609,0))),""))</f>
        <v/>
      </c>
      <c r="K38" s="100" t="str" cm="1">
        <f t="array" ref="K38">IFERROR((ROUND(IF(AND(E38="Train",INDEX(Locations!$B$3:$E$308,MATCH('Dept J Planning'!C38,Locations!$B$3:$B$308,0),4)="Europe",INDEX(Locations!$B$3:$E$308,MATCH('Dept J Planning'!D38,Locations!$B$3:$B$308,0),4)="UK"),(((INDEX(Dover!$B$3:$G$124,MATCH('Dept J Planning'!C38,Dover!$B$3:$B$124,0),6))*Transport!$D$3)+(INDEX(Dover!$B$3:$G$124,MATCH('Dept J Planning'!D38,Dover!$B$3:$B$124,0),6)*Transport!$C$3))*'Dept J Planning'!F38*IF(I38="Yes",2,1),IF(AND(E38="Train",INDEX(Locations!$B$3:$E$308,MATCH('Dept J Planning'!D38,Locations!$B$3:$B$308,0),4)="Europe",INDEX(Locations!$B$3:$E$308,MATCH('Dept J Planning'!C38,Locations!$B$3:$B$308,0),4)="UK"),(((INDEX(Dover!$B$3:$G$124,MATCH('Dept J Planning'!D38,Dover!$B$3:$B$124,0),6))*Transport!$D$3)+(INDEX(Dover!$B$3:$G$124,MATCH('Dept J Planning'!C38,Dover!$B$3:$B$124,0),6)*Transport!$C$3))*'Dept J Planning'!F38*IF(I38="Yes",2,1),IF(AND(E38="Bus/Coach",INDEX(Locations!$B$3:$E$308,MATCH('Dept J Planning'!C38,Locations!$B$3:$B$308,0),4)="Europe",INDEX(Locations!$B$3:$E$308,MATCH('Dept J Planning'!D38,Locations!$B$3:$B$308,0),4)="UK"),((((J38)-42.4)*Transport!$D$5)+(42.4*Transport!$D$13))*'Dept J Planning'!F38,IF(AND(E38="Bus/Coach",INDEX(Locations!$B$3:$E$308,MATCH('Dept J Planning'!D38,Locations!$B$3:$B$308,0),4)="Europe",INDEX(Locations!$B$3:$E$308,MATCH('Dept J Planning'!C38,Locations!$B$3:$B$308,0),4)="UK"),((((J38)-42.4)*Transport!$D$5)+(42.4*Transport!$D$13))*'Dept J Planning'!F38,IF(AND(E38="Car",INDEX(Locations!$B$3:$E$308,MATCH('Dept J Planning'!C38,Locations!$B$3:$B$308,0),4)="Europe",INDEX(Locations!$B$3:$E$308,MATCH('Dept J Planning'!D38,Locations!$B$3:$B$308,0),4)="UK"),(((((J38)-42.4)*Transport!$D$9)+(42.4*Transport!$D$14))*'Dept J Planning'!F38),IF(AND(E38="Car",INDEX(Locations!$B$3:$E$308,MATCH('Dept J Planning'!D38,Locations!$B$3:$B$308,0),4)="Europe",INDEX(Locations!$B$3:$E$308,MATCH('Dept J Planning'!C38,Locations!$B$3:$B$308,0),4)="UK"),(((((J38)-42.4)*Transport!$D$9)+(42.4*Transport!$D$14))*'Dept J Planning'!F38),IF(AND(E38="Hybrid car",INDEX(Locations!$B$3:$E$308,MATCH('Dept J Planning'!C38,Locations!$B$3:$B$308,0),4)="Europe",INDEX(Locations!$B$3:$E$308,MATCH('Dept J Planning'!D38,Locations!$B$3:$B$308,0),4)="UK"),(((((J38)-42.4)*Transport!$D$9)+(42.4*Transport!$D$14))*'Dept J Planning'!F38),IF(AND(E38="Hybrid car",INDEX(Locations!$B$3:$E$308,MATCH('Dept J Planning'!D38,Locations!$B$3:$B$308,0),4)="Europe",INDEX(Locations!$B$3:$E$308,MATCH('Dept J Planning'!C38,Locations!$B$3:$B$308,0),4)="UK"),(((((J38)-42.4)*Transport!$D$9)+(42.4*Transport!$D$14))*'Dept J Planning'!F38),IF(AND(E38="Electric car",INDEX(Locations!$B$3:$E$308,MATCH('Dept J Planning'!C38,Locations!$B$3:$B$308,0),4)="Europe",INDEX(Locations!$B$3:$E$308,MATCH('Dept J Planning'!D38,Locations!$B$3:$B$308,0),4)="UK"),(((((J38)-42.4)*Transport!$D$8)+(42.4*Transport!$D$14))*'Dept J Planning'!F38),IF(AND(E38="Electric car",INDEX(Locations!$B$3:$E$308,MATCH('Dept J Planning'!D38,Locations!$B$3:$B$308,0),4)="Europe",INDEX(Locations!$B$3:$E$308,MATCH('Dept J Planning'!C38,Locations!$B$3:$B$308,0),4)="UK"),(((((J38)-42.4)*Transport!$D$8)+(42.4*Transport!$D$14))*'Dept J Planning'!F38),IF(AND(OR(C38="Ireland",INDEX(Locations!$B$3:$F$308,MATCH('Dept J Planning'!C38,Locations!$B$3:$B$308,0),5)="Yes"),E38="Car",INDEX(Locations!$B$3:$E$308,MATCH('Dept J Planning'!D38,Locations!$B$3:$B$308,0),4)="UK"),(J38)*(0.15*Transport!$C$14+0.85*Transport!$C$9)*'Dept J Planning'!F38,IF(AND(OR(D38="Ireland",INDEX(Locations!$B$3:$F$308,MATCH('Dept J Planning'!D38,Locations!$B$3:$B$308,0),5)="Yes"),E38="Car",INDEX(Locations!$B$3:$E$308,MATCH('Dept J Planning'!C38,Locations!$B$3:$B$308,0),4)="UK"),(J38)*(0.15*Transport!$C$14+0.85*Transport!$C$9)*'Dept J Planning'!F38,IF(AND(OR(C38="Ireland",INDEX(Locations!$B$3:$F$308,MATCH('Dept J Planning'!C38,Locations!$B$3:$B$308,0),5)="Yes"),E38="Hybrid Car",INDEX(Locations!$B$3:$E$308,MATCH('Dept J Planning'!D38,Locations!$B$3:$B$308,0),4)="UK"),(J38)*(0.15*Transport!$C$14+0.85*Transport!$C$9)*'Dept J Planning'!F38,IF(AND(OR(D38="Ireland",INDEX(Locations!$B$3:$F$308,MATCH('Dept J Planning'!D38,Locations!$B$3:$B$308,0),5)="Yes"),E38="Hybrid Car",INDEX(Locations!$B$3:$E$308,MATCH('Dept J Planning'!C38,Locations!$B$3:$B$308,0),4)="UK"),(J38)*(0.15*Transport!$C$14+0.85*Transport!$C$9)*'Dept J Planning'!F38,IF(AND(OR(C38="Ireland",INDEX(Locations!$B$3:$F$308,MATCH('Dept J Planning'!C38,Locations!$B$3:$B$308,0),5)="Yes"),E38="Electric Car",INDEX(Locations!$B$3:$E$308,MATCH('Dept J Planning'!D38,Locations!$B$3:$B$308,0),4)="UK"),(J38)*(0.15*Transport!$C$14+0.85*Transport!$C$8)*'Dept J Planning'!F38,IF(AND(OR(D38="Ireland",INDEX(Locations!$B$3:$F$308,MATCH('Dept J Planning'!D38,Locations!$B$3:$B$308,0),5)="Yes"),E38="Electric Car",INDEX(Locations!$B$3:$E$308,MATCH('Dept J Planning'!C38,Locations!$B$3:$B$308,0),4)="UK"),(J38)*(0.15*Transport!$C$14+0.85*Transport!$C$8)*'Dept J Planning'!F38,IF(AND(OR(C38="Ireland",INDEX(Locations!$B$3:$F$308,MATCH('Dept J Planning'!C38,Locations!$B$3:$B$308,0),5)="Yes"),E38="Bus/Coach",INDEX(Locations!$B$3:$E$308,MATCH('Dept J Planning'!D38,Locations!$B$3:$B$308,0),4)="UK"),(J38)*(0.15*Transport!$C$13+0.85*Transport!$C$5)*'Dept J Planning'!F38,IF(AND(OR(D38="Ireland",INDEX(Locations!$B$3:$F$308,MATCH('Dept J Planning'!D38,Locations!$B$3:$B$308,0),5)="Yes"),E38="Bus/Coach",INDEX(Locations!$B$3:$E$308,MATCH('Dept J Planning'!C38,Locations!$B$3:$B$308,0),4)="UK"),(J38)*(0.15*Transport!$C$13+0.85*Transport!$C$5)*'Dept J Planning'!F38,IF(AND(OR(C38="Ireland",INDEX(Locations!$B$3:$F$308,MATCH('Dept J Planning'!C38,Locations!$B$3:$B$308,0),5)="Yes"),E38="Train",INDEX(Locations!$B$3:$E$308,MATCH('Dept J Planning'!D38,Locations!$B$3:$B$308,0),4)="UK"),(J38)*(0.15*Transport!$C$13+0.85*Transport!$C$3)*'Dept J Planning'!F38,IF(AND(OR(D38="Ireland",INDEX(Locations!$B$3:$F$308,MATCH('Dept J Planning'!D38,Locations!$B$3:$B$308,0),5)="Yes"),E38="Train",INDEX(Locations!$B$3:$E$308,MATCH('Dept J Planning'!C38,Locations!$B$3:$B$308,0),4)="UK"),(J38)*(0.15*Transport!$C$13+0.85*Transport!$C$3),J38*(INDEX(Transport!$B$3:$E$14,MATCH('Dept J Planning'!E38,Transport!$B$3:$B$14,0),IF(INDEX(Locations!$B$3:$G$308,MATCH('Dept J Planning'!C38,Locations!$B$3:$B$308,0),4)="UK",2,IF(INDEX(Locations!$B$3:$G$308,MATCH('Dept J Planning'!C38,Locations!$B$3:$B$308,0),4)="Europe",3,4)))))*F38*G38*H38))))))))))))))))))),1)),"")</f>
        <v/>
      </c>
      <c r="L38" s="90"/>
    </row>
    <row r="39" spans="1:14" ht="17.399999999999999" customHeight="1" x14ac:dyDescent="0.25">
      <c r="A39" s="90"/>
      <c r="B39" s="91"/>
      <c r="C39" s="91"/>
      <c r="D39" s="91"/>
      <c r="E39" s="91"/>
      <c r="F39" s="90"/>
      <c r="G39" s="90">
        <v>1</v>
      </c>
      <c r="H39" s="101">
        <v>1</v>
      </c>
      <c r="I39" s="91"/>
      <c r="J39" s="100" t="str">
        <f>(IFERROR(IF(I39="Yes",(ROUND(6371 * ACOS(SIN((VLOOKUP(C39,Locations!B:D,2,FALSE))*PI()/180)*SIN((VLOOKUP(D39,Locations!B:D,2,FALSE))*PI()/180) + COS((VLOOKUP(C39,Locations!B:D,2,FALSE))*PI()/180) * COS((VLOOKUP(D39,Locations!B:D,2,FALSE))*PI()/180)*COS((VLOOKUP(D39,Locations!B:D,3,FALSE))* PI()/180-(VLOOKUP(C39,Locations!B:D,3,FALSE))*PI()/180))/1.609,0))*2,(ROUND(6371 * ACOS(SIN((VLOOKUP(C39,Locations!B:D,2,FALSE))*PI()/180)*SIN((VLOOKUP(D39,Locations!B:D,2,FALSE))*PI()/180) + COS((VLOOKUP(C39,Locations!B:D,2,FALSE))*PI()/180) * COS((VLOOKUP(D39,Locations!B:D,2,FALSE))*PI()/180)*COS((VLOOKUP(D39,Locations!B:D,3,FALSE))* PI()/180-(VLOOKUP(C39,Locations!B:D,3,FALSE))*PI()/180))/1.609,0))),""))</f>
        <v/>
      </c>
      <c r="K39" s="100" t="str" cm="1">
        <f t="array" ref="K39">IFERROR((ROUND(IF(AND(E39="Train",INDEX(Locations!$B$3:$E$308,MATCH('Dept J Planning'!C39,Locations!$B$3:$B$308,0),4)="Europe",INDEX(Locations!$B$3:$E$308,MATCH('Dept J Planning'!D39,Locations!$B$3:$B$308,0),4)="UK"),(((INDEX(Dover!$B$3:$G$124,MATCH('Dept J Planning'!C39,Dover!$B$3:$B$124,0),6))*Transport!$D$3)+(INDEX(Dover!$B$3:$G$124,MATCH('Dept J Planning'!D39,Dover!$B$3:$B$124,0),6)*Transport!$C$3))*'Dept J Planning'!F39*IF(I39="Yes",2,1),IF(AND(E39="Train",INDEX(Locations!$B$3:$E$308,MATCH('Dept J Planning'!D39,Locations!$B$3:$B$308,0),4)="Europe",INDEX(Locations!$B$3:$E$308,MATCH('Dept J Planning'!C39,Locations!$B$3:$B$308,0),4)="UK"),(((INDEX(Dover!$B$3:$G$124,MATCH('Dept J Planning'!D39,Dover!$B$3:$B$124,0),6))*Transport!$D$3)+(INDEX(Dover!$B$3:$G$124,MATCH('Dept J Planning'!C39,Dover!$B$3:$B$124,0),6)*Transport!$C$3))*'Dept J Planning'!F39*IF(I39="Yes",2,1),IF(AND(E39="Bus/Coach",INDEX(Locations!$B$3:$E$308,MATCH('Dept J Planning'!C39,Locations!$B$3:$B$308,0),4)="Europe",INDEX(Locations!$B$3:$E$308,MATCH('Dept J Planning'!D39,Locations!$B$3:$B$308,0),4)="UK"),((((J39)-42.4)*Transport!$D$5)+(42.4*Transport!$D$13))*'Dept J Planning'!F39,IF(AND(E39="Bus/Coach",INDEX(Locations!$B$3:$E$308,MATCH('Dept J Planning'!D39,Locations!$B$3:$B$308,0),4)="Europe",INDEX(Locations!$B$3:$E$308,MATCH('Dept J Planning'!C39,Locations!$B$3:$B$308,0),4)="UK"),((((J39)-42.4)*Transport!$D$5)+(42.4*Transport!$D$13))*'Dept J Planning'!F39,IF(AND(E39="Car",INDEX(Locations!$B$3:$E$308,MATCH('Dept J Planning'!C39,Locations!$B$3:$B$308,0),4)="Europe",INDEX(Locations!$B$3:$E$308,MATCH('Dept J Planning'!D39,Locations!$B$3:$B$308,0),4)="UK"),(((((J39)-42.4)*Transport!$D$9)+(42.4*Transport!$D$14))*'Dept J Planning'!F39),IF(AND(E39="Car",INDEX(Locations!$B$3:$E$308,MATCH('Dept J Planning'!D39,Locations!$B$3:$B$308,0),4)="Europe",INDEX(Locations!$B$3:$E$308,MATCH('Dept J Planning'!C39,Locations!$B$3:$B$308,0),4)="UK"),(((((J39)-42.4)*Transport!$D$9)+(42.4*Transport!$D$14))*'Dept J Planning'!F39),IF(AND(E39="Hybrid car",INDEX(Locations!$B$3:$E$308,MATCH('Dept J Planning'!C39,Locations!$B$3:$B$308,0),4)="Europe",INDEX(Locations!$B$3:$E$308,MATCH('Dept J Planning'!D39,Locations!$B$3:$B$308,0),4)="UK"),(((((J39)-42.4)*Transport!$D$9)+(42.4*Transport!$D$14))*'Dept J Planning'!F39),IF(AND(E39="Hybrid car",INDEX(Locations!$B$3:$E$308,MATCH('Dept J Planning'!D39,Locations!$B$3:$B$308,0),4)="Europe",INDEX(Locations!$B$3:$E$308,MATCH('Dept J Planning'!C39,Locations!$B$3:$B$308,0),4)="UK"),(((((J39)-42.4)*Transport!$D$9)+(42.4*Transport!$D$14))*'Dept J Planning'!F39),IF(AND(E39="Electric car",INDEX(Locations!$B$3:$E$308,MATCH('Dept J Planning'!C39,Locations!$B$3:$B$308,0),4)="Europe",INDEX(Locations!$B$3:$E$308,MATCH('Dept J Planning'!D39,Locations!$B$3:$B$308,0),4)="UK"),(((((J39)-42.4)*Transport!$D$8)+(42.4*Transport!$D$14))*'Dept J Planning'!F39),IF(AND(E39="Electric car",INDEX(Locations!$B$3:$E$308,MATCH('Dept J Planning'!D39,Locations!$B$3:$B$308,0),4)="Europe",INDEX(Locations!$B$3:$E$308,MATCH('Dept J Planning'!C39,Locations!$B$3:$B$308,0),4)="UK"),(((((J39)-42.4)*Transport!$D$8)+(42.4*Transport!$D$14))*'Dept J Planning'!F39),IF(AND(OR(C39="Ireland",INDEX(Locations!$B$3:$F$308,MATCH('Dept J Planning'!C39,Locations!$B$3:$B$308,0),5)="Yes"),E39="Car",INDEX(Locations!$B$3:$E$308,MATCH('Dept J Planning'!D39,Locations!$B$3:$B$308,0),4)="UK"),(J39)*(0.15*Transport!$C$14+0.85*Transport!$C$9)*'Dept J Planning'!F39,IF(AND(OR(D39="Ireland",INDEX(Locations!$B$3:$F$308,MATCH('Dept J Planning'!D39,Locations!$B$3:$B$308,0),5)="Yes"),E39="Car",INDEX(Locations!$B$3:$E$308,MATCH('Dept J Planning'!C39,Locations!$B$3:$B$308,0),4)="UK"),(J39)*(0.15*Transport!$C$14+0.85*Transport!$C$9)*'Dept J Planning'!F39,IF(AND(OR(C39="Ireland",INDEX(Locations!$B$3:$F$308,MATCH('Dept J Planning'!C39,Locations!$B$3:$B$308,0),5)="Yes"),E39="Hybrid Car",INDEX(Locations!$B$3:$E$308,MATCH('Dept J Planning'!D39,Locations!$B$3:$B$308,0),4)="UK"),(J39)*(0.15*Transport!$C$14+0.85*Transport!$C$9)*'Dept J Planning'!F39,IF(AND(OR(D39="Ireland",INDEX(Locations!$B$3:$F$308,MATCH('Dept J Planning'!D39,Locations!$B$3:$B$308,0),5)="Yes"),E39="Hybrid Car",INDEX(Locations!$B$3:$E$308,MATCH('Dept J Planning'!C39,Locations!$B$3:$B$308,0),4)="UK"),(J39)*(0.15*Transport!$C$14+0.85*Transport!$C$9)*'Dept J Planning'!F39,IF(AND(OR(C39="Ireland",INDEX(Locations!$B$3:$F$308,MATCH('Dept J Planning'!C39,Locations!$B$3:$B$308,0),5)="Yes"),E39="Electric Car",INDEX(Locations!$B$3:$E$308,MATCH('Dept J Planning'!D39,Locations!$B$3:$B$308,0),4)="UK"),(J39)*(0.15*Transport!$C$14+0.85*Transport!$C$8)*'Dept J Planning'!F39,IF(AND(OR(D39="Ireland",INDEX(Locations!$B$3:$F$308,MATCH('Dept J Planning'!D39,Locations!$B$3:$B$308,0),5)="Yes"),E39="Electric Car",INDEX(Locations!$B$3:$E$308,MATCH('Dept J Planning'!C39,Locations!$B$3:$B$308,0),4)="UK"),(J39)*(0.15*Transport!$C$14+0.85*Transport!$C$8)*'Dept J Planning'!F39,IF(AND(OR(C39="Ireland",INDEX(Locations!$B$3:$F$308,MATCH('Dept J Planning'!C39,Locations!$B$3:$B$308,0),5)="Yes"),E39="Bus/Coach",INDEX(Locations!$B$3:$E$308,MATCH('Dept J Planning'!D39,Locations!$B$3:$B$308,0),4)="UK"),(J39)*(0.15*Transport!$C$13+0.85*Transport!$C$5)*'Dept J Planning'!F39,IF(AND(OR(D39="Ireland",INDEX(Locations!$B$3:$F$308,MATCH('Dept J Planning'!D39,Locations!$B$3:$B$308,0),5)="Yes"),E39="Bus/Coach",INDEX(Locations!$B$3:$E$308,MATCH('Dept J Planning'!C39,Locations!$B$3:$B$308,0),4)="UK"),(J39)*(0.15*Transport!$C$13+0.85*Transport!$C$5)*'Dept J Planning'!F39,IF(AND(OR(C39="Ireland",INDEX(Locations!$B$3:$F$308,MATCH('Dept J Planning'!C39,Locations!$B$3:$B$308,0),5)="Yes"),E39="Train",INDEX(Locations!$B$3:$E$308,MATCH('Dept J Planning'!D39,Locations!$B$3:$B$308,0),4)="UK"),(J39)*(0.15*Transport!$C$13+0.85*Transport!$C$3)*'Dept J Planning'!F39,IF(AND(OR(D39="Ireland",INDEX(Locations!$B$3:$F$308,MATCH('Dept J Planning'!D39,Locations!$B$3:$B$308,0),5)="Yes"),E39="Train",INDEX(Locations!$B$3:$E$308,MATCH('Dept J Planning'!C39,Locations!$B$3:$B$308,0),4)="UK"),(J39)*(0.15*Transport!$C$13+0.85*Transport!$C$3),J39*(INDEX(Transport!$B$3:$E$14,MATCH('Dept J Planning'!E39,Transport!$B$3:$B$14,0),IF(INDEX(Locations!$B$3:$G$308,MATCH('Dept J Planning'!C39,Locations!$B$3:$B$308,0),4)="UK",2,IF(INDEX(Locations!$B$3:$G$308,MATCH('Dept J Planning'!C39,Locations!$B$3:$B$308,0),4)="Europe",3,4)))))*F39*G39*H39))))))))))))))))))),1)),"")</f>
        <v/>
      </c>
      <c r="L39" s="90"/>
    </row>
    <row r="40" spans="1:14" ht="17.399999999999999" customHeight="1" x14ac:dyDescent="0.25">
      <c r="A40" s="90"/>
      <c r="B40" s="91"/>
      <c r="C40" s="91"/>
      <c r="D40" s="91"/>
      <c r="E40" s="91"/>
      <c r="F40" s="90"/>
      <c r="G40" s="90">
        <v>1</v>
      </c>
      <c r="H40" s="101">
        <v>1</v>
      </c>
      <c r="I40" s="91"/>
      <c r="J40" s="100" t="str">
        <f>(IFERROR(IF(I40="Yes",(ROUND(6371 * ACOS(SIN((VLOOKUP(C40,Locations!B:D,2,FALSE))*PI()/180)*SIN((VLOOKUP(D40,Locations!B:D,2,FALSE))*PI()/180) + COS((VLOOKUP(C40,Locations!B:D,2,FALSE))*PI()/180) * COS((VLOOKUP(D40,Locations!B:D,2,FALSE))*PI()/180)*COS((VLOOKUP(D40,Locations!B:D,3,FALSE))* PI()/180-(VLOOKUP(C40,Locations!B:D,3,FALSE))*PI()/180))/1.609,0))*2,(ROUND(6371 * ACOS(SIN((VLOOKUP(C40,Locations!B:D,2,FALSE))*PI()/180)*SIN((VLOOKUP(D40,Locations!B:D,2,FALSE))*PI()/180) + COS((VLOOKUP(C40,Locations!B:D,2,FALSE))*PI()/180) * COS((VLOOKUP(D40,Locations!B:D,2,FALSE))*PI()/180)*COS((VLOOKUP(D40,Locations!B:D,3,FALSE))* PI()/180-(VLOOKUP(C40,Locations!B:D,3,FALSE))*PI()/180))/1.609,0))),""))</f>
        <v/>
      </c>
      <c r="K40" s="100" t="str" cm="1">
        <f t="array" ref="K40">IFERROR((ROUND(IF(AND(E40="Train",INDEX(Locations!$B$3:$E$308,MATCH('Dept J Planning'!C40,Locations!$B$3:$B$308,0),4)="Europe",INDEX(Locations!$B$3:$E$308,MATCH('Dept J Planning'!D40,Locations!$B$3:$B$308,0),4)="UK"),(((INDEX(Dover!$B$3:$G$124,MATCH('Dept J Planning'!C40,Dover!$B$3:$B$124,0),6))*Transport!$D$3)+(INDEX(Dover!$B$3:$G$124,MATCH('Dept J Planning'!D40,Dover!$B$3:$B$124,0),6)*Transport!$C$3))*'Dept J Planning'!F40*IF(I40="Yes",2,1),IF(AND(E40="Train",INDEX(Locations!$B$3:$E$308,MATCH('Dept J Planning'!D40,Locations!$B$3:$B$308,0),4)="Europe",INDEX(Locations!$B$3:$E$308,MATCH('Dept J Planning'!C40,Locations!$B$3:$B$308,0),4)="UK"),(((INDEX(Dover!$B$3:$G$124,MATCH('Dept J Planning'!D40,Dover!$B$3:$B$124,0),6))*Transport!$D$3)+(INDEX(Dover!$B$3:$G$124,MATCH('Dept J Planning'!C40,Dover!$B$3:$B$124,0),6)*Transport!$C$3))*'Dept J Planning'!F40*IF(I40="Yes",2,1),IF(AND(E40="Bus/Coach",INDEX(Locations!$B$3:$E$308,MATCH('Dept J Planning'!C40,Locations!$B$3:$B$308,0),4)="Europe",INDEX(Locations!$B$3:$E$308,MATCH('Dept J Planning'!D40,Locations!$B$3:$B$308,0),4)="UK"),((((J40)-42.4)*Transport!$D$5)+(42.4*Transport!$D$13))*'Dept J Planning'!F40,IF(AND(E40="Bus/Coach",INDEX(Locations!$B$3:$E$308,MATCH('Dept J Planning'!D40,Locations!$B$3:$B$308,0),4)="Europe",INDEX(Locations!$B$3:$E$308,MATCH('Dept J Planning'!C40,Locations!$B$3:$B$308,0),4)="UK"),((((J40)-42.4)*Transport!$D$5)+(42.4*Transport!$D$13))*'Dept J Planning'!F40,IF(AND(E40="Car",INDEX(Locations!$B$3:$E$308,MATCH('Dept J Planning'!C40,Locations!$B$3:$B$308,0),4)="Europe",INDEX(Locations!$B$3:$E$308,MATCH('Dept J Planning'!D40,Locations!$B$3:$B$308,0),4)="UK"),(((((J40)-42.4)*Transport!$D$9)+(42.4*Transport!$D$14))*'Dept J Planning'!F40),IF(AND(E40="Car",INDEX(Locations!$B$3:$E$308,MATCH('Dept J Planning'!D40,Locations!$B$3:$B$308,0),4)="Europe",INDEX(Locations!$B$3:$E$308,MATCH('Dept J Planning'!C40,Locations!$B$3:$B$308,0),4)="UK"),(((((J40)-42.4)*Transport!$D$9)+(42.4*Transport!$D$14))*'Dept J Planning'!F40),IF(AND(E40="Hybrid car",INDEX(Locations!$B$3:$E$308,MATCH('Dept J Planning'!C40,Locations!$B$3:$B$308,0),4)="Europe",INDEX(Locations!$B$3:$E$308,MATCH('Dept J Planning'!D40,Locations!$B$3:$B$308,0),4)="UK"),(((((J40)-42.4)*Transport!$D$9)+(42.4*Transport!$D$14))*'Dept J Planning'!F40),IF(AND(E40="Hybrid car",INDEX(Locations!$B$3:$E$308,MATCH('Dept J Planning'!D40,Locations!$B$3:$B$308,0),4)="Europe",INDEX(Locations!$B$3:$E$308,MATCH('Dept J Planning'!C40,Locations!$B$3:$B$308,0),4)="UK"),(((((J40)-42.4)*Transport!$D$9)+(42.4*Transport!$D$14))*'Dept J Planning'!F40),IF(AND(E40="Electric car",INDEX(Locations!$B$3:$E$308,MATCH('Dept J Planning'!C40,Locations!$B$3:$B$308,0),4)="Europe",INDEX(Locations!$B$3:$E$308,MATCH('Dept J Planning'!D40,Locations!$B$3:$B$308,0),4)="UK"),(((((J40)-42.4)*Transport!$D$8)+(42.4*Transport!$D$14))*'Dept J Planning'!F40),IF(AND(E40="Electric car",INDEX(Locations!$B$3:$E$308,MATCH('Dept J Planning'!D40,Locations!$B$3:$B$308,0),4)="Europe",INDEX(Locations!$B$3:$E$308,MATCH('Dept J Planning'!C40,Locations!$B$3:$B$308,0),4)="UK"),(((((J40)-42.4)*Transport!$D$8)+(42.4*Transport!$D$14))*'Dept J Planning'!F40),IF(AND(OR(C40="Ireland",INDEX(Locations!$B$3:$F$308,MATCH('Dept J Planning'!C40,Locations!$B$3:$B$308,0),5)="Yes"),E40="Car",INDEX(Locations!$B$3:$E$308,MATCH('Dept J Planning'!D40,Locations!$B$3:$B$308,0),4)="UK"),(J40)*(0.15*Transport!$C$14+0.85*Transport!$C$9)*'Dept J Planning'!F40,IF(AND(OR(D40="Ireland",INDEX(Locations!$B$3:$F$308,MATCH('Dept J Planning'!D40,Locations!$B$3:$B$308,0),5)="Yes"),E40="Car",INDEX(Locations!$B$3:$E$308,MATCH('Dept J Planning'!C40,Locations!$B$3:$B$308,0),4)="UK"),(J40)*(0.15*Transport!$C$14+0.85*Transport!$C$9)*'Dept J Planning'!F40,IF(AND(OR(C40="Ireland",INDEX(Locations!$B$3:$F$308,MATCH('Dept J Planning'!C40,Locations!$B$3:$B$308,0),5)="Yes"),E40="Hybrid Car",INDEX(Locations!$B$3:$E$308,MATCH('Dept J Planning'!D40,Locations!$B$3:$B$308,0),4)="UK"),(J40)*(0.15*Transport!$C$14+0.85*Transport!$C$9)*'Dept J Planning'!F40,IF(AND(OR(D40="Ireland",INDEX(Locations!$B$3:$F$308,MATCH('Dept J Planning'!D40,Locations!$B$3:$B$308,0),5)="Yes"),E40="Hybrid Car",INDEX(Locations!$B$3:$E$308,MATCH('Dept J Planning'!C40,Locations!$B$3:$B$308,0),4)="UK"),(J40)*(0.15*Transport!$C$14+0.85*Transport!$C$9)*'Dept J Planning'!F40,IF(AND(OR(C40="Ireland",INDEX(Locations!$B$3:$F$308,MATCH('Dept J Planning'!C40,Locations!$B$3:$B$308,0),5)="Yes"),E40="Electric Car",INDEX(Locations!$B$3:$E$308,MATCH('Dept J Planning'!D40,Locations!$B$3:$B$308,0),4)="UK"),(J40)*(0.15*Transport!$C$14+0.85*Transport!$C$8)*'Dept J Planning'!F40,IF(AND(OR(D40="Ireland",INDEX(Locations!$B$3:$F$308,MATCH('Dept J Planning'!D40,Locations!$B$3:$B$308,0),5)="Yes"),E40="Electric Car",INDEX(Locations!$B$3:$E$308,MATCH('Dept J Planning'!C40,Locations!$B$3:$B$308,0),4)="UK"),(J40)*(0.15*Transport!$C$14+0.85*Transport!$C$8)*'Dept J Planning'!F40,IF(AND(OR(C40="Ireland",INDEX(Locations!$B$3:$F$308,MATCH('Dept J Planning'!C40,Locations!$B$3:$B$308,0),5)="Yes"),E40="Bus/Coach",INDEX(Locations!$B$3:$E$308,MATCH('Dept J Planning'!D40,Locations!$B$3:$B$308,0),4)="UK"),(J40)*(0.15*Transport!$C$13+0.85*Transport!$C$5)*'Dept J Planning'!F40,IF(AND(OR(D40="Ireland",INDEX(Locations!$B$3:$F$308,MATCH('Dept J Planning'!D40,Locations!$B$3:$B$308,0),5)="Yes"),E40="Bus/Coach",INDEX(Locations!$B$3:$E$308,MATCH('Dept J Planning'!C40,Locations!$B$3:$B$308,0),4)="UK"),(J40)*(0.15*Transport!$C$13+0.85*Transport!$C$5)*'Dept J Planning'!F40,IF(AND(OR(C40="Ireland",INDEX(Locations!$B$3:$F$308,MATCH('Dept J Planning'!C40,Locations!$B$3:$B$308,0),5)="Yes"),E40="Train",INDEX(Locations!$B$3:$E$308,MATCH('Dept J Planning'!D40,Locations!$B$3:$B$308,0),4)="UK"),(J40)*(0.15*Transport!$C$13+0.85*Transport!$C$3)*'Dept J Planning'!F40,IF(AND(OR(D40="Ireland",INDEX(Locations!$B$3:$F$308,MATCH('Dept J Planning'!D40,Locations!$B$3:$B$308,0),5)="Yes"),E40="Train",INDEX(Locations!$B$3:$E$308,MATCH('Dept J Planning'!C40,Locations!$B$3:$B$308,0),4)="UK"),(J40)*(0.15*Transport!$C$13+0.85*Transport!$C$3),J40*(INDEX(Transport!$B$3:$E$14,MATCH('Dept J Planning'!E40,Transport!$B$3:$B$14,0),IF(INDEX(Locations!$B$3:$G$308,MATCH('Dept J Planning'!C40,Locations!$B$3:$B$308,0),4)="UK",2,IF(INDEX(Locations!$B$3:$G$308,MATCH('Dept J Planning'!C40,Locations!$B$3:$B$308,0),4)="Europe",3,4)))))*F40*G40*H40))))))))))))))))))),1)),"")</f>
        <v/>
      </c>
      <c r="L40" s="90"/>
    </row>
    <row r="41" spans="1:14" ht="17.399999999999999" customHeight="1" x14ac:dyDescent="0.25">
      <c r="A41" s="90"/>
      <c r="B41" s="91"/>
      <c r="C41" s="91"/>
      <c r="D41" s="91"/>
      <c r="E41" s="91"/>
      <c r="F41" s="90"/>
      <c r="G41" s="90">
        <v>1</v>
      </c>
      <c r="H41" s="101">
        <v>1</v>
      </c>
      <c r="I41" s="91"/>
      <c r="J41" s="100" t="str">
        <f>(IFERROR(IF(I41="Yes",(ROUND(6371 * ACOS(SIN((VLOOKUP(C41,Locations!B:D,2,FALSE))*PI()/180)*SIN((VLOOKUP(D41,Locations!B:D,2,FALSE))*PI()/180) + COS((VLOOKUP(C41,Locations!B:D,2,FALSE))*PI()/180) * COS((VLOOKUP(D41,Locations!B:D,2,FALSE))*PI()/180)*COS((VLOOKUP(D41,Locations!B:D,3,FALSE))* PI()/180-(VLOOKUP(C41,Locations!B:D,3,FALSE))*PI()/180))/1.609,0))*2,(ROUND(6371 * ACOS(SIN((VLOOKUP(C41,Locations!B:D,2,FALSE))*PI()/180)*SIN((VLOOKUP(D41,Locations!B:D,2,FALSE))*PI()/180) + COS((VLOOKUP(C41,Locations!B:D,2,FALSE))*PI()/180) * COS((VLOOKUP(D41,Locations!B:D,2,FALSE))*PI()/180)*COS((VLOOKUP(D41,Locations!B:D,3,FALSE))* PI()/180-(VLOOKUP(C41,Locations!B:D,3,FALSE))*PI()/180))/1.609,0))),""))</f>
        <v/>
      </c>
      <c r="K41" s="100" t="str" cm="1">
        <f t="array" ref="K41">IFERROR((ROUND(IF(AND(E41="Train",INDEX(Locations!$B$3:$E$308,MATCH('Dept J Planning'!C41,Locations!$B$3:$B$308,0),4)="Europe",INDEX(Locations!$B$3:$E$308,MATCH('Dept J Planning'!D41,Locations!$B$3:$B$308,0),4)="UK"),(((INDEX(Dover!$B$3:$G$124,MATCH('Dept J Planning'!C41,Dover!$B$3:$B$124,0),6))*Transport!$D$3)+(INDEX(Dover!$B$3:$G$124,MATCH('Dept J Planning'!D41,Dover!$B$3:$B$124,0),6)*Transport!$C$3))*'Dept J Planning'!F41*IF(I41="Yes",2,1),IF(AND(E41="Train",INDEX(Locations!$B$3:$E$308,MATCH('Dept J Planning'!D41,Locations!$B$3:$B$308,0),4)="Europe",INDEX(Locations!$B$3:$E$308,MATCH('Dept J Planning'!C41,Locations!$B$3:$B$308,0),4)="UK"),(((INDEX(Dover!$B$3:$G$124,MATCH('Dept J Planning'!D41,Dover!$B$3:$B$124,0),6))*Transport!$D$3)+(INDEX(Dover!$B$3:$G$124,MATCH('Dept J Planning'!C41,Dover!$B$3:$B$124,0),6)*Transport!$C$3))*'Dept J Planning'!F41*IF(I41="Yes",2,1),IF(AND(E41="Bus/Coach",INDEX(Locations!$B$3:$E$308,MATCH('Dept J Planning'!C41,Locations!$B$3:$B$308,0),4)="Europe",INDEX(Locations!$B$3:$E$308,MATCH('Dept J Planning'!D41,Locations!$B$3:$B$308,0),4)="UK"),((((J41)-42.4)*Transport!$D$5)+(42.4*Transport!$D$13))*'Dept J Planning'!F41,IF(AND(E41="Bus/Coach",INDEX(Locations!$B$3:$E$308,MATCH('Dept J Planning'!D41,Locations!$B$3:$B$308,0),4)="Europe",INDEX(Locations!$B$3:$E$308,MATCH('Dept J Planning'!C41,Locations!$B$3:$B$308,0),4)="UK"),((((J41)-42.4)*Transport!$D$5)+(42.4*Transport!$D$13))*'Dept J Planning'!F41,IF(AND(E41="Car",INDEX(Locations!$B$3:$E$308,MATCH('Dept J Planning'!C41,Locations!$B$3:$B$308,0),4)="Europe",INDEX(Locations!$B$3:$E$308,MATCH('Dept J Planning'!D41,Locations!$B$3:$B$308,0),4)="UK"),(((((J41)-42.4)*Transport!$D$9)+(42.4*Transport!$D$14))*'Dept J Planning'!F41),IF(AND(E41="Car",INDEX(Locations!$B$3:$E$308,MATCH('Dept J Planning'!D41,Locations!$B$3:$B$308,0),4)="Europe",INDEX(Locations!$B$3:$E$308,MATCH('Dept J Planning'!C41,Locations!$B$3:$B$308,0),4)="UK"),(((((J41)-42.4)*Transport!$D$9)+(42.4*Transport!$D$14))*'Dept J Planning'!F41),IF(AND(E41="Hybrid car",INDEX(Locations!$B$3:$E$308,MATCH('Dept J Planning'!C41,Locations!$B$3:$B$308,0),4)="Europe",INDEX(Locations!$B$3:$E$308,MATCH('Dept J Planning'!D41,Locations!$B$3:$B$308,0),4)="UK"),(((((J41)-42.4)*Transport!$D$9)+(42.4*Transport!$D$14))*'Dept J Planning'!F41),IF(AND(E41="Hybrid car",INDEX(Locations!$B$3:$E$308,MATCH('Dept J Planning'!D41,Locations!$B$3:$B$308,0),4)="Europe",INDEX(Locations!$B$3:$E$308,MATCH('Dept J Planning'!C41,Locations!$B$3:$B$308,0),4)="UK"),(((((J41)-42.4)*Transport!$D$9)+(42.4*Transport!$D$14))*'Dept J Planning'!F41),IF(AND(E41="Electric car",INDEX(Locations!$B$3:$E$308,MATCH('Dept J Planning'!C41,Locations!$B$3:$B$308,0),4)="Europe",INDEX(Locations!$B$3:$E$308,MATCH('Dept J Planning'!D41,Locations!$B$3:$B$308,0),4)="UK"),(((((J41)-42.4)*Transport!$D$8)+(42.4*Transport!$D$14))*'Dept J Planning'!F41),IF(AND(E41="Electric car",INDEX(Locations!$B$3:$E$308,MATCH('Dept J Planning'!D41,Locations!$B$3:$B$308,0),4)="Europe",INDEX(Locations!$B$3:$E$308,MATCH('Dept J Planning'!C41,Locations!$B$3:$B$308,0),4)="UK"),(((((J41)-42.4)*Transport!$D$8)+(42.4*Transport!$D$14))*'Dept J Planning'!F41),IF(AND(OR(C41="Ireland",INDEX(Locations!$B$3:$F$308,MATCH('Dept J Planning'!C41,Locations!$B$3:$B$308,0),5)="Yes"),E41="Car",INDEX(Locations!$B$3:$E$308,MATCH('Dept J Planning'!D41,Locations!$B$3:$B$308,0),4)="UK"),(J41)*(0.15*Transport!$C$14+0.85*Transport!$C$9)*'Dept J Planning'!F41,IF(AND(OR(D41="Ireland",INDEX(Locations!$B$3:$F$308,MATCH('Dept J Planning'!D41,Locations!$B$3:$B$308,0),5)="Yes"),E41="Car",INDEX(Locations!$B$3:$E$308,MATCH('Dept J Planning'!C41,Locations!$B$3:$B$308,0),4)="UK"),(J41)*(0.15*Transport!$C$14+0.85*Transport!$C$9)*'Dept J Planning'!F41,IF(AND(OR(C41="Ireland",INDEX(Locations!$B$3:$F$308,MATCH('Dept J Planning'!C41,Locations!$B$3:$B$308,0),5)="Yes"),E41="Hybrid Car",INDEX(Locations!$B$3:$E$308,MATCH('Dept J Planning'!D41,Locations!$B$3:$B$308,0),4)="UK"),(J41)*(0.15*Transport!$C$14+0.85*Transport!$C$9)*'Dept J Planning'!F41,IF(AND(OR(D41="Ireland",INDEX(Locations!$B$3:$F$308,MATCH('Dept J Planning'!D41,Locations!$B$3:$B$308,0),5)="Yes"),E41="Hybrid Car",INDEX(Locations!$B$3:$E$308,MATCH('Dept J Planning'!C41,Locations!$B$3:$B$308,0),4)="UK"),(J41)*(0.15*Transport!$C$14+0.85*Transport!$C$9)*'Dept J Planning'!F41,IF(AND(OR(C41="Ireland",INDEX(Locations!$B$3:$F$308,MATCH('Dept J Planning'!C41,Locations!$B$3:$B$308,0),5)="Yes"),E41="Electric Car",INDEX(Locations!$B$3:$E$308,MATCH('Dept J Planning'!D41,Locations!$B$3:$B$308,0),4)="UK"),(J41)*(0.15*Transport!$C$14+0.85*Transport!$C$8)*'Dept J Planning'!F41,IF(AND(OR(D41="Ireland",INDEX(Locations!$B$3:$F$308,MATCH('Dept J Planning'!D41,Locations!$B$3:$B$308,0),5)="Yes"),E41="Electric Car",INDEX(Locations!$B$3:$E$308,MATCH('Dept J Planning'!C41,Locations!$B$3:$B$308,0),4)="UK"),(J41)*(0.15*Transport!$C$14+0.85*Transport!$C$8)*'Dept J Planning'!F41,IF(AND(OR(C41="Ireland",INDEX(Locations!$B$3:$F$308,MATCH('Dept J Planning'!C41,Locations!$B$3:$B$308,0),5)="Yes"),E41="Bus/Coach",INDEX(Locations!$B$3:$E$308,MATCH('Dept J Planning'!D41,Locations!$B$3:$B$308,0),4)="UK"),(J41)*(0.15*Transport!$C$13+0.85*Transport!$C$5)*'Dept J Planning'!F41,IF(AND(OR(D41="Ireland",INDEX(Locations!$B$3:$F$308,MATCH('Dept J Planning'!D41,Locations!$B$3:$B$308,0),5)="Yes"),E41="Bus/Coach",INDEX(Locations!$B$3:$E$308,MATCH('Dept J Planning'!C41,Locations!$B$3:$B$308,0),4)="UK"),(J41)*(0.15*Transport!$C$13+0.85*Transport!$C$5)*'Dept J Planning'!F41,IF(AND(OR(C41="Ireland",INDEX(Locations!$B$3:$F$308,MATCH('Dept J Planning'!C41,Locations!$B$3:$B$308,0),5)="Yes"),E41="Train",INDEX(Locations!$B$3:$E$308,MATCH('Dept J Planning'!D41,Locations!$B$3:$B$308,0),4)="UK"),(J41)*(0.15*Transport!$C$13+0.85*Transport!$C$3)*'Dept J Planning'!F41,IF(AND(OR(D41="Ireland",INDEX(Locations!$B$3:$F$308,MATCH('Dept J Planning'!D41,Locations!$B$3:$B$308,0),5)="Yes"),E41="Train",INDEX(Locations!$B$3:$E$308,MATCH('Dept J Planning'!C41,Locations!$B$3:$B$308,0),4)="UK"),(J41)*(0.15*Transport!$C$13+0.85*Transport!$C$3),J41*(INDEX(Transport!$B$3:$E$14,MATCH('Dept J Planning'!E41,Transport!$B$3:$B$14,0),IF(INDEX(Locations!$B$3:$G$308,MATCH('Dept J Planning'!C41,Locations!$B$3:$B$308,0),4)="UK",2,IF(INDEX(Locations!$B$3:$G$308,MATCH('Dept J Planning'!C41,Locations!$B$3:$B$308,0),4)="Europe",3,4)))))*F41*G41*H41))))))))))))))))))),1)),"")</f>
        <v/>
      </c>
      <c r="L41" s="90"/>
    </row>
    <row r="42" spans="1:14" ht="17.399999999999999" customHeight="1" x14ac:dyDescent="0.25">
      <c r="A42" s="90"/>
      <c r="B42" s="91"/>
      <c r="C42" s="91"/>
      <c r="D42" s="91"/>
      <c r="E42" s="91"/>
      <c r="F42" s="90"/>
      <c r="G42" s="90">
        <v>1</v>
      </c>
      <c r="H42" s="101">
        <v>1</v>
      </c>
      <c r="I42" s="91"/>
      <c r="J42" s="100" t="str">
        <f>(IFERROR(IF(I42="Yes",(ROUND(6371 * ACOS(SIN((VLOOKUP(C42,Locations!B:D,2,FALSE))*PI()/180)*SIN((VLOOKUP(D42,Locations!B:D,2,FALSE))*PI()/180) + COS((VLOOKUP(C42,Locations!B:D,2,FALSE))*PI()/180) * COS((VLOOKUP(D42,Locations!B:D,2,FALSE))*PI()/180)*COS((VLOOKUP(D42,Locations!B:D,3,FALSE))* PI()/180-(VLOOKUP(C42,Locations!B:D,3,FALSE))*PI()/180))/1.609,0))*2,(ROUND(6371 * ACOS(SIN((VLOOKUP(C42,Locations!B:D,2,FALSE))*PI()/180)*SIN((VLOOKUP(D42,Locations!B:D,2,FALSE))*PI()/180) + COS((VLOOKUP(C42,Locations!B:D,2,FALSE))*PI()/180) * COS((VLOOKUP(D42,Locations!B:D,2,FALSE))*PI()/180)*COS((VLOOKUP(D42,Locations!B:D,3,FALSE))* PI()/180-(VLOOKUP(C42,Locations!B:D,3,FALSE))*PI()/180))/1.609,0))),""))</f>
        <v/>
      </c>
      <c r="K42" s="100" t="str" cm="1">
        <f t="array" ref="K42">IFERROR((ROUND(IF(AND(E42="Train",INDEX(Locations!$B$3:$E$308,MATCH('Dept J Planning'!C42,Locations!$B$3:$B$308,0),4)="Europe",INDEX(Locations!$B$3:$E$308,MATCH('Dept J Planning'!D42,Locations!$B$3:$B$308,0),4)="UK"),(((INDEX(Dover!$B$3:$G$124,MATCH('Dept J Planning'!C42,Dover!$B$3:$B$124,0),6))*Transport!$D$3)+(INDEX(Dover!$B$3:$G$124,MATCH('Dept J Planning'!D42,Dover!$B$3:$B$124,0),6)*Transport!$C$3))*'Dept J Planning'!F42*IF(I42="Yes",2,1),IF(AND(E42="Train",INDEX(Locations!$B$3:$E$308,MATCH('Dept J Planning'!D42,Locations!$B$3:$B$308,0),4)="Europe",INDEX(Locations!$B$3:$E$308,MATCH('Dept J Planning'!C42,Locations!$B$3:$B$308,0),4)="UK"),(((INDEX(Dover!$B$3:$G$124,MATCH('Dept J Planning'!D42,Dover!$B$3:$B$124,0),6))*Transport!$D$3)+(INDEX(Dover!$B$3:$G$124,MATCH('Dept J Planning'!C42,Dover!$B$3:$B$124,0),6)*Transport!$C$3))*'Dept J Planning'!F42*IF(I42="Yes",2,1),IF(AND(E42="Bus/Coach",INDEX(Locations!$B$3:$E$308,MATCH('Dept J Planning'!C42,Locations!$B$3:$B$308,0),4)="Europe",INDEX(Locations!$B$3:$E$308,MATCH('Dept J Planning'!D42,Locations!$B$3:$B$308,0),4)="UK"),((((J42)-42.4)*Transport!$D$5)+(42.4*Transport!$D$13))*'Dept J Planning'!F42,IF(AND(E42="Bus/Coach",INDEX(Locations!$B$3:$E$308,MATCH('Dept J Planning'!D42,Locations!$B$3:$B$308,0),4)="Europe",INDEX(Locations!$B$3:$E$308,MATCH('Dept J Planning'!C42,Locations!$B$3:$B$308,0),4)="UK"),((((J42)-42.4)*Transport!$D$5)+(42.4*Transport!$D$13))*'Dept J Planning'!F42,IF(AND(E42="Car",INDEX(Locations!$B$3:$E$308,MATCH('Dept J Planning'!C42,Locations!$B$3:$B$308,0),4)="Europe",INDEX(Locations!$B$3:$E$308,MATCH('Dept J Planning'!D42,Locations!$B$3:$B$308,0),4)="UK"),(((((J42)-42.4)*Transport!$D$9)+(42.4*Transport!$D$14))*'Dept J Planning'!F42),IF(AND(E42="Car",INDEX(Locations!$B$3:$E$308,MATCH('Dept J Planning'!D42,Locations!$B$3:$B$308,0),4)="Europe",INDEX(Locations!$B$3:$E$308,MATCH('Dept J Planning'!C42,Locations!$B$3:$B$308,0),4)="UK"),(((((J42)-42.4)*Transport!$D$9)+(42.4*Transport!$D$14))*'Dept J Planning'!F42),IF(AND(E42="Hybrid car",INDEX(Locations!$B$3:$E$308,MATCH('Dept J Planning'!C42,Locations!$B$3:$B$308,0),4)="Europe",INDEX(Locations!$B$3:$E$308,MATCH('Dept J Planning'!D42,Locations!$B$3:$B$308,0),4)="UK"),(((((J42)-42.4)*Transport!$D$9)+(42.4*Transport!$D$14))*'Dept J Planning'!F42),IF(AND(E42="Hybrid car",INDEX(Locations!$B$3:$E$308,MATCH('Dept J Planning'!D42,Locations!$B$3:$B$308,0),4)="Europe",INDEX(Locations!$B$3:$E$308,MATCH('Dept J Planning'!C42,Locations!$B$3:$B$308,0),4)="UK"),(((((J42)-42.4)*Transport!$D$9)+(42.4*Transport!$D$14))*'Dept J Planning'!F42),IF(AND(E42="Electric car",INDEX(Locations!$B$3:$E$308,MATCH('Dept J Planning'!C42,Locations!$B$3:$B$308,0),4)="Europe",INDEX(Locations!$B$3:$E$308,MATCH('Dept J Planning'!D42,Locations!$B$3:$B$308,0),4)="UK"),(((((J42)-42.4)*Transport!$D$8)+(42.4*Transport!$D$14))*'Dept J Planning'!F42),IF(AND(E42="Electric car",INDEX(Locations!$B$3:$E$308,MATCH('Dept J Planning'!D42,Locations!$B$3:$B$308,0),4)="Europe",INDEX(Locations!$B$3:$E$308,MATCH('Dept J Planning'!C42,Locations!$B$3:$B$308,0),4)="UK"),(((((J42)-42.4)*Transport!$D$8)+(42.4*Transport!$D$14))*'Dept J Planning'!F42),IF(AND(OR(C42="Ireland",INDEX(Locations!$B$3:$F$308,MATCH('Dept J Planning'!C42,Locations!$B$3:$B$308,0),5)="Yes"),E42="Car",INDEX(Locations!$B$3:$E$308,MATCH('Dept J Planning'!D42,Locations!$B$3:$B$308,0),4)="UK"),(J42)*(0.15*Transport!$C$14+0.85*Transport!$C$9)*'Dept J Planning'!F42,IF(AND(OR(D42="Ireland",INDEX(Locations!$B$3:$F$308,MATCH('Dept J Planning'!D42,Locations!$B$3:$B$308,0),5)="Yes"),E42="Car",INDEX(Locations!$B$3:$E$308,MATCH('Dept J Planning'!C42,Locations!$B$3:$B$308,0),4)="UK"),(J42)*(0.15*Transport!$C$14+0.85*Transport!$C$9)*'Dept J Planning'!F42,IF(AND(OR(C42="Ireland",INDEX(Locations!$B$3:$F$308,MATCH('Dept J Planning'!C42,Locations!$B$3:$B$308,0),5)="Yes"),E42="Hybrid Car",INDEX(Locations!$B$3:$E$308,MATCH('Dept J Planning'!D42,Locations!$B$3:$B$308,0),4)="UK"),(J42)*(0.15*Transport!$C$14+0.85*Transport!$C$9)*'Dept J Planning'!F42,IF(AND(OR(D42="Ireland",INDEX(Locations!$B$3:$F$308,MATCH('Dept J Planning'!D42,Locations!$B$3:$B$308,0),5)="Yes"),E42="Hybrid Car",INDEX(Locations!$B$3:$E$308,MATCH('Dept J Planning'!C42,Locations!$B$3:$B$308,0),4)="UK"),(J42)*(0.15*Transport!$C$14+0.85*Transport!$C$9)*'Dept J Planning'!F42,IF(AND(OR(C42="Ireland",INDEX(Locations!$B$3:$F$308,MATCH('Dept J Planning'!C42,Locations!$B$3:$B$308,0),5)="Yes"),E42="Electric Car",INDEX(Locations!$B$3:$E$308,MATCH('Dept J Planning'!D42,Locations!$B$3:$B$308,0),4)="UK"),(J42)*(0.15*Transport!$C$14+0.85*Transport!$C$8)*'Dept J Planning'!F42,IF(AND(OR(D42="Ireland",INDEX(Locations!$B$3:$F$308,MATCH('Dept J Planning'!D42,Locations!$B$3:$B$308,0),5)="Yes"),E42="Electric Car",INDEX(Locations!$B$3:$E$308,MATCH('Dept J Planning'!C42,Locations!$B$3:$B$308,0),4)="UK"),(J42)*(0.15*Transport!$C$14+0.85*Transport!$C$8)*'Dept J Planning'!F42,IF(AND(OR(C42="Ireland",INDEX(Locations!$B$3:$F$308,MATCH('Dept J Planning'!C42,Locations!$B$3:$B$308,0),5)="Yes"),E42="Bus/Coach",INDEX(Locations!$B$3:$E$308,MATCH('Dept J Planning'!D42,Locations!$B$3:$B$308,0),4)="UK"),(J42)*(0.15*Transport!$C$13+0.85*Transport!$C$5)*'Dept J Planning'!F42,IF(AND(OR(D42="Ireland",INDEX(Locations!$B$3:$F$308,MATCH('Dept J Planning'!D42,Locations!$B$3:$B$308,0),5)="Yes"),E42="Bus/Coach",INDEX(Locations!$B$3:$E$308,MATCH('Dept J Planning'!C42,Locations!$B$3:$B$308,0),4)="UK"),(J42)*(0.15*Transport!$C$13+0.85*Transport!$C$5)*'Dept J Planning'!F42,IF(AND(OR(C42="Ireland",INDEX(Locations!$B$3:$F$308,MATCH('Dept J Planning'!C42,Locations!$B$3:$B$308,0),5)="Yes"),E42="Train",INDEX(Locations!$B$3:$E$308,MATCH('Dept J Planning'!D42,Locations!$B$3:$B$308,0),4)="UK"),(J42)*(0.15*Transport!$C$13+0.85*Transport!$C$3)*'Dept J Planning'!F42,IF(AND(OR(D42="Ireland",INDEX(Locations!$B$3:$F$308,MATCH('Dept J Planning'!D42,Locations!$B$3:$B$308,0),5)="Yes"),E42="Train",INDEX(Locations!$B$3:$E$308,MATCH('Dept J Planning'!C42,Locations!$B$3:$B$308,0),4)="UK"),(J42)*(0.15*Transport!$C$13+0.85*Transport!$C$3),J42*(INDEX(Transport!$B$3:$E$14,MATCH('Dept J Planning'!E42,Transport!$B$3:$B$14,0),IF(INDEX(Locations!$B$3:$G$308,MATCH('Dept J Planning'!C42,Locations!$B$3:$B$308,0),4)="UK",2,IF(INDEX(Locations!$B$3:$G$308,MATCH('Dept J Planning'!C42,Locations!$B$3:$B$308,0),4)="Europe",3,4)))))*F42*G42*H42))))))))))))))))))),1)),"")</f>
        <v/>
      </c>
      <c r="L42" s="90"/>
    </row>
    <row r="43" spans="1:14" ht="17.399999999999999" customHeight="1" x14ac:dyDescent="0.25">
      <c r="A43" s="90"/>
      <c r="B43" s="91"/>
      <c r="C43" s="91"/>
      <c r="D43" s="91"/>
      <c r="E43" s="91"/>
      <c r="F43" s="90"/>
      <c r="G43" s="90">
        <v>1</v>
      </c>
      <c r="H43" s="101">
        <v>1</v>
      </c>
      <c r="I43" s="91"/>
      <c r="J43" s="100" t="str">
        <f>(IFERROR(IF(I43="Yes",(ROUND(6371 * ACOS(SIN((VLOOKUP(C43,Locations!B:D,2,FALSE))*PI()/180)*SIN((VLOOKUP(D43,Locations!B:D,2,FALSE))*PI()/180) + COS((VLOOKUP(C43,Locations!B:D,2,FALSE))*PI()/180) * COS((VLOOKUP(D43,Locations!B:D,2,FALSE))*PI()/180)*COS((VLOOKUP(D43,Locations!B:D,3,FALSE))* PI()/180-(VLOOKUP(C43,Locations!B:D,3,FALSE))*PI()/180))/1.609,0))*2,(ROUND(6371 * ACOS(SIN((VLOOKUP(C43,Locations!B:D,2,FALSE))*PI()/180)*SIN((VLOOKUP(D43,Locations!B:D,2,FALSE))*PI()/180) + COS((VLOOKUP(C43,Locations!B:D,2,FALSE))*PI()/180) * COS((VLOOKUP(D43,Locations!B:D,2,FALSE))*PI()/180)*COS((VLOOKUP(D43,Locations!B:D,3,FALSE))* PI()/180-(VLOOKUP(C43,Locations!B:D,3,FALSE))*PI()/180))/1.609,0))),""))</f>
        <v/>
      </c>
      <c r="K43" s="100" t="str" cm="1">
        <f t="array" ref="K43">IFERROR((ROUND(IF(AND(E43="Train",INDEX(Locations!$B$3:$E$308,MATCH('Dept J Planning'!C43,Locations!$B$3:$B$308,0),4)="Europe",INDEX(Locations!$B$3:$E$308,MATCH('Dept J Planning'!D43,Locations!$B$3:$B$308,0),4)="UK"),(((INDEX(Dover!$B$3:$G$124,MATCH('Dept J Planning'!C43,Dover!$B$3:$B$124,0),6))*Transport!$D$3)+(INDEX(Dover!$B$3:$G$124,MATCH('Dept J Planning'!D43,Dover!$B$3:$B$124,0),6)*Transport!$C$3))*'Dept J Planning'!F43*IF(I43="Yes",2,1),IF(AND(E43="Train",INDEX(Locations!$B$3:$E$308,MATCH('Dept J Planning'!D43,Locations!$B$3:$B$308,0),4)="Europe",INDEX(Locations!$B$3:$E$308,MATCH('Dept J Planning'!C43,Locations!$B$3:$B$308,0),4)="UK"),(((INDEX(Dover!$B$3:$G$124,MATCH('Dept J Planning'!D43,Dover!$B$3:$B$124,0),6))*Transport!$D$3)+(INDEX(Dover!$B$3:$G$124,MATCH('Dept J Planning'!C43,Dover!$B$3:$B$124,0),6)*Transport!$C$3))*'Dept J Planning'!F43*IF(I43="Yes",2,1),IF(AND(E43="Bus/Coach",INDEX(Locations!$B$3:$E$308,MATCH('Dept J Planning'!C43,Locations!$B$3:$B$308,0),4)="Europe",INDEX(Locations!$B$3:$E$308,MATCH('Dept J Planning'!D43,Locations!$B$3:$B$308,0),4)="UK"),((((J43)-42.4)*Transport!$D$5)+(42.4*Transport!$D$13))*'Dept J Planning'!F43,IF(AND(E43="Bus/Coach",INDEX(Locations!$B$3:$E$308,MATCH('Dept J Planning'!D43,Locations!$B$3:$B$308,0),4)="Europe",INDEX(Locations!$B$3:$E$308,MATCH('Dept J Planning'!C43,Locations!$B$3:$B$308,0),4)="UK"),((((J43)-42.4)*Transport!$D$5)+(42.4*Transport!$D$13))*'Dept J Planning'!F43,IF(AND(E43="Car",INDEX(Locations!$B$3:$E$308,MATCH('Dept J Planning'!C43,Locations!$B$3:$B$308,0),4)="Europe",INDEX(Locations!$B$3:$E$308,MATCH('Dept J Planning'!D43,Locations!$B$3:$B$308,0),4)="UK"),(((((J43)-42.4)*Transport!$D$9)+(42.4*Transport!$D$14))*'Dept J Planning'!F43),IF(AND(E43="Car",INDEX(Locations!$B$3:$E$308,MATCH('Dept J Planning'!D43,Locations!$B$3:$B$308,0),4)="Europe",INDEX(Locations!$B$3:$E$308,MATCH('Dept J Planning'!C43,Locations!$B$3:$B$308,0),4)="UK"),(((((J43)-42.4)*Transport!$D$9)+(42.4*Transport!$D$14))*'Dept J Planning'!F43),IF(AND(E43="Hybrid car",INDEX(Locations!$B$3:$E$308,MATCH('Dept J Planning'!C43,Locations!$B$3:$B$308,0),4)="Europe",INDEX(Locations!$B$3:$E$308,MATCH('Dept J Planning'!D43,Locations!$B$3:$B$308,0),4)="UK"),(((((J43)-42.4)*Transport!$D$9)+(42.4*Transport!$D$14))*'Dept J Planning'!F43),IF(AND(E43="Hybrid car",INDEX(Locations!$B$3:$E$308,MATCH('Dept J Planning'!D43,Locations!$B$3:$B$308,0),4)="Europe",INDEX(Locations!$B$3:$E$308,MATCH('Dept J Planning'!C43,Locations!$B$3:$B$308,0),4)="UK"),(((((J43)-42.4)*Transport!$D$9)+(42.4*Transport!$D$14))*'Dept J Planning'!F43),IF(AND(E43="Electric car",INDEX(Locations!$B$3:$E$308,MATCH('Dept J Planning'!C43,Locations!$B$3:$B$308,0),4)="Europe",INDEX(Locations!$B$3:$E$308,MATCH('Dept J Planning'!D43,Locations!$B$3:$B$308,0),4)="UK"),(((((J43)-42.4)*Transport!$D$8)+(42.4*Transport!$D$14))*'Dept J Planning'!F43),IF(AND(E43="Electric car",INDEX(Locations!$B$3:$E$308,MATCH('Dept J Planning'!D43,Locations!$B$3:$B$308,0),4)="Europe",INDEX(Locations!$B$3:$E$308,MATCH('Dept J Planning'!C43,Locations!$B$3:$B$308,0),4)="UK"),(((((J43)-42.4)*Transport!$D$8)+(42.4*Transport!$D$14))*'Dept J Planning'!F43),IF(AND(OR(C43="Ireland",INDEX(Locations!$B$3:$F$308,MATCH('Dept J Planning'!C43,Locations!$B$3:$B$308,0),5)="Yes"),E43="Car",INDEX(Locations!$B$3:$E$308,MATCH('Dept J Planning'!D43,Locations!$B$3:$B$308,0),4)="UK"),(J43)*(0.15*Transport!$C$14+0.85*Transport!$C$9)*'Dept J Planning'!F43,IF(AND(OR(D43="Ireland",INDEX(Locations!$B$3:$F$308,MATCH('Dept J Planning'!D43,Locations!$B$3:$B$308,0),5)="Yes"),E43="Car",INDEX(Locations!$B$3:$E$308,MATCH('Dept J Planning'!C43,Locations!$B$3:$B$308,0),4)="UK"),(J43)*(0.15*Transport!$C$14+0.85*Transport!$C$9)*'Dept J Planning'!F43,IF(AND(OR(C43="Ireland",INDEX(Locations!$B$3:$F$308,MATCH('Dept J Planning'!C43,Locations!$B$3:$B$308,0),5)="Yes"),E43="Hybrid Car",INDEX(Locations!$B$3:$E$308,MATCH('Dept J Planning'!D43,Locations!$B$3:$B$308,0),4)="UK"),(J43)*(0.15*Transport!$C$14+0.85*Transport!$C$9)*'Dept J Planning'!F43,IF(AND(OR(D43="Ireland",INDEX(Locations!$B$3:$F$308,MATCH('Dept J Planning'!D43,Locations!$B$3:$B$308,0),5)="Yes"),E43="Hybrid Car",INDEX(Locations!$B$3:$E$308,MATCH('Dept J Planning'!C43,Locations!$B$3:$B$308,0),4)="UK"),(J43)*(0.15*Transport!$C$14+0.85*Transport!$C$9)*'Dept J Planning'!F43,IF(AND(OR(C43="Ireland",INDEX(Locations!$B$3:$F$308,MATCH('Dept J Planning'!C43,Locations!$B$3:$B$308,0),5)="Yes"),E43="Electric Car",INDEX(Locations!$B$3:$E$308,MATCH('Dept J Planning'!D43,Locations!$B$3:$B$308,0),4)="UK"),(J43)*(0.15*Transport!$C$14+0.85*Transport!$C$8)*'Dept J Planning'!F43,IF(AND(OR(D43="Ireland",INDEX(Locations!$B$3:$F$308,MATCH('Dept J Planning'!D43,Locations!$B$3:$B$308,0),5)="Yes"),E43="Electric Car",INDEX(Locations!$B$3:$E$308,MATCH('Dept J Planning'!C43,Locations!$B$3:$B$308,0),4)="UK"),(J43)*(0.15*Transport!$C$14+0.85*Transport!$C$8)*'Dept J Planning'!F43,IF(AND(OR(C43="Ireland",INDEX(Locations!$B$3:$F$308,MATCH('Dept J Planning'!C43,Locations!$B$3:$B$308,0),5)="Yes"),E43="Bus/Coach",INDEX(Locations!$B$3:$E$308,MATCH('Dept J Planning'!D43,Locations!$B$3:$B$308,0),4)="UK"),(J43)*(0.15*Transport!$C$13+0.85*Transport!$C$5)*'Dept J Planning'!F43,IF(AND(OR(D43="Ireland",INDEX(Locations!$B$3:$F$308,MATCH('Dept J Planning'!D43,Locations!$B$3:$B$308,0),5)="Yes"),E43="Bus/Coach",INDEX(Locations!$B$3:$E$308,MATCH('Dept J Planning'!C43,Locations!$B$3:$B$308,0),4)="UK"),(J43)*(0.15*Transport!$C$13+0.85*Transport!$C$5)*'Dept J Planning'!F43,IF(AND(OR(C43="Ireland",INDEX(Locations!$B$3:$F$308,MATCH('Dept J Planning'!C43,Locations!$B$3:$B$308,0),5)="Yes"),E43="Train",INDEX(Locations!$B$3:$E$308,MATCH('Dept J Planning'!D43,Locations!$B$3:$B$308,0),4)="UK"),(J43)*(0.15*Transport!$C$13+0.85*Transport!$C$3)*'Dept J Planning'!F43,IF(AND(OR(D43="Ireland",INDEX(Locations!$B$3:$F$308,MATCH('Dept J Planning'!D43,Locations!$B$3:$B$308,0),5)="Yes"),E43="Train",INDEX(Locations!$B$3:$E$308,MATCH('Dept J Planning'!C43,Locations!$B$3:$B$308,0),4)="UK"),(J43)*(0.15*Transport!$C$13+0.85*Transport!$C$3),J43*(INDEX(Transport!$B$3:$E$14,MATCH('Dept J Planning'!E43,Transport!$B$3:$B$14,0),IF(INDEX(Locations!$B$3:$G$308,MATCH('Dept J Planning'!C43,Locations!$B$3:$B$308,0),4)="UK",2,IF(INDEX(Locations!$B$3:$G$308,MATCH('Dept J Planning'!C43,Locations!$B$3:$B$308,0),4)="Europe",3,4)))))*F43*G43*H43))))))))))))))))))),1)),"")</f>
        <v/>
      </c>
      <c r="L43" s="90"/>
    </row>
    <row r="44" spans="1:14" ht="17.399999999999999" customHeight="1" x14ac:dyDescent="0.25">
      <c r="A44" s="90"/>
      <c r="B44" s="91"/>
      <c r="C44" s="91"/>
      <c r="D44" s="91"/>
      <c r="E44" s="91"/>
      <c r="F44" s="90"/>
      <c r="G44" s="90">
        <v>1</v>
      </c>
      <c r="H44" s="101">
        <v>1</v>
      </c>
      <c r="I44" s="91"/>
      <c r="J44" s="100" t="str">
        <f>(IFERROR(IF(I44="Yes",(ROUND(6371 * ACOS(SIN((VLOOKUP(C44,Locations!B:D,2,FALSE))*PI()/180)*SIN((VLOOKUP(D44,Locations!B:D,2,FALSE))*PI()/180) + COS((VLOOKUP(C44,Locations!B:D,2,FALSE))*PI()/180) * COS((VLOOKUP(D44,Locations!B:D,2,FALSE))*PI()/180)*COS((VLOOKUP(D44,Locations!B:D,3,FALSE))* PI()/180-(VLOOKUP(C44,Locations!B:D,3,FALSE))*PI()/180))/1.609,0))*2,(ROUND(6371 * ACOS(SIN((VLOOKUP(C44,Locations!B:D,2,FALSE))*PI()/180)*SIN((VLOOKUP(D44,Locations!B:D,2,FALSE))*PI()/180) + COS((VLOOKUP(C44,Locations!B:D,2,FALSE))*PI()/180) * COS((VLOOKUP(D44,Locations!B:D,2,FALSE))*PI()/180)*COS((VLOOKUP(D44,Locations!B:D,3,FALSE))* PI()/180-(VLOOKUP(C44,Locations!B:D,3,FALSE))*PI()/180))/1.609,0))),""))</f>
        <v/>
      </c>
      <c r="K44" s="100" t="str" cm="1">
        <f t="array" ref="K44">IFERROR((ROUND(IF(AND(E44="Train",INDEX(Locations!$B$3:$E$308,MATCH('Dept J Planning'!C44,Locations!$B$3:$B$308,0),4)="Europe",INDEX(Locations!$B$3:$E$308,MATCH('Dept J Planning'!D44,Locations!$B$3:$B$308,0),4)="UK"),(((INDEX(Dover!$B$3:$G$124,MATCH('Dept J Planning'!C44,Dover!$B$3:$B$124,0),6))*Transport!$D$3)+(INDEX(Dover!$B$3:$G$124,MATCH('Dept J Planning'!D44,Dover!$B$3:$B$124,0),6)*Transport!$C$3))*'Dept J Planning'!F44*IF(I44="Yes",2,1),IF(AND(E44="Train",INDEX(Locations!$B$3:$E$308,MATCH('Dept J Planning'!D44,Locations!$B$3:$B$308,0),4)="Europe",INDEX(Locations!$B$3:$E$308,MATCH('Dept J Planning'!C44,Locations!$B$3:$B$308,0),4)="UK"),(((INDEX(Dover!$B$3:$G$124,MATCH('Dept J Planning'!D44,Dover!$B$3:$B$124,0),6))*Transport!$D$3)+(INDEX(Dover!$B$3:$G$124,MATCH('Dept J Planning'!C44,Dover!$B$3:$B$124,0),6)*Transport!$C$3))*'Dept J Planning'!F44*IF(I44="Yes",2,1),IF(AND(E44="Bus/Coach",INDEX(Locations!$B$3:$E$308,MATCH('Dept J Planning'!C44,Locations!$B$3:$B$308,0),4)="Europe",INDEX(Locations!$B$3:$E$308,MATCH('Dept J Planning'!D44,Locations!$B$3:$B$308,0),4)="UK"),((((J44)-42.4)*Transport!$D$5)+(42.4*Transport!$D$13))*'Dept J Planning'!F44,IF(AND(E44="Bus/Coach",INDEX(Locations!$B$3:$E$308,MATCH('Dept J Planning'!D44,Locations!$B$3:$B$308,0),4)="Europe",INDEX(Locations!$B$3:$E$308,MATCH('Dept J Planning'!C44,Locations!$B$3:$B$308,0),4)="UK"),((((J44)-42.4)*Transport!$D$5)+(42.4*Transport!$D$13))*'Dept J Planning'!F44,IF(AND(E44="Car",INDEX(Locations!$B$3:$E$308,MATCH('Dept J Planning'!C44,Locations!$B$3:$B$308,0),4)="Europe",INDEX(Locations!$B$3:$E$308,MATCH('Dept J Planning'!D44,Locations!$B$3:$B$308,0),4)="UK"),(((((J44)-42.4)*Transport!$D$9)+(42.4*Transport!$D$14))*'Dept J Planning'!F44),IF(AND(E44="Car",INDEX(Locations!$B$3:$E$308,MATCH('Dept J Planning'!D44,Locations!$B$3:$B$308,0),4)="Europe",INDEX(Locations!$B$3:$E$308,MATCH('Dept J Planning'!C44,Locations!$B$3:$B$308,0),4)="UK"),(((((J44)-42.4)*Transport!$D$9)+(42.4*Transport!$D$14))*'Dept J Planning'!F44),IF(AND(E44="Hybrid car",INDEX(Locations!$B$3:$E$308,MATCH('Dept J Planning'!C44,Locations!$B$3:$B$308,0),4)="Europe",INDEX(Locations!$B$3:$E$308,MATCH('Dept J Planning'!D44,Locations!$B$3:$B$308,0),4)="UK"),(((((J44)-42.4)*Transport!$D$9)+(42.4*Transport!$D$14))*'Dept J Planning'!F44),IF(AND(E44="Hybrid car",INDEX(Locations!$B$3:$E$308,MATCH('Dept J Planning'!D44,Locations!$B$3:$B$308,0),4)="Europe",INDEX(Locations!$B$3:$E$308,MATCH('Dept J Planning'!C44,Locations!$B$3:$B$308,0),4)="UK"),(((((J44)-42.4)*Transport!$D$9)+(42.4*Transport!$D$14))*'Dept J Planning'!F44),IF(AND(E44="Electric car",INDEX(Locations!$B$3:$E$308,MATCH('Dept J Planning'!C44,Locations!$B$3:$B$308,0),4)="Europe",INDEX(Locations!$B$3:$E$308,MATCH('Dept J Planning'!D44,Locations!$B$3:$B$308,0),4)="UK"),(((((J44)-42.4)*Transport!$D$8)+(42.4*Transport!$D$14))*'Dept J Planning'!F44),IF(AND(E44="Electric car",INDEX(Locations!$B$3:$E$308,MATCH('Dept J Planning'!D44,Locations!$B$3:$B$308,0),4)="Europe",INDEX(Locations!$B$3:$E$308,MATCH('Dept J Planning'!C44,Locations!$B$3:$B$308,0),4)="UK"),(((((J44)-42.4)*Transport!$D$8)+(42.4*Transport!$D$14))*'Dept J Planning'!F44),IF(AND(OR(C44="Ireland",INDEX(Locations!$B$3:$F$308,MATCH('Dept J Planning'!C44,Locations!$B$3:$B$308,0),5)="Yes"),E44="Car",INDEX(Locations!$B$3:$E$308,MATCH('Dept J Planning'!D44,Locations!$B$3:$B$308,0),4)="UK"),(J44)*(0.15*Transport!$C$14+0.85*Transport!$C$9)*'Dept J Planning'!F44,IF(AND(OR(D44="Ireland",INDEX(Locations!$B$3:$F$308,MATCH('Dept J Planning'!D44,Locations!$B$3:$B$308,0),5)="Yes"),E44="Car",INDEX(Locations!$B$3:$E$308,MATCH('Dept J Planning'!C44,Locations!$B$3:$B$308,0),4)="UK"),(J44)*(0.15*Transport!$C$14+0.85*Transport!$C$9)*'Dept J Planning'!F44,IF(AND(OR(C44="Ireland",INDEX(Locations!$B$3:$F$308,MATCH('Dept J Planning'!C44,Locations!$B$3:$B$308,0),5)="Yes"),E44="Hybrid Car",INDEX(Locations!$B$3:$E$308,MATCH('Dept J Planning'!D44,Locations!$B$3:$B$308,0),4)="UK"),(J44)*(0.15*Transport!$C$14+0.85*Transport!$C$9)*'Dept J Planning'!F44,IF(AND(OR(D44="Ireland",INDEX(Locations!$B$3:$F$308,MATCH('Dept J Planning'!D44,Locations!$B$3:$B$308,0),5)="Yes"),E44="Hybrid Car",INDEX(Locations!$B$3:$E$308,MATCH('Dept J Planning'!C44,Locations!$B$3:$B$308,0),4)="UK"),(J44)*(0.15*Transport!$C$14+0.85*Transport!$C$9)*'Dept J Planning'!F44,IF(AND(OR(C44="Ireland",INDEX(Locations!$B$3:$F$308,MATCH('Dept J Planning'!C44,Locations!$B$3:$B$308,0),5)="Yes"),E44="Electric Car",INDEX(Locations!$B$3:$E$308,MATCH('Dept J Planning'!D44,Locations!$B$3:$B$308,0),4)="UK"),(J44)*(0.15*Transport!$C$14+0.85*Transport!$C$8)*'Dept J Planning'!F44,IF(AND(OR(D44="Ireland",INDEX(Locations!$B$3:$F$308,MATCH('Dept J Planning'!D44,Locations!$B$3:$B$308,0),5)="Yes"),E44="Electric Car",INDEX(Locations!$B$3:$E$308,MATCH('Dept J Planning'!C44,Locations!$B$3:$B$308,0),4)="UK"),(J44)*(0.15*Transport!$C$14+0.85*Transport!$C$8)*'Dept J Planning'!F44,IF(AND(OR(C44="Ireland",INDEX(Locations!$B$3:$F$308,MATCH('Dept J Planning'!C44,Locations!$B$3:$B$308,0),5)="Yes"),E44="Bus/Coach",INDEX(Locations!$B$3:$E$308,MATCH('Dept J Planning'!D44,Locations!$B$3:$B$308,0),4)="UK"),(J44)*(0.15*Transport!$C$13+0.85*Transport!$C$5)*'Dept J Planning'!F44,IF(AND(OR(D44="Ireland",INDEX(Locations!$B$3:$F$308,MATCH('Dept J Planning'!D44,Locations!$B$3:$B$308,0),5)="Yes"),E44="Bus/Coach",INDEX(Locations!$B$3:$E$308,MATCH('Dept J Planning'!C44,Locations!$B$3:$B$308,0),4)="UK"),(J44)*(0.15*Transport!$C$13+0.85*Transport!$C$5)*'Dept J Planning'!F44,IF(AND(OR(C44="Ireland",INDEX(Locations!$B$3:$F$308,MATCH('Dept J Planning'!C44,Locations!$B$3:$B$308,0),5)="Yes"),E44="Train",INDEX(Locations!$B$3:$E$308,MATCH('Dept J Planning'!D44,Locations!$B$3:$B$308,0),4)="UK"),(J44)*(0.15*Transport!$C$13+0.85*Transport!$C$3)*'Dept J Planning'!F44,IF(AND(OR(D44="Ireland",INDEX(Locations!$B$3:$F$308,MATCH('Dept J Planning'!D44,Locations!$B$3:$B$308,0),5)="Yes"),E44="Train",INDEX(Locations!$B$3:$E$308,MATCH('Dept J Planning'!C44,Locations!$B$3:$B$308,0),4)="UK"),(J44)*(0.15*Transport!$C$13+0.85*Transport!$C$3),J44*(INDEX(Transport!$B$3:$E$14,MATCH('Dept J Planning'!E44,Transport!$B$3:$B$14,0),IF(INDEX(Locations!$B$3:$G$308,MATCH('Dept J Planning'!C44,Locations!$B$3:$B$308,0),4)="UK",2,IF(INDEX(Locations!$B$3:$G$308,MATCH('Dept J Planning'!C44,Locations!$B$3:$B$308,0),4)="Europe",3,4)))))*F44*G44*H44))))))))))))))))))),1)),"")</f>
        <v/>
      </c>
      <c r="L44" s="90"/>
    </row>
    <row r="45" spans="1:14" ht="17.399999999999999" customHeight="1" x14ac:dyDescent="0.25">
      <c r="A45" s="90"/>
      <c r="B45" s="91"/>
      <c r="C45" s="91"/>
      <c r="D45" s="91"/>
      <c r="E45" s="91"/>
      <c r="F45" s="90"/>
      <c r="G45" s="90">
        <v>1</v>
      </c>
      <c r="H45" s="101">
        <v>1</v>
      </c>
      <c r="I45" s="91"/>
      <c r="J45" s="100" t="str">
        <f>(IFERROR(IF(I45="Yes",(ROUND(6371 * ACOS(SIN((VLOOKUP(C45,Locations!B:D,2,FALSE))*PI()/180)*SIN((VLOOKUP(D45,Locations!B:D,2,FALSE))*PI()/180) + COS((VLOOKUP(C45,Locations!B:D,2,FALSE))*PI()/180) * COS((VLOOKUP(D45,Locations!B:D,2,FALSE))*PI()/180)*COS((VLOOKUP(D45,Locations!B:D,3,FALSE))* PI()/180-(VLOOKUP(C45,Locations!B:D,3,FALSE))*PI()/180))/1.609,0))*2,(ROUND(6371 * ACOS(SIN((VLOOKUP(C45,Locations!B:D,2,FALSE))*PI()/180)*SIN((VLOOKUP(D45,Locations!B:D,2,FALSE))*PI()/180) + COS((VLOOKUP(C45,Locations!B:D,2,FALSE))*PI()/180) * COS((VLOOKUP(D45,Locations!B:D,2,FALSE))*PI()/180)*COS((VLOOKUP(D45,Locations!B:D,3,FALSE))* PI()/180-(VLOOKUP(C45,Locations!B:D,3,FALSE))*PI()/180))/1.609,0))),""))</f>
        <v/>
      </c>
      <c r="K45" s="100" t="str" cm="1">
        <f t="array" ref="K45">IFERROR((ROUND(IF(AND(E45="Train",INDEX(Locations!$B$3:$E$308,MATCH('Dept J Planning'!C45,Locations!$B$3:$B$308,0),4)="Europe",INDEX(Locations!$B$3:$E$308,MATCH('Dept J Planning'!D45,Locations!$B$3:$B$308,0),4)="UK"),(((INDEX(Dover!$B$3:$G$124,MATCH('Dept J Planning'!C45,Dover!$B$3:$B$124,0),6))*Transport!$D$3)+(INDEX(Dover!$B$3:$G$124,MATCH('Dept J Planning'!D45,Dover!$B$3:$B$124,0),6)*Transport!$C$3))*'Dept J Planning'!F45*IF(I45="Yes",2,1),IF(AND(E45="Train",INDEX(Locations!$B$3:$E$308,MATCH('Dept J Planning'!D45,Locations!$B$3:$B$308,0),4)="Europe",INDEX(Locations!$B$3:$E$308,MATCH('Dept J Planning'!C45,Locations!$B$3:$B$308,0),4)="UK"),(((INDEX(Dover!$B$3:$G$124,MATCH('Dept J Planning'!D45,Dover!$B$3:$B$124,0),6))*Transport!$D$3)+(INDEX(Dover!$B$3:$G$124,MATCH('Dept J Planning'!C45,Dover!$B$3:$B$124,0),6)*Transport!$C$3))*'Dept J Planning'!F45*IF(I45="Yes",2,1),IF(AND(E45="Bus/Coach",INDEX(Locations!$B$3:$E$308,MATCH('Dept J Planning'!C45,Locations!$B$3:$B$308,0),4)="Europe",INDEX(Locations!$B$3:$E$308,MATCH('Dept J Planning'!D45,Locations!$B$3:$B$308,0),4)="UK"),((((J45)-42.4)*Transport!$D$5)+(42.4*Transport!$D$13))*'Dept J Planning'!F45,IF(AND(E45="Bus/Coach",INDEX(Locations!$B$3:$E$308,MATCH('Dept J Planning'!D45,Locations!$B$3:$B$308,0),4)="Europe",INDEX(Locations!$B$3:$E$308,MATCH('Dept J Planning'!C45,Locations!$B$3:$B$308,0),4)="UK"),((((J45)-42.4)*Transport!$D$5)+(42.4*Transport!$D$13))*'Dept J Planning'!F45,IF(AND(E45="Car",INDEX(Locations!$B$3:$E$308,MATCH('Dept J Planning'!C45,Locations!$B$3:$B$308,0),4)="Europe",INDEX(Locations!$B$3:$E$308,MATCH('Dept J Planning'!D45,Locations!$B$3:$B$308,0),4)="UK"),(((((J45)-42.4)*Transport!$D$9)+(42.4*Transport!$D$14))*'Dept J Planning'!F45),IF(AND(E45="Car",INDEX(Locations!$B$3:$E$308,MATCH('Dept J Planning'!D45,Locations!$B$3:$B$308,0),4)="Europe",INDEX(Locations!$B$3:$E$308,MATCH('Dept J Planning'!C45,Locations!$B$3:$B$308,0),4)="UK"),(((((J45)-42.4)*Transport!$D$9)+(42.4*Transport!$D$14))*'Dept J Planning'!F45),IF(AND(E45="Hybrid car",INDEX(Locations!$B$3:$E$308,MATCH('Dept J Planning'!C45,Locations!$B$3:$B$308,0),4)="Europe",INDEX(Locations!$B$3:$E$308,MATCH('Dept J Planning'!D45,Locations!$B$3:$B$308,0),4)="UK"),(((((J45)-42.4)*Transport!$D$9)+(42.4*Transport!$D$14))*'Dept J Planning'!F45),IF(AND(E45="Hybrid car",INDEX(Locations!$B$3:$E$308,MATCH('Dept J Planning'!D45,Locations!$B$3:$B$308,0),4)="Europe",INDEX(Locations!$B$3:$E$308,MATCH('Dept J Planning'!C45,Locations!$B$3:$B$308,0),4)="UK"),(((((J45)-42.4)*Transport!$D$9)+(42.4*Transport!$D$14))*'Dept J Planning'!F45),IF(AND(E45="Electric car",INDEX(Locations!$B$3:$E$308,MATCH('Dept J Planning'!C45,Locations!$B$3:$B$308,0),4)="Europe",INDEX(Locations!$B$3:$E$308,MATCH('Dept J Planning'!D45,Locations!$B$3:$B$308,0),4)="UK"),(((((J45)-42.4)*Transport!$D$8)+(42.4*Transport!$D$14))*'Dept J Planning'!F45),IF(AND(E45="Electric car",INDEX(Locations!$B$3:$E$308,MATCH('Dept J Planning'!D45,Locations!$B$3:$B$308,0),4)="Europe",INDEX(Locations!$B$3:$E$308,MATCH('Dept J Planning'!C45,Locations!$B$3:$B$308,0),4)="UK"),(((((J45)-42.4)*Transport!$D$8)+(42.4*Transport!$D$14))*'Dept J Planning'!F45),IF(AND(OR(C45="Ireland",INDEX(Locations!$B$3:$F$308,MATCH('Dept J Planning'!C45,Locations!$B$3:$B$308,0),5)="Yes"),E45="Car",INDEX(Locations!$B$3:$E$308,MATCH('Dept J Planning'!D45,Locations!$B$3:$B$308,0),4)="UK"),(J45)*(0.15*Transport!$C$14+0.85*Transport!$C$9)*'Dept J Planning'!F45,IF(AND(OR(D45="Ireland",INDEX(Locations!$B$3:$F$308,MATCH('Dept J Planning'!D45,Locations!$B$3:$B$308,0),5)="Yes"),E45="Car",INDEX(Locations!$B$3:$E$308,MATCH('Dept J Planning'!C45,Locations!$B$3:$B$308,0),4)="UK"),(J45)*(0.15*Transport!$C$14+0.85*Transport!$C$9)*'Dept J Planning'!F45,IF(AND(OR(C45="Ireland",INDEX(Locations!$B$3:$F$308,MATCH('Dept J Planning'!C45,Locations!$B$3:$B$308,0),5)="Yes"),E45="Hybrid Car",INDEX(Locations!$B$3:$E$308,MATCH('Dept J Planning'!D45,Locations!$B$3:$B$308,0),4)="UK"),(J45)*(0.15*Transport!$C$14+0.85*Transport!$C$9)*'Dept J Planning'!F45,IF(AND(OR(D45="Ireland",INDEX(Locations!$B$3:$F$308,MATCH('Dept J Planning'!D45,Locations!$B$3:$B$308,0),5)="Yes"),E45="Hybrid Car",INDEX(Locations!$B$3:$E$308,MATCH('Dept J Planning'!C45,Locations!$B$3:$B$308,0),4)="UK"),(J45)*(0.15*Transport!$C$14+0.85*Transport!$C$9)*'Dept J Planning'!F45,IF(AND(OR(C45="Ireland",INDEX(Locations!$B$3:$F$308,MATCH('Dept J Planning'!C45,Locations!$B$3:$B$308,0),5)="Yes"),E45="Electric Car",INDEX(Locations!$B$3:$E$308,MATCH('Dept J Planning'!D45,Locations!$B$3:$B$308,0),4)="UK"),(J45)*(0.15*Transport!$C$14+0.85*Transport!$C$8)*'Dept J Planning'!F45,IF(AND(OR(D45="Ireland",INDEX(Locations!$B$3:$F$308,MATCH('Dept J Planning'!D45,Locations!$B$3:$B$308,0),5)="Yes"),E45="Electric Car",INDEX(Locations!$B$3:$E$308,MATCH('Dept J Planning'!C45,Locations!$B$3:$B$308,0),4)="UK"),(J45)*(0.15*Transport!$C$14+0.85*Transport!$C$8)*'Dept J Planning'!F45,IF(AND(OR(C45="Ireland",INDEX(Locations!$B$3:$F$308,MATCH('Dept J Planning'!C45,Locations!$B$3:$B$308,0),5)="Yes"),E45="Bus/Coach",INDEX(Locations!$B$3:$E$308,MATCH('Dept J Planning'!D45,Locations!$B$3:$B$308,0),4)="UK"),(J45)*(0.15*Transport!$C$13+0.85*Transport!$C$5)*'Dept J Planning'!F45,IF(AND(OR(D45="Ireland",INDEX(Locations!$B$3:$F$308,MATCH('Dept J Planning'!D45,Locations!$B$3:$B$308,0),5)="Yes"),E45="Bus/Coach",INDEX(Locations!$B$3:$E$308,MATCH('Dept J Planning'!C45,Locations!$B$3:$B$308,0),4)="UK"),(J45)*(0.15*Transport!$C$13+0.85*Transport!$C$5)*'Dept J Planning'!F45,IF(AND(OR(C45="Ireland",INDEX(Locations!$B$3:$F$308,MATCH('Dept J Planning'!C45,Locations!$B$3:$B$308,0),5)="Yes"),E45="Train",INDEX(Locations!$B$3:$E$308,MATCH('Dept J Planning'!D45,Locations!$B$3:$B$308,0),4)="UK"),(J45)*(0.15*Transport!$C$13+0.85*Transport!$C$3)*'Dept J Planning'!F45,IF(AND(OR(D45="Ireland",INDEX(Locations!$B$3:$F$308,MATCH('Dept J Planning'!D45,Locations!$B$3:$B$308,0),5)="Yes"),E45="Train",INDEX(Locations!$B$3:$E$308,MATCH('Dept J Planning'!C45,Locations!$B$3:$B$308,0),4)="UK"),(J45)*(0.15*Transport!$C$13+0.85*Transport!$C$3),J45*(INDEX(Transport!$B$3:$E$14,MATCH('Dept J Planning'!E45,Transport!$B$3:$B$14,0),IF(INDEX(Locations!$B$3:$G$308,MATCH('Dept J Planning'!C45,Locations!$B$3:$B$308,0),4)="UK",2,IF(INDEX(Locations!$B$3:$G$308,MATCH('Dept J Planning'!C45,Locations!$B$3:$B$308,0),4)="Europe",3,4)))))*F45*G45*H45))))))))))))))))))),1)),"")</f>
        <v/>
      </c>
      <c r="L45" s="90"/>
    </row>
    <row r="46" spans="1:14" ht="17.399999999999999" customHeight="1" x14ac:dyDescent="0.25">
      <c r="A46" s="90"/>
      <c r="B46" s="91"/>
      <c r="C46" s="91"/>
      <c r="D46" s="91"/>
      <c r="E46" s="91"/>
      <c r="F46" s="90"/>
      <c r="G46" s="90">
        <v>1</v>
      </c>
      <c r="H46" s="101">
        <v>1</v>
      </c>
      <c r="I46" s="91"/>
      <c r="J46" s="100" t="str">
        <f>(IFERROR(IF(I46="Yes",(ROUND(6371 * ACOS(SIN((VLOOKUP(C46,Locations!B:D,2,FALSE))*PI()/180)*SIN((VLOOKUP(D46,Locations!B:D,2,FALSE))*PI()/180) + COS((VLOOKUP(C46,Locations!B:D,2,FALSE))*PI()/180) * COS((VLOOKUP(D46,Locations!B:D,2,FALSE))*PI()/180)*COS((VLOOKUP(D46,Locations!B:D,3,FALSE))* PI()/180-(VLOOKUP(C46,Locations!B:D,3,FALSE))*PI()/180))/1.609,0))*2,(ROUND(6371 * ACOS(SIN((VLOOKUP(C46,Locations!B:D,2,FALSE))*PI()/180)*SIN((VLOOKUP(D46,Locations!B:D,2,FALSE))*PI()/180) + COS((VLOOKUP(C46,Locations!B:D,2,FALSE))*PI()/180) * COS((VLOOKUP(D46,Locations!B:D,2,FALSE))*PI()/180)*COS((VLOOKUP(D46,Locations!B:D,3,FALSE))* PI()/180-(VLOOKUP(C46,Locations!B:D,3,FALSE))*PI()/180))/1.609,0))),""))</f>
        <v/>
      </c>
      <c r="K46" s="100" t="str" cm="1">
        <f t="array" ref="K46">IFERROR((ROUND(IF(AND(E46="Train",INDEX(Locations!$B$3:$E$308,MATCH('Dept J Planning'!C46,Locations!$B$3:$B$308,0),4)="Europe",INDEX(Locations!$B$3:$E$308,MATCH('Dept J Planning'!D46,Locations!$B$3:$B$308,0),4)="UK"),(((INDEX(Dover!$B$3:$G$124,MATCH('Dept J Planning'!C46,Dover!$B$3:$B$124,0),6))*Transport!$D$3)+(INDEX(Dover!$B$3:$G$124,MATCH('Dept J Planning'!D46,Dover!$B$3:$B$124,0),6)*Transport!$C$3))*'Dept J Planning'!F46*IF(I46="Yes",2,1),IF(AND(E46="Train",INDEX(Locations!$B$3:$E$308,MATCH('Dept J Planning'!D46,Locations!$B$3:$B$308,0),4)="Europe",INDEX(Locations!$B$3:$E$308,MATCH('Dept J Planning'!C46,Locations!$B$3:$B$308,0),4)="UK"),(((INDEX(Dover!$B$3:$G$124,MATCH('Dept J Planning'!D46,Dover!$B$3:$B$124,0),6))*Transport!$D$3)+(INDEX(Dover!$B$3:$G$124,MATCH('Dept J Planning'!C46,Dover!$B$3:$B$124,0),6)*Transport!$C$3))*'Dept J Planning'!F46*IF(I46="Yes",2,1),IF(AND(E46="Bus/Coach",INDEX(Locations!$B$3:$E$308,MATCH('Dept J Planning'!C46,Locations!$B$3:$B$308,0),4)="Europe",INDEX(Locations!$B$3:$E$308,MATCH('Dept J Planning'!D46,Locations!$B$3:$B$308,0),4)="UK"),((((J46)-42.4)*Transport!$D$5)+(42.4*Transport!$D$13))*'Dept J Planning'!F46,IF(AND(E46="Bus/Coach",INDEX(Locations!$B$3:$E$308,MATCH('Dept J Planning'!D46,Locations!$B$3:$B$308,0),4)="Europe",INDEX(Locations!$B$3:$E$308,MATCH('Dept J Planning'!C46,Locations!$B$3:$B$308,0),4)="UK"),((((J46)-42.4)*Transport!$D$5)+(42.4*Transport!$D$13))*'Dept J Planning'!F46,IF(AND(E46="Car",INDEX(Locations!$B$3:$E$308,MATCH('Dept J Planning'!C46,Locations!$B$3:$B$308,0),4)="Europe",INDEX(Locations!$B$3:$E$308,MATCH('Dept J Planning'!D46,Locations!$B$3:$B$308,0),4)="UK"),(((((J46)-42.4)*Transport!$D$9)+(42.4*Transport!$D$14))*'Dept J Planning'!F46),IF(AND(E46="Car",INDEX(Locations!$B$3:$E$308,MATCH('Dept J Planning'!D46,Locations!$B$3:$B$308,0),4)="Europe",INDEX(Locations!$B$3:$E$308,MATCH('Dept J Planning'!C46,Locations!$B$3:$B$308,0),4)="UK"),(((((J46)-42.4)*Transport!$D$9)+(42.4*Transport!$D$14))*'Dept J Planning'!F46),IF(AND(E46="Hybrid car",INDEX(Locations!$B$3:$E$308,MATCH('Dept J Planning'!C46,Locations!$B$3:$B$308,0),4)="Europe",INDEX(Locations!$B$3:$E$308,MATCH('Dept J Planning'!D46,Locations!$B$3:$B$308,0),4)="UK"),(((((J46)-42.4)*Transport!$D$9)+(42.4*Transport!$D$14))*'Dept J Planning'!F46),IF(AND(E46="Hybrid car",INDEX(Locations!$B$3:$E$308,MATCH('Dept J Planning'!D46,Locations!$B$3:$B$308,0),4)="Europe",INDEX(Locations!$B$3:$E$308,MATCH('Dept J Planning'!C46,Locations!$B$3:$B$308,0),4)="UK"),(((((J46)-42.4)*Transport!$D$9)+(42.4*Transport!$D$14))*'Dept J Planning'!F46),IF(AND(E46="Electric car",INDEX(Locations!$B$3:$E$308,MATCH('Dept J Planning'!C46,Locations!$B$3:$B$308,0),4)="Europe",INDEX(Locations!$B$3:$E$308,MATCH('Dept J Planning'!D46,Locations!$B$3:$B$308,0),4)="UK"),(((((J46)-42.4)*Transport!$D$8)+(42.4*Transport!$D$14))*'Dept J Planning'!F46),IF(AND(E46="Electric car",INDEX(Locations!$B$3:$E$308,MATCH('Dept J Planning'!D46,Locations!$B$3:$B$308,0),4)="Europe",INDEX(Locations!$B$3:$E$308,MATCH('Dept J Planning'!C46,Locations!$B$3:$B$308,0),4)="UK"),(((((J46)-42.4)*Transport!$D$8)+(42.4*Transport!$D$14))*'Dept J Planning'!F46),IF(AND(OR(C46="Ireland",INDEX(Locations!$B$3:$F$308,MATCH('Dept J Planning'!C46,Locations!$B$3:$B$308,0),5)="Yes"),E46="Car",INDEX(Locations!$B$3:$E$308,MATCH('Dept J Planning'!D46,Locations!$B$3:$B$308,0),4)="UK"),(J46)*(0.15*Transport!$C$14+0.85*Transport!$C$9)*'Dept J Planning'!F46,IF(AND(OR(D46="Ireland",INDEX(Locations!$B$3:$F$308,MATCH('Dept J Planning'!D46,Locations!$B$3:$B$308,0),5)="Yes"),E46="Car",INDEX(Locations!$B$3:$E$308,MATCH('Dept J Planning'!C46,Locations!$B$3:$B$308,0),4)="UK"),(J46)*(0.15*Transport!$C$14+0.85*Transport!$C$9)*'Dept J Planning'!F46,IF(AND(OR(C46="Ireland",INDEX(Locations!$B$3:$F$308,MATCH('Dept J Planning'!C46,Locations!$B$3:$B$308,0),5)="Yes"),E46="Hybrid Car",INDEX(Locations!$B$3:$E$308,MATCH('Dept J Planning'!D46,Locations!$B$3:$B$308,0),4)="UK"),(J46)*(0.15*Transport!$C$14+0.85*Transport!$C$9)*'Dept J Planning'!F46,IF(AND(OR(D46="Ireland",INDEX(Locations!$B$3:$F$308,MATCH('Dept J Planning'!D46,Locations!$B$3:$B$308,0),5)="Yes"),E46="Hybrid Car",INDEX(Locations!$B$3:$E$308,MATCH('Dept J Planning'!C46,Locations!$B$3:$B$308,0),4)="UK"),(J46)*(0.15*Transport!$C$14+0.85*Transport!$C$9)*'Dept J Planning'!F46,IF(AND(OR(C46="Ireland",INDEX(Locations!$B$3:$F$308,MATCH('Dept J Planning'!C46,Locations!$B$3:$B$308,0),5)="Yes"),E46="Electric Car",INDEX(Locations!$B$3:$E$308,MATCH('Dept J Planning'!D46,Locations!$B$3:$B$308,0),4)="UK"),(J46)*(0.15*Transport!$C$14+0.85*Transport!$C$8)*'Dept J Planning'!F46,IF(AND(OR(D46="Ireland",INDEX(Locations!$B$3:$F$308,MATCH('Dept J Planning'!D46,Locations!$B$3:$B$308,0),5)="Yes"),E46="Electric Car",INDEX(Locations!$B$3:$E$308,MATCH('Dept J Planning'!C46,Locations!$B$3:$B$308,0),4)="UK"),(J46)*(0.15*Transport!$C$14+0.85*Transport!$C$8)*'Dept J Planning'!F46,IF(AND(OR(C46="Ireland",INDEX(Locations!$B$3:$F$308,MATCH('Dept J Planning'!C46,Locations!$B$3:$B$308,0),5)="Yes"),E46="Bus/Coach",INDEX(Locations!$B$3:$E$308,MATCH('Dept J Planning'!D46,Locations!$B$3:$B$308,0),4)="UK"),(J46)*(0.15*Transport!$C$13+0.85*Transport!$C$5)*'Dept J Planning'!F46,IF(AND(OR(D46="Ireland",INDEX(Locations!$B$3:$F$308,MATCH('Dept J Planning'!D46,Locations!$B$3:$B$308,0),5)="Yes"),E46="Bus/Coach",INDEX(Locations!$B$3:$E$308,MATCH('Dept J Planning'!C46,Locations!$B$3:$B$308,0),4)="UK"),(J46)*(0.15*Transport!$C$13+0.85*Transport!$C$5)*'Dept J Planning'!F46,IF(AND(OR(C46="Ireland",INDEX(Locations!$B$3:$F$308,MATCH('Dept J Planning'!C46,Locations!$B$3:$B$308,0),5)="Yes"),E46="Train",INDEX(Locations!$B$3:$E$308,MATCH('Dept J Planning'!D46,Locations!$B$3:$B$308,0),4)="UK"),(J46)*(0.15*Transport!$C$13+0.85*Transport!$C$3)*'Dept J Planning'!F46,IF(AND(OR(D46="Ireland",INDEX(Locations!$B$3:$F$308,MATCH('Dept J Planning'!D46,Locations!$B$3:$B$308,0),5)="Yes"),E46="Train",INDEX(Locations!$B$3:$E$308,MATCH('Dept J Planning'!C46,Locations!$B$3:$B$308,0),4)="UK"),(J46)*(0.15*Transport!$C$13+0.85*Transport!$C$3),J46*(INDEX(Transport!$B$3:$E$14,MATCH('Dept J Planning'!E46,Transport!$B$3:$B$14,0),IF(INDEX(Locations!$B$3:$G$308,MATCH('Dept J Planning'!C46,Locations!$B$3:$B$308,0),4)="UK",2,IF(INDEX(Locations!$B$3:$G$308,MATCH('Dept J Planning'!C46,Locations!$B$3:$B$308,0),4)="Europe",3,4)))))*F46*G46*H46))))))))))))))))))),1)),"")</f>
        <v/>
      </c>
      <c r="L46" s="90"/>
    </row>
    <row r="47" spans="1:14" ht="17.399999999999999" customHeight="1" x14ac:dyDescent="0.25">
      <c r="A47" s="90"/>
      <c r="B47" s="91"/>
      <c r="C47" s="91"/>
      <c r="D47" s="91"/>
      <c r="E47" s="91"/>
      <c r="F47" s="90"/>
      <c r="G47" s="90">
        <v>1</v>
      </c>
      <c r="H47" s="101">
        <v>1</v>
      </c>
      <c r="I47" s="91"/>
      <c r="J47" s="100" t="str">
        <f>(IFERROR(IF(I47="Yes",(ROUND(6371 * ACOS(SIN((VLOOKUP(C47,Locations!B:D,2,FALSE))*PI()/180)*SIN((VLOOKUP(D47,Locations!B:D,2,FALSE))*PI()/180) + COS((VLOOKUP(C47,Locations!B:D,2,FALSE))*PI()/180) * COS((VLOOKUP(D47,Locations!B:D,2,FALSE))*PI()/180)*COS((VLOOKUP(D47,Locations!B:D,3,FALSE))* PI()/180-(VLOOKUP(C47,Locations!B:D,3,FALSE))*PI()/180))/1.609,0))*2,(ROUND(6371 * ACOS(SIN((VLOOKUP(C47,Locations!B:D,2,FALSE))*PI()/180)*SIN((VLOOKUP(D47,Locations!B:D,2,FALSE))*PI()/180) + COS((VLOOKUP(C47,Locations!B:D,2,FALSE))*PI()/180) * COS((VLOOKUP(D47,Locations!B:D,2,FALSE))*PI()/180)*COS((VLOOKUP(D47,Locations!B:D,3,FALSE))* PI()/180-(VLOOKUP(C47,Locations!B:D,3,FALSE))*PI()/180))/1.609,0))),""))</f>
        <v/>
      </c>
      <c r="K47" s="100" t="str" cm="1">
        <f t="array" ref="K47">IFERROR((ROUND(IF(AND(E47="Train",INDEX(Locations!$B$3:$E$308,MATCH('Dept J Planning'!C47,Locations!$B$3:$B$308,0),4)="Europe",INDEX(Locations!$B$3:$E$308,MATCH('Dept J Planning'!D47,Locations!$B$3:$B$308,0),4)="UK"),(((INDEX(Dover!$B$3:$G$124,MATCH('Dept J Planning'!C47,Dover!$B$3:$B$124,0),6))*Transport!$D$3)+(INDEX(Dover!$B$3:$G$124,MATCH('Dept J Planning'!D47,Dover!$B$3:$B$124,0),6)*Transport!$C$3))*'Dept J Planning'!F47*IF(I47="Yes",2,1),IF(AND(E47="Train",INDEX(Locations!$B$3:$E$308,MATCH('Dept J Planning'!D47,Locations!$B$3:$B$308,0),4)="Europe",INDEX(Locations!$B$3:$E$308,MATCH('Dept J Planning'!C47,Locations!$B$3:$B$308,0),4)="UK"),(((INDEX(Dover!$B$3:$G$124,MATCH('Dept J Planning'!D47,Dover!$B$3:$B$124,0),6))*Transport!$D$3)+(INDEX(Dover!$B$3:$G$124,MATCH('Dept J Planning'!C47,Dover!$B$3:$B$124,0),6)*Transport!$C$3))*'Dept J Planning'!F47*IF(I47="Yes",2,1),IF(AND(E47="Bus/Coach",INDEX(Locations!$B$3:$E$308,MATCH('Dept J Planning'!C47,Locations!$B$3:$B$308,0),4)="Europe",INDEX(Locations!$B$3:$E$308,MATCH('Dept J Planning'!D47,Locations!$B$3:$B$308,0),4)="UK"),((((J47)-42.4)*Transport!$D$5)+(42.4*Transport!$D$13))*'Dept J Planning'!F47,IF(AND(E47="Bus/Coach",INDEX(Locations!$B$3:$E$308,MATCH('Dept J Planning'!D47,Locations!$B$3:$B$308,0),4)="Europe",INDEX(Locations!$B$3:$E$308,MATCH('Dept J Planning'!C47,Locations!$B$3:$B$308,0),4)="UK"),((((J47)-42.4)*Transport!$D$5)+(42.4*Transport!$D$13))*'Dept J Planning'!F47,IF(AND(E47="Car",INDEX(Locations!$B$3:$E$308,MATCH('Dept J Planning'!C47,Locations!$B$3:$B$308,0),4)="Europe",INDEX(Locations!$B$3:$E$308,MATCH('Dept J Planning'!D47,Locations!$B$3:$B$308,0),4)="UK"),(((((J47)-42.4)*Transport!$D$9)+(42.4*Transport!$D$14))*'Dept J Planning'!F47),IF(AND(E47="Car",INDEX(Locations!$B$3:$E$308,MATCH('Dept J Planning'!D47,Locations!$B$3:$B$308,0),4)="Europe",INDEX(Locations!$B$3:$E$308,MATCH('Dept J Planning'!C47,Locations!$B$3:$B$308,0),4)="UK"),(((((J47)-42.4)*Transport!$D$9)+(42.4*Transport!$D$14))*'Dept J Planning'!F47),IF(AND(E47="Hybrid car",INDEX(Locations!$B$3:$E$308,MATCH('Dept J Planning'!C47,Locations!$B$3:$B$308,0),4)="Europe",INDEX(Locations!$B$3:$E$308,MATCH('Dept J Planning'!D47,Locations!$B$3:$B$308,0),4)="UK"),(((((J47)-42.4)*Transport!$D$9)+(42.4*Transport!$D$14))*'Dept J Planning'!F47),IF(AND(E47="Hybrid car",INDEX(Locations!$B$3:$E$308,MATCH('Dept J Planning'!D47,Locations!$B$3:$B$308,0),4)="Europe",INDEX(Locations!$B$3:$E$308,MATCH('Dept J Planning'!C47,Locations!$B$3:$B$308,0),4)="UK"),(((((J47)-42.4)*Transport!$D$9)+(42.4*Transport!$D$14))*'Dept J Planning'!F47),IF(AND(E47="Electric car",INDEX(Locations!$B$3:$E$308,MATCH('Dept J Planning'!C47,Locations!$B$3:$B$308,0),4)="Europe",INDEX(Locations!$B$3:$E$308,MATCH('Dept J Planning'!D47,Locations!$B$3:$B$308,0),4)="UK"),(((((J47)-42.4)*Transport!$D$8)+(42.4*Transport!$D$14))*'Dept J Planning'!F47),IF(AND(E47="Electric car",INDEX(Locations!$B$3:$E$308,MATCH('Dept J Planning'!D47,Locations!$B$3:$B$308,0),4)="Europe",INDEX(Locations!$B$3:$E$308,MATCH('Dept J Planning'!C47,Locations!$B$3:$B$308,0),4)="UK"),(((((J47)-42.4)*Transport!$D$8)+(42.4*Transport!$D$14))*'Dept J Planning'!F47),IF(AND(OR(C47="Ireland",INDEX(Locations!$B$3:$F$308,MATCH('Dept J Planning'!C47,Locations!$B$3:$B$308,0),5)="Yes"),E47="Car",INDEX(Locations!$B$3:$E$308,MATCH('Dept J Planning'!D47,Locations!$B$3:$B$308,0),4)="UK"),(J47)*(0.15*Transport!$C$14+0.85*Transport!$C$9)*'Dept J Planning'!F47,IF(AND(OR(D47="Ireland",INDEX(Locations!$B$3:$F$308,MATCH('Dept J Planning'!D47,Locations!$B$3:$B$308,0),5)="Yes"),E47="Car",INDEX(Locations!$B$3:$E$308,MATCH('Dept J Planning'!C47,Locations!$B$3:$B$308,0),4)="UK"),(J47)*(0.15*Transport!$C$14+0.85*Transport!$C$9)*'Dept J Planning'!F47,IF(AND(OR(C47="Ireland",INDEX(Locations!$B$3:$F$308,MATCH('Dept J Planning'!C47,Locations!$B$3:$B$308,0),5)="Yes"),E47="Hybrid Car",INDEX(Locations!$B$3:$E$308,MATCH('Dept J Planning'!D47,Locations!$B$3:$B$308,0),4)="UK"),(J47)*(0.15*Transport!$C$14+0.85*Transport!$C$9)*'Dept J Planning'!F47,IF(AND(OR(D47="Ireland",INDEX(Locations!$B$3:$F$308,MATCH('Dept J Planning'!D47,Locations!$B$3:$B$308,0),5)="Yes"),E47="Hybrid Car",INDEX(Locations!$B$3:$E$308,MATCH('Dept J Planning'!C47,Locations!$B$3:$B$308,0),4)="UK"),(J47)*(0.15*Transport!$C$14+0.85*Transport!$C$9)*'Dept J Planning'!F47,IF(AND(OR(C47="Ireland",INDEX(Locations!$B$3:$F$308,MATCH('Dept J Planning'!C47,Locations!$B$3:$B$308,0),5)="Yes"),E47="Electric Car",INDEX(Locations!$B$3:$E$308,MATCH('Dept J Planning'!D47,Locations!$B$3:$B$308,0),4)="UK"),(J47)*(0.15*Transport!$C$14+0.85*Transport!$C$8)*'Dept J Planning'!F47,IF(AND(OR(D47="Ireland",INDEX(Locations!$B$3:$F$308,MATCH('Dept J Planning'!D47,Locations!$B$3:$B$308,0),5)="Yes"),E47="Electric Car",INDEX(Locations!$B$3:$E$308,MATCH('Dept J Planning'!C47,Locations!$B$3:$B$308,0),4)="UK"),(J47)*(0.15*Transport!$C$14+0.85*Transport!$C$8)*'Dept J Planning'!F47,IF(AND(OR(C47="Ireland",INDEX(Locations!$B$3:$F$308,MATCH('Dept J Planning'!C47,Locations!$B$3:$B$308,0),5)="Yes"),E47="Bus/Coach",INDEX(Locations!$B$3:$E$308,MATCH('Dept J Planning'!D47,Locations!$B$3:$B$308,0),4)="UK"),(J47)*(0.15*Transport!$C$13+0.85*Transport!$C$5)*'Dept J Planning'!F47,IF(AND(OR(D47="Ireland",INDEX(Locations!$B$3:$F$308,MATCH('Dept J Planning'!D47,Locations!$B$3:$B$308,0),5)="Yes"),E47="Bus/Coach",INDEX(Locations!$B$3:$E$308,MATCH('Dept J Planning'!C47,Locations!$B$3:$B$308,0),4)="UK"),(J47)*(0.15*Transport!$C$13+0.85*Transport!$C$5)*'Dept J Planning'!F47,IF(AND(OR(C47="Ireland",INDEX(Locations!$B$3:$F$308,MATCH('Dept J Planning'!C47,Locations!$B$3:$B$308,0),5)="Yes"),E47="Train",INDEX(Locations!$B$3:$E$308,MATCH('Dept J Planning'!D47,Locations!$B$3:$B$308,0),4)="UK"),(J47)*(0.15*Transport!$C$13+0.85*Transport!$C$3)*'Dept J Planning'!F47,IF(AND(OR(D47="Ireland",INDEX(Locations!$B$3:$F$308,MATCH('Dept J Planning'!D47,Locations!$B$3:$B$308,0),5)="Yes"),E47="Train",INDEX(Locations!$B$3:$E$308,MATCH('Dept J Planning'!C47,Locations!$B$3:$B$308,0),4)="UK"),(J47)*(0.15*Transport!$C$13+0.85*Transport!$C$3),J47*(INDEX(Transport!$B$3:$E$14,MATCH('Dept J Planning'!E47,Transport!$B$3:$B$14,0),IF(INDEX(Locations!$B$3:$G$308,MATCH('Dept J Planning'!C47,Locations!$B$3:$B$308,0),4)="UK",2,IF(INDEX(Locations!$B$3:$G$308,MATCH('Dept J Planning'!C47,Locations!$B$3:$B$308,0),4)="Europe",3,4)))))*F47*G47*H47))))))))))))))))))),1)),"")</f>
        <v/>
      </c>
      <c r="L47" s="90"/>
    </row>
    <row r="48" spans="1:14" ht="17.399999999999999" customHeight="1" x14ac:dyDescent="0.25">
      <c r="A48" s="90"/>
      <c r="B48" s="91"/>
      <c r="C48" s="91"/>
      <c r="D48" s="91"/>
      <c r="E48" s="91"/>
      <c r="F48" s="90"/>
      <c r="G48" s="90">
        <v>1</v>
      </c>
      <c r="H48" s="101">
        <v>1</v>
      </c>
      <c r="I48" s="91"/>
      <c r="J48" s="100" t="str">
        <f>(IFERROR(IF(I48="Yes",(ROUND(6371 * ACOS(SIN((VLOOKUP(C48,Locations!B:D,2,FALSE))*PI()/180)*SIN((VLOOKUP(D48,Locations!B:D,2,FALSE))*PI()/180) + COS((VLOOKUP(C48,Locations!B:D,2,FALSE))*PI()/180) * COS((VLOOKUP(D48,Locations!B:D,2,FALSE))*PI()/180)*COS((VLOOKUP(D48,Locations!B:D,3,FALSE))* PI()/180-(VLOOKUP(C48,Locations!B:D,3,FALSE))*PI()/180))/1.609,0))*2,(ROUND(6371 * ACOS(SIN((VLOOKUP(C48,Locations!B:D,2,FALSE))*PI()/180)*SIN((VLOOKUP(D48,Locations!B:D,2,FALSE))*PI()/180) + COS((VLOOKUP(C48,Locations!B:D,2,FALSE))*PI()/180) * COS((VLOOKUP(D48,Locations!B:D,2,FALSE))*PI()/180)*COS((VLOOKUP(D48,Locations!B:D,3,FALSE))* PI()/180-(VLOOKUP(C48,Locations!B:D,3,FALSE))*PI()/180))/1.609,0))),""))</f>
        <v/>
      </c>
      <c r="K48" s="100" t="str" cm="1">
        <f t="array" ref="K48">IFERROR((ROUND(IF(AND(E48="Train",INDEX(Locations!$B$3:$E$308,MATCH('Dept J Planning'!C48,Locations!$B$3:$B$308,0),4)="Europe",INDEX(Locations!$B$3:$E$308,MATCH('Dept J Planning'!D48,Locations!$B$3:$B$308,0),4)="UK"),(((INDEX(Dover!$B$3:$G$124,MATCH('Dept J Planning'!C48,Dover!$B$3:$B$124,0),6))*Transport!$D$3)+(INDEX(Dover!$B$3:$G$124,MATCH('Dept J Planning'!D48,Dover!$B$3:$B$124,0),6)*Transport!$C$3))*'Dept J Planning'!F48*IF(I48="Yes",2,1),IF(AND(E48="Train",INDEX(Locations!$B$3:$E$308,MATCH('Dept J Planning'!D48,Locations!$B$3:$B$308,0),4)="Europe",INDEX(Locations!$B$3:$E$308,MATCH('Dept J Planning'!C48,Locations!$B$3:$B$308,0),4)="UK"),(((INDEX(Dover!$B$3:$G$124,MATCH('Dept J Planning'!D48,Dover!$B$3:$B$124,0),6))*Transport!$D$3)+(INDEX(Dover!$B$3:$G$124,MATCH('Dept J Planning'!C48,Dover!$B$3:$B$124,0),6)*Transport!$C$3))*'Dept J Planning'!F48*IF(I48="Yes",2,1),IF(AND(E48="Bus/Coach",INDEX(Locations!$B$3:$E$308,MATCH('Dept J Planning'!C48,Locations!$B$3:$B$308,0),4)="Europe",INDEX(Locations!$B$3:$E$308,MATCH('Dept J Planning'!D48,Locations!$B$3:$B$308,0),4)="UK"),((((J48)-42.4)*Transport!$D$5)+(42.4*Transport!$D$13))*'Dept J Planning'!F48,IF(AND(E48="Bus/Coach",INDEX(Locations!$B$3:$E$308,MATCH('Dept J Planning'!D48,Locations!$B$3:$B$308,0),4)="Europe",INDEX(Locations!$B$3:$E$308,MATCH('Dept J Planning'!C48,Locations!$B$3:$B$308,0),4)="UK"),((((J48)-42.4)*Transport!$D$5)+(42.4*Transport!$D$13))*'Dept J Planning'!F48,IF(AND(E48="Car",INDEX(Locations!$B$3:$E$308,MATCH('Dept J Planning'!C48,Locations!$B$3:$B$308,0),4)="Europe",INDEX(Locations!$B$3:$E$308,MATCH('Dept J Planning'!D48,Locations!$B$3:$B$308,0),4)="UK"),(((((J48)-42.4)*Transport!$D$9)+(42.4*Transport!$D$14))*'Dept J Planning'!F48),IF(AND(E48="Car",INDEX(Locations!$B$3:$E$308,MATCH('Dept J Planning'!D48,Locations!$B$3:$B$308,0),4)="Europe",INDEX(Locations!$B$3:$E$308,MATCH('Dept J Planning'!C48,Locations!$B$3:$B$308,0),4)="UK"),(((((J48)-42.4)*Transport!$D$9)+(42.4*Transport!$D$14))*'Dept J Planning'!F48),IF(AND(E48="Hybrid car",INDEX(Locations!$B$3:$E$308,MATCH('Dept J Planning'!C48,Locations!$B$3:$B$308,0),4)="Europe",INDEX(Locations!$B$3:$E$308,MATCH('Dept J Planning'!D48,Locations!$B$3:$B$308,0),4)="UK"),(((((J48)-42.4)*Transport!$D$9)+(42.4*Transport!$D$14))*'Dept J Planning'!F48),IF(AND(E48="Hybrid car",INDEX(Locations!$B$3:$E$308,MATCH('Dept J Planning'!D48,Locations!$B$3:$B$308,0),4)="Europe",INDEX(Locations!$B$3:$E$308,MATCH('Dept J Planning'!C48,Locations!$B$3:$B$308,0),4)="UK"),(((((J48)-42.4)*Transport!$D$9)+(42.4*Transport!$D$14))*'Dept J Planning'!F48),IF(AND(E48="Electric car",INDEX(Locations!$B$3:$E$308,MATCH('Dept J Planning'!C48,Locations!$B$3:$B$308,0),4)="Europe",INDEX(Locations!$B$3:$E$308,MATCH('Dept J Planning'!D48,Locations!$B$3:$B$308,0),4)="UK"),(((((J48)-42.4)*Transport!$D$8)+(42.4*Transport!$D$14))*'Dept J Planning'!F48),IF(AND(E48="Electric car",INDEX(Locations!$B$3:$E$308,MATCH('Dept J Planning'!D48,Locations!$B$3:$B$308,0),4)="Europe",INDEX(Locations!$B$3:$E$308,MATCH('Dept J Planning'!C48,Locations!$B$3:$B$308,0),4)="UK"),(((((J48)-42.4)*Transport!$D$8)+(42.4*Transport!$D$14))*'Dept J Planning'!F48),IF(AND(OR(C48="Ireland",INDEX(Locations!$B$3:$F$308,MATCH('Dept J Planning'!C48,Locations!$B$3:$B$308,0),5)="Yes"),E48="Car",INDEX(Locations!$B$3:$E$308,MATCH('Dept J Planning'!D48,Locations!$B$3:$B$308,0),4)="UK"),(J48)*(0.15*Transport!$C$14+0.85*Transport!$C$9)*'Dept J Planning'!F48,IF(AND(OR(D48="Ireland",INDEX(Locations!$B$3:$F$308,MATCH('Dept J Planning'!D48,Locations!$B$3:$B$308,0),5)="Yes"),E48="Car",INDEX(Locations!$B$3:$E$308,MATCH('Dept J Planning'!C48,Locations!$B$3:$B$308,0),4)="UK"),(J48)*(0.15*Transport!$C$14+0.85*Transport!$C$9)*'Dept J Planning'!F48,IF(AND(OR(C48="Ireland",INDEX(Locations!$B$3:$F$308,MATCH('Dept J Planning'!C48,Locations!$B$3:$B$308,0),5)="Yes"),E48="Hybrid Car",INDEX(Locations!$B$3:$E$308,MATCH('Dept J Planning'!D48,Locations!$B$3:$B$308,0),4)="UK"),(J48)*(0.15*Transport!$C$14+0.85*Transport!$C$9)*'Dept J Planning'!F48,IF(AND(OR(D48="Ireland",INDEX(Locations!$B$3:$F$308,MATCH('Dept J Planning'!D48,Locations!$B$3:$B$308,0),5)="Yes"),E48="Hybrid Car",INDEX(Locations!$B$3:$E$308,MATCH('Dept J Planning'!C48,Locations!$B$3:$B$308,0),4)="UK"),(J48)*(0.15*Transport!$C$14+0.85*Transport!$C$9)*'Dept J Planning'!F48,IF(AND(OR(C48="Ireland",INDEX(Locations!$B$3:$F$308,MATCH('Dept J Planning'!C48,Locations!$B$3:$B$308,0),5)="Yes"),E48="Electric Car",INDEX(Locations!$B$3:$E$308,MATCH('Dept J Planning'!D48,Locations!$B$3:$B$308,0),4)="UK"),(J48)*(0.15*Transport!$C$14+0.85*Transport!$C$8)*'Dept J Planning'!F48,IF(AND(OR(D48="Ireland",INDEX(Locations!$B$3:$F$308,MATCH('Dept J Planning'!D48,Locations!$B$3:$B$308,0),5)="Yes"),E48="Electric Car",INDEX(Locations!$B$3:$E$308,MATCH('Dept J Planning'!C48,Locations!$B$3:$B$308,0),4)="UK"),(J48)*(0.15*Transport!$C$14+0.85*Transport!$C$8)*'Dept J Planning'!F48,IF(AND(OR(C48="Ireland",INDEX(Locations!$B$3:$F$308,MATCH('Dept J Planning'!C48,Locations!$B$3:$B$308,0),5)="Yes"),E48="Bus/Coach",INDEX(Locations!$B$3:$E$308,MATCH('Dept J Planning'!D48,Locations!$B$3:$B$308,0),4)="UK"),(J48)*(0.15*Transport!$C$13+0.85*Transport!$C$5)*'Dept J Planning'!F48,IF(AND(OR(D48="Ireland",INDEX(Locations!$B$3:$F$308,MATCH('Dept J Planning'!D48,Locations!$B$3:$B$308,0),5)="Yes"),E48="Bus/Coach",INDEX(Locations!$B$3:$E$308,MATCH('Dept J Planning'!C48,Locations!$B$3:$B$308,0),4)="UK"),(J48)*(0.15*Transport!$C$13+0.85*Transport!$C$5)*'Dept J Planning'!F48,IF(AND(OR(C48="Ireland",INDEX(Locations!$B$3:$F$308,MATCH('Dept J Planning'!C48,Locations!$B$3:$B$308,0),5)="Yes"),E48="Train",INDEX(Locations!$B$3:$E$308,MATCH('Dept J Planning'!D48,Locations!$B$3:$B$308,0),4)="UK"),(J48)*(0.15*Transport!$C$13+0.85*Transport!$C$3)*'Dept J Planning'!F48,IF(AND(OR(D48="Ireland",INDEX(Locations!$B$3:$F$308,MATCH('Dept J Planning'!D48,Locations!$B$3:$B$308,0),5)="Yes"),E48="Train",INDEX(Locations!$B$3:$E$308,MATCH('Dept J Planning'!C48,Locations!$B$3:$B$308,0),4)="UK"),(J48)*(0.15*Transport!$C$13+0.85*Transport!$C$3),J48*(INDEX(Transport!$B$3:$E$14,MATCH('Dept J Planning'!E48,Transport!$B$3:$B$14,0),IF(INDEX(Locations!$B$3:$G$308,MATCH('Dept J Planning'!C48,Locations!$B$3:$B$308,0),4)="UK",2,IF(INDEX(Locations!$B$3:$G$308,MATCH('Dept J Planning'!C48,Locations!$B$3:$B$308,0),4)="Europe",3,4)))))*F48*G48*H48))))))))))))))))))),1)),"")</f>
        <v/>
      </c>
      <c r="L48" s="90"/>
    </row>
    <row r="49" spans="1:12" ht="17.399999999999999" customHeight="1" x14ac:dyDescent="0.25">
      <c r="A49" s="90"/>
      <c r="B49" s="91"/>
      <c r="C49" s="91"/>
      <c r="D49" s="91"/>
      <c r="E49" s="91"/>
      <c r="F49" s="90"/>
      <c r="G49" s="90">
        <v>1</v>
      </c>
      <c r="H49" s="101">
        <v>1</v>
      </c>
      <c r="I49" s="91"/>
      <c r="J49" s="100" t="str">
        <f>(IFERROR(IF(I49="Yes",(ROUND(6371 * ACOS(SIN((VLOOKUP(C49,Locations!B:D,2,FALSE))*PI()/180)*SIN((VLOOKUP(D49,Locations!B:D,2,FALSE))*PI()/180) + COS((VLOOKUP(C49,Locations!B:D,2,FALSE))*PI()/180) * COS((VLOOKUP(D49,Locations!B:D,2,FALSE))*PI()/180)*COS((VLOOKUP(D49,Locations!B:D,3,FALSE))* PI()/180-(VLOOKUP(C49,Locations!B:D,3,FALSE))*PI()/180))/1.609,0))*2,(ROUND(6371 * ACOS(SIN((VLOOKUP(C49,Locations!B:D,2,FALSE))*PI()/180)*SIN((VLOOKUP(D49,Locations!B:D,2,FALSE))*PI()/180) + COS((VLOOKUP(C49,Locations!B:D,2,FALSE))*PI()/180) * COS((VLOOKUP(D49,Locations!B:D,2,FALSE))*PI()/180)*COS((VLOOKUP(D49,Locations!B:D,3,FALSE))* PI()/180-(VLOOKUP(C49,Locations!B:D,3,FALSE))*PI()/180))/1.609,0))),""))</f>
        <v/>
      </c>
      <c r="K49" s="100" t="str" cm="1">
        <f t="array" ref="K49">IFERROR((ROUND(IF(AND(E49="Train",INDEX(Locations!$B$3:$E$308,MATCH('Dept J Planning'!C49,Locations!$B$3:$B$308,0),4)="Europe",INDEX(Locations!$B$3:$E$308,MATCH('Dept J Planning'!D49,Locations!$B$3:$B$308,0),4)="UK"),(((INDEX(Dover!$B$3:$G$124,MATCH('Dept J Planning'!C49,Dover!$B$3:$B$124,0),6))*Transport!$D$3)+(INDEX(Dover!$B$3:$G$124,MATCH('Dept J Planning'!D49,Dover!$B$3:$B$124,0),6)*Transport!$C$3))*'Dept J Planning'!F49*IF(I49="Yes",2,1),IF(AND(E49="Train",INDEX(Locations!$B$3:$E$308,MATCH('Dept J Planning'!D49,Locations!$B$3:$B$308,0),4)="Europe",INDEX(Locations!$B$3:$E$308,MATCH('Dept J Planning'!C49,Locations!$B$3:$B$308,0),4)="UK"),(((INDEX(Dover!$B$3:$G$124,MATCH('Dept J Planning'!D49,Dover!$B$3:$B$124,0),6))*Transport!$D$3)+(INDEX(Dover!$B$3:$G$124,MATCH('Dept J Planning'!C49,Dover!$B$3:$B$124,0),6)*Transport!$C$3))*'Dept J Planning'!F49*IF(I49="Yes",2,1),IF(AND(E49="Bus/Coach",INDEX(Locations!$B$3:$E$308,MATCH('Dept J Planning'!C49,Locations!$B$3:$B$308,0),4)="Europe",INDEX(Locations!$B$3:$E$308,MATCH('Dept J Planning'!D49,Locations!$B$3:$B$308,0),4)="UK"),((((J49)-42.4)*Transport!$D$5)+(42.4*Transport!$D$13))*'Dept J Planning'!F49,IF(AND(E49="Bus/Coach",INDEX(Locations!$B$3:$E$308,MATCH('Dept J Planning'!D49,Locations!$B$3:$B$308,0),4)="Europe",INDEX(Locations!$B$3:$E$308,MATCH('Dept J Planning'!C49,Locations!$B$3:$B$308,0),4)="UK"),((((J49)-42.4)*Transport!$D$5)+(42.4*Transport!$D$13))*'Dept J Planning'!F49,IF(AND(E49="Car",INDEX(Locations!$B$3:$E$308,MATCH('Dept J Planning'!C49,Locations!$B$3:$B$308,0),4)="Europe",INDEX(Locations!$B$3:$E$308,MATCH('Dept J Planning'!D49,Locations!$B$3:$B$308,0),4)="UK"),(((((J49)-42.4)*Transport!$D$9)+(42.4*Transport!$D$14))*'Dept J Planning'!F49),IF(AND(E49="Car",INDEX(Locations!$B$3:$E$308,MATCH('Dept J Planning'!D49,Locations!$B$3:$B$308,0),4)="Europe",INDEX(Locations!$B$3:$E$308,MATCH('Dept J Planning'!C49,Locations!$B$3:$B$308,0),4)="UK"),(((((J49)-42.4)*Transport!$D$9)+(42.4*Transport!$D$14))*'Dept J Planning'!F49),IF(AND(E49="Hybrid car",INDEX(Locations!$B$3:$E$308,MATCH('Dept J Planning'!C49,Locations!$B$3:$B$308,0),4)="Europe",INDEX(Locations!$B$3:$E$308,MATCH('Dept J Planning'!D49,Locations!$B$3:$B$308,0),4)="UK"),(((((J49)-42.4)*Transport!$D$9)+(42.4*Transport!$D$14))*'Dept J Planning'!F49),IF(AND(E49="Hybrid car",INDEX(Locations!$B$3:$E$308,MATCH('Dept J Planning'!D49,Locations!$B$3:$B$308,0),4)="Europe",INDEX(Locations!$B$3:$E$308,MATCH('Dept J Planning'!C49,Locations!$B$3:$B$308,0),4)="UK"),(((((J49)-42.4)*Transport!$D$9)+(42.4*Transport!$D$14))*'Dept J Planning'!F49),IF(AND(E49="Electric car",INDEX(Locations!$B$3:$E$308,MATCH('Dept J Planning'!C49,Locations!$B$3:$B$308,0),4)="Europe",INDEX(Locations!$B$3:$E$308,MATCH('Dept J Planning'!D49,Locations!$B$3:$B$308,0),4)="UK"),(((((J49)-42.4)*Transport!$D$8)+(42.4*Transport!$D$14))*'Dept J Planning'!F49),IF(AND(E49="Electric car",INDEX(Locations!$B$3:$E$308,MATCH('Dept J Planning'!D49,Locations!$B$3:$B$308,0),4)="Europe",INDEX(Locations!$B$3:$E$308,MATCH('Dept J Planning'!C49,Locations!$B$3:$B$308,0),4)="UK"),(((((J49)-42.4)*Transport!$D$8)+(42.4*Transport!$D$14))*'Dept J Planning'!F49),IF(AND(OR(C49="Ireland",INDEX(Locations!$B$3:$F$308,MATCH('Dept J Planning'!C49,Locations!$B$3:$B$308,0),5)="Yes"),E49="Car",INDEX(Locations!$B$3:$E$308,MATCH('Dept J Planning'!D49,Locations!$B$3:$B$308,0),4)="UK"),(J49)*(0.15*Transport!$C$14+0.85*Transport!$C$9)*'Dept J Planning'!F49,IF(AND(OR(D49="Ireland",INDEX(Locations!$B$3:$F$308,MATCH('Dept J Planning'!D49,Locations!$B$3:$B$308,0),5)="Yes"),E49="Car",INDEX(Locations!$B$3:$E$308,MATCH('Dept J Planning'!C49,Locations!$B$3:$B$308,0),4)="UK"),(J49)*(0.15*Transport!$C$14+0.85*Transport!$C$9)*'Dept J Planning'!F49,IF(AND(OR(C49="Ireland",INDEX(Locations!$B$3:$F$308,MATCH('Dept J Planning'!C49,Locations!$B$3:$B$308,0),5)="Yes"),E49="Hybrid Car",INDEX(Locations!$B$3:$E$308,MATCH('Dept J Planning'!D49,Locations!$B$3:$B$308,0),4)="UK"),(J49)*(0.15*Transport!$C$14+0.85*Transport!$C$9)*'Dept J Planning'!F49,IF(AND(OR(D49="Ireland",INDEX(Locations!$B$3:$F$308,MATCH('Dept J Planning'!D49,Locations!$B$3:$B$308,0),5)="Yes"),E49="Hybrid Car",INDEX(Locations!$B$3:$E$308,MATCH('Dept J Planning'!C49,Locations!$B$3:$B$308,0),4)="UK"),(J49)*(0.15*Transport!$C$14+0.85*Transport!$C$9)*'Dept J Planning'!F49,IF(AND(OR(C49="Ireland",INDEX(Locations!$B$3:$F$308,MATCH('Dept J Planning'!C49,Locations!$B$3:$B$308,0),5)="Yes"),E49="Electric Car",INDEX(Locations!$B$3:$E$308,MATCH('Dept J Planning'!D49,Locations!$B$3:$B$308,0),4)="UK"),(J49)*(0.15*Transport!$C$14+0.85*Transport!$C$8)*'Dept J Planning'!F49,IF(AND(OR(D49="Ireland",INDEX(Locations!$B$3:$F$308,MATCH('Dept J Planning'!D49,Locations!$B$3:$B$308,0),5)="Yes"),E49="Electric Car",INDEX(Locations!$B$3:$E$308,MATCH('Dept J Planning'!C49,Locations!$B$3:$B$308,0),4)="UK"),(J49)*(0.15*Transport!$C$14+0.85*Transport!$C$8)*'Dept J Planning'!F49,IF(AND(OR(C49="Ireland",INDEX(Locations!$B$3:$F$308,MATCH('Dept J Planning'!C49,Locations!$B$3:$B$308,0),5)="Yes"),E49="Bus/Coach",INDEX(Locations!$B$3:$E$308,MATCH('Dept J Planning'!D49,Locations!$B$3:$B$308,0),4)="UK"),(J49)*(0.15*Transport!$C$13+0.85*Transport!$C$5)*'Dept J Planning'!F49,IF(AND(OR(D49="Ireland",INDEX(Locations!$B$3:$F$308,MATCH('Dept J Planning'!D49,Locations!$B$3:$B$308,0),5)="Yes"),E49="Bus/Coach",INDEX(Locations!$B$3:$E$308,MATCH('Dept J Planning'!C49,Locations!$B$3:$B$308,0),4)="UK"),(J49)*(0.15*Transport!$C$13+0.85*Transport!$C$5)*'Dept J Planning'!F49,IF(AND(OR(C49="Ireland",INDEX(Locations!$B$3:$F$308,MATCH('Dept J Planning'!C49,Locations!$B$3:$B$308,0),5)="Yes"),E49="Train",INDEX(Locations!$B$3:$E$308,MATCH('Dept J Planning'!D49,Locations!$B$3:$B$308,0),4)="UK"),(J49)*(0.15*Transport!$C$13+0.85*Transport!$C$3)*'Dept J Planning'!F49,IF(AND(OR(D49="Ireland",INDEX(Locations!$B$3:$F$308,MATCH('Dept J Planning'!D49,Locations!$B$3:$B$308,0),5)="Yes"),E49="Train",INDEX(Locations!$B$3:$E$308,MATCH('Dept J Planning'!C49,Locations!$B$3:$B$308,0),4)="UK"),(J49)*(0.15*Transport!$C$13+0.85*Transport!$C$3),J49*(INDEX(Transport!$B$3:$E$14,MATCH('Dept J Planning'!E49,Transport!$B$3:$B$14,0),IF(INDEX(Locations!$B$3:$G$308,MATCH('Dept J Planning'!C49,Locations!$B$3:$B$308,0),4)="UK",2,IF(INDEX(Locations!$B$3:$G$308,MATCH('Dept J Planning'!C49,Locations!$B$3:$B$308,0),4)="Europe",3,4)))))*F49*G49*H49))))))))))))))))))),1)),"")</f>
        <v/>
      </c>
      <c r="L49" s="90"/>
    </row>
    <row r="50" spans="1:12" ht="17.399999999999999" customHeight="1" x14ac:dyDescent="0.25">
      <c r="A50" s="90"/>
      <c r="B50" s="91"/>
      <c r="C50" s="91"/>
      <c r="D50" s="91"/>
      <c r="E50" s="91"/>
      <c r="F50" s="90"/>
      <c r="G50" s="90">
        <v>1</v>
      </c>
      <c r="H50" s="101">
        <v>1</v>
      </c>
      <c r="I50" s="91"/>
      <c r="J50" s="100" t="str">
        <f>(IFERROR(IF(I50="Yes",(ROUND(6371 * ACOS(SIN((VLOOKUP(C50,Locations!B:D,2,FALSE))*PI()/180)*SIN((VLOOKUP(D50,Locations!B:D,2,FALSE))*PI()/180) + COS((VLOOKUP(C50,Locations!B:D,2,FALSE))*PI()/180) * COS((VLOOKUP(D50,Locations!B:D,2,FALSE))*PI()/180)*COS((VLOOKUP(D50,Locations!B:D,3,FALSE))* PI()/180-(VLOOKUP(C50,Locations!B:D,3,FALSE))*PI()/180))/1.609,0))*2,(ROUND(6371 * ACOS(SIN((VLOOKUP(C50,Locations!B:D,2,FALSE))*PI()/180)*SIN((VLOOKUP(D50,Locations!B:D,2,FALSE))*PI()/180) + COS((VLOOKUP(C50,Locations!B:D,2,FALSE))*PI()/180) * COS((VLOOKUP(D50,Locations!B:D,2,FALSE))*PI()/180)*COS((VLOOKUP(D50,Locations!B:D,3,FALSE))* PI()/180-(VLOOKUP(C50,Locations!B:D,3,FALSE))*PI()/180))/1.609,0))),""))</f>
        <v/>
      </c>
      <c r="K50" s="100" t="str" cm="1">
        <f t="array" ref="K50">IFERROR((ROUND(IF(AND(E50="Train",INDEX(Locations!$B$3:$E$308,MATCH('Dept J Planning'!C50,Locations!$B$3:$B$308,0),4)="Europe",INDEX(Locations!$B$3:$E$308,MATCH('Dept J Planning'!D50,Locations!$B$3:$B$308,0),4)="UK"),(((INDEX(Dover!$B$3:$G$124,MATCH('Dept J Planning'!C50,Dover!$B$3:$B$124,0),6))*Transport!$D$3)+(INDEX(Dover!$B$3:$G$124,MATCH('Dept J Planning'!D50,Dover!$B$3:$B$124,0),6)*Transport!$C$3))*'Dept J Planning'!F50*IF(I50="Yes",2,1),IF(AND(E50="Train",INDEX(Locations!$B$3:$E$308,MATCH('Dept J Planning'!D50,Locations!$B$3:$B$308,0),4)="Europe",INDEX(Locations!$B$3:$E$308,MATCH('Dept J Planning'!C50,Locations!$B$3:$B$308,0),4)="UK"),(((INDEX(Dover!$B$3:$G$124,MATCH('Dept J Planning'!D50,Dover!$B$3:$B$124,0),6))*Transport!$D$3)+(INDEX(Dover!$B$3:$G$124,MATCH('Dept J Planning'!C50,Dover!$B$3:$B$124,0),6)*Transport!$C$3))*'Dept J Planning'!F50*IF(I50="Yes",2,1),IF(AND(E50="Bus/Coach",INDEX(Locations!$B$3:$E$308,MATCH('Dept J Planning'!C50,Locations!$B$3:$B$308,0),4)="Europe",INDEX(Locations!$B$3:$E$308,MATCH('Dept J Planning'!D50,Locations!$B$3:$B$308,0),4)="UK"),((((J50)-42.4)*Transport!$D$5)+(42.4*Transport!$D$13))*'Dept J Planning'!F50,IF(AND(E50="Bus/Coach",INDEX(Locations!$B$3:$E$308,MATCH('Dept J Planning'!D50,Locations!$B$3:$B$308,0),4)="Europe",INDEX(Locations!$B$3:$E$308,MATCH('Dept J Planning'!C50,Locations!$B$3:$B$308,0),4)="UK"),((((J50)-42.4)*Transport!$D$5)+(42.4*Transport!$D$13))*'Dept J Planning'!F50,IF(AND(E50="Car",INDEX(Locations!$B$3:$E$308,MATCH('Dept J Planning'!C50,Locations!$B$3:$B$308,0),4)="Europe",INDEX(Locations!$B$3:$E$308,MATCH('Dept J Planning'!D50,Locations!$B$3:$B$308,0),4)="UK"),(((((J50)-42.4)*Transport!$D$9)+(42.4*Transport!$D$14))*'Dept J Planning'!F50),IF(AND(E50="Car",INDEX(Locations!$B$3:$E$308,MATCH('Dept J Planning'!D50,Locations!$B$3:$B$308,0),4)="Europe",INDEX(Locations!$B$3:$E$308,MATCH('Dept J Planning'!C50,Locations!$B$3:$B$308,0),4)="UK"),(((((J50)-42.4)*Transport!$D$9)+(42.4*Transport!$D$14))*'Dept J Planning'!F50),IF(AND(E50="Hybrid car",INDEX(Locations!$B$3:$E$308,MATCH('Dept J Planning'!C50,Locations!$B$3:$B$308,0),4)="Europe",INDEX(Locations!$B$3:$E$308,MATCH('Dept J Planning'!D50,Locations!$B$3:$B$308,0),4)="UK"),(((((J50)-42.4)*Transport!$D$9)+(42.4*Transport!$D$14))*'Dept J Planning'!F50),IF(AND(E50="Hybrid car",INDEX(Locations!$B$3:$E$308,MATCH('Dept J Planning'!D50,Locations!$B$3:$B$308,0),4)="Europe",INDEX(Locations!$B$3:$E$308,MATCH('Dept J Planning'!C50,Locations!$B$3:$B$308,0),4)="UK"),(((((J50)-42.4)*Transport!$D$9)+(42.4*Transport!$D$14))*'Dept J Planning'!F50),IF(AND(E50="Electric car",INDEX(Locations!$B$3:$E$308,MATCH('Dept J Planning'!C50,Locations!$B$3:$B$308,0),4)="Europe",INDEX(Locations!$B$3:$E$308,MATCH('Dept J Planning'!D50,Locations!$B$3:$B$308,0),4)="UK"),(((((J50)-42.4)*Transport!$D$8)+(42.4*Transport!$D$14))*'Dept J Planning'!F50),IF(AND(E50="Electric car",INDEX(Locations!$B$3:$E$308,MATCH('Dept J Planning'!D50,Locations!$B$3:$B$308,0),4)="Europe",INDEX(Locations!$B$3:$E$308,MATCH('Dept J Planning'!C50,Locations!$B$3:$B$308,0),4)="UK"),(((((J50)-42.4)*Transport!$D$8)+(42.4*Transport!$D$14))*'Dept J Planning'!F50),IF(AND(OR(C50="Ireland",INDEX(Locations!$B$3:$F$308,MATCH('Dept J Planning'!C50,Locations!$B$3:$B$308,0),5)="Yes"),E50="Car",INDEX(Locations!$B$3:$E$308,MATCH('Dept J Planning'!D50,Locations!$B$3:$B$308,0),4)="UK"),(J50)*(0.15*Transport!$C$14+0.85*Transport!$C$9)*'Dept J Planning'!F50,IF(AND(OR(D50="Ireland",INDEX(Locations!$B$3:$F$308,MATCH('Dept J Planning'!D50,Locations!$B$3:$B$308,0),5)="Yes"),E50="Car",INDEX(Locations!$B$3:$E$308,MATCH('Dept J Planning'!C50,Locations!$B$3:$B$308,0),4)="UK"),(J50)*(0.15*Transport!$C$14+0.85*Transport!$C$9)*'Dept J Planning'!F50,IF(AND(OR(C50="Ireland",INDEX(Locations!$B$3:$F$308,MATCH('Dept J Planning'!C50,Locations!$B$3:$B$308,0),5)="Yes"),E50="Hybrid Car",INDEX(Locations!$B$3:$E$308,MATCH('Dept J Planning'!D50,Locations!$B$3:$B$308,0),4)="UK"),(J50)*(0.15*Transport!$C$14+0.85*Transport!$C$9)*'Dept J Planning'!F50,IF(AND(OR(D50="Ireland",INDEX(Locations!$B$3:$F$308,MATCH('Dept J Planning'!D50,Locations!$B$3:$B$308,0),5)="Yes"),E50="Hybrid Car",INDEX(Locations!$B$3:$E$308,MATCH('Dept J Planning'!C50,Locations!$B$3:$B$308,0),4)="UK"),(J50)*(0.15*Transport!$C$14+0.85*Transport!$C$9)*'Dept J Planning'!F50,IF(AND(OR(C50="Ireland",INDEX(Locations!$B$3:$F$308,MATCH('Dept J Planning'!C50,Locations!$B$3:$B$308,0),5)="Yes"),E50="Electric Car",INDEX(Locations!$B$3:$E$308,MATCH('Dept J Planning'!D50,Locations!$B$3:$B$308,0),4)="UK"),(J50)*(0.15*Transport!$C$14+0.85*Transport!$C$8)*'Dept J Planning'!F50,IF(AND(OR(D50="Ireland",INDEX(Locations!$B$3:$F$308,MATCH('Dept J Planning'!D50,Locations!$B$3:$B$308,0),5)="Yes"),E50="Electric Car",INDEX(Locations!$B$3:$E$308,MATCH('Dept J Planning'!C50,Locations!$B$3:$B$308,0),4)="UK"),(J50)*(0.15*Transport!$C$14+0.85*Transport!$C$8)*'Dept J Planning'!F50,IF(AND(OR(C50="Ireland",INDEX(Locations!$B$3:$F$308,MATCH('Dept J Planning'!C50,Locations!$B$3:$B$308,0),5)="Yes"),E50="Bus/Coach",INDEX(Locations!$B$3:$E$308,MATCH('Dept J Planning'!D50,Locations!$B$3:$B$308,0),4)="UK"),(J50)*(0.15*Transport!$C$13+0.85*Transport!$C$5)*'Dept J Planning'!F50,IF(AND(OR(D50="Ireland",INDEX(Locations!$B$3:$F$308,MATCH('Dept J Planning'!D50,Locations!$B$3:$B$308,0),5)="Yes"),E50="Bus/Coach",INDEX(Locations!$B$3:$E$308,MATCH('Dept J Planning'!C50,Locations!$B$3:$B$308,0),4)="UK"),(J50)*(0.15*Transport!$C$13+0.85*Transport!$C$5)*'Dept J Planning'!F50,IF(AND(OR(C50="Ireland",INDEX(Locations!$B$3:$F$308,MATCH('Dept J Planning'!C50,Locations!$B$3:$B$308,0),5)="Yes"),E50="Train",INDEX(Locations!$B$3:$E$308,MATCH('Dept J Planning'!D50,Locations!$B$3:$B$308,0),4)="UK"),(J50)*(0.15*Transport!$C$13+0.85*Transport!$C$3)*'Dept J Planning'!F50,IF(AND(OR(D50="Ireland",INDEX(Locations!$B$3:$F$308,MATCH('Dept J Planning'!D50,Locations!$B$3:$B$308,0),5)="Yes"),E50="Train",INDEX(Locations!$B$3:$E$308,MATCH('Dept J Planning'!C50,Locations!$B$3:$B$308,0),4)="UK"),(J50)*(0.15*Transport!$C$13+0.85*Transport!$C$3),J50*(INDEX(Transport!$B$3:$E$14,MATCH('Dept J Planning'!E50,Transport!$B$3:$B$14,0),IF(INDEX(Locations!$B$3:$G$308,MATCH('Dept J Planning'!C50,Locations!$B$3:$B$308,0),4)="UK",2,IF(INDEX(Locations!$B$3:$G$308,MATCH('Dept J Planning'!C50,Locations!$B$3:$B$308,0),4)="Europe",3,4)))))*F50*G50*H50))))))))))))))))))),1)),"")</f>
        <v/>
      </c>
      <c r="L50" s="90"/>
    </row>
    <row r="51" spans="1:12" ht="17.399999999999999" customHeight="1" x14ac:dyDescent="0.25">
      <c r="A51" s="90"/>
      <c r="B51" s="91"/>
      <c r="C51" s="91"/>
      <c r="D51" s="91"/>
      <c r="E51" s="91"/>
      <c r="F51" s="90"/>
      <c r="G51" s="90">
        <v>1</v>
      </c>
      <c r="H51" s="101">
        <v>1</v>
      </c>
      <c r="I51" s="91"/>
      <c r="J51" s="100" t="str">
        <f>(IFERROR(IF(I51="Yes",(ROUND(6371 * ACOS(SIN((VLOOKUP(C51,Locations!B:D,2,FALSE))*PI()/180)*SIN((VLOOKUP(D51,Locations!B:D,2,FALSE))*PI()/180) + COS((VLOOKUP(C51,Locations!B:D,2,FALSE))*PI()/180) * COS((VLOOKUP(D51,Locations!B:D,2,FALSE))*PI()/180)*COS((VLOOKUP(D51,Locations!B:D,3,FALSE))* PI()/180-(VLOOKUP(C51,Locations!B:D,3,FALSE))*PI()/180))/1.609,0))*2,(ROUND(6371 * ACOS(SIN((VLOOKUP(C51,Locations!B:D,2,FALSE))*PI()/180)*SIN((VLOOKUP(D51,Locations!B:D,2,FALSE))*PI()/180) + COS((VLOOKUP(C51,Locations!B:D,2,FALSE))*PI()/180) * COS((VLOOKUP(D51,Locations!B:D,2,FALSE))*PI()/180)*COS((VLOOKUP(D51,Locations!B:D,3,FALSE))* PI()/180-(VLOOKUP(C51,Locations!B:D,3,FALSE))*PI()/180))/1.609,0))),""))</f>
        <v/>
      </c>
      <c r="K51" s="100" t="str" cm="1">
        <f t="array" ref="K51">IFERROR((ROUND(IF(AND(E51="Train",INDEX(Locations!$B$3:$E$308,MATCH('Dept J Planning'!C51,Locations!$B$3:$B$308,0),4)="Europe",INDEX(Locations!$B$3:$E$308,MATCH('Dept J Planning'!D51,Locations!$B$3:$B$308,0),4)="UK"),(((INDEX(Dover!$B$3:$G$124,MATCH('Dept J Planning'!C51,Dover!$B$3:$B$124,0),6))*Transport!$D$3)+(INDEX(Dover!$B$3:$G$124,MATCH('Dept J Planning'!D51,Dover!$B$3:$B$124,0),6)*Transport!$C$3))*'Dept J Planning'!F51*IF(I51="Yes",2,1),IF(AND(E51="Train",INDEX(Locations!$B$3:$E$308,MATCH('Dept J Planning'!D51,Locations!$B$3:$B$308,0),4)="Europe",INDEX(Locations!$B$3:$E$308,MATCH('Dept J Planning'!C51,Locations!$B$3:$B$308,0),4)="UK"),(((INDEX(Dover!$B$3:$G$124,MATCH('Dept J Planning'!D51,Dover!$B$3:$B$124,0),6))*Transport!$D$3)+(INDEX(Dover!$B$3:$G$124,MATCH('Dept J Planning'!C51,Dover!$B$3:$B$124,0),6)*Transport!$C$3))*'Dept J Planning'!F51*IF(I51="Yes",2,1),IF(AND(E51="Bus/Coach",INDEX(Locations!$B$3:$E$308,MATCH('Dept J Planning'!C51,Locations!$B$3:$B$308,0),4)="Europe",INDEX(Locations!$B$3:$E$308,MATCH('Dept J Planning'!D51,Locations!$B$3:$B$308,0),4)="UK"),((((J51)-42.4)*Transport!$D$5)+(42.4*Transport!$D$13))*'Dept J Planning'!F51,IF(AND(E51="Bus/Coach",INDEX(Locations!$B$3:$E$308,MATCH('Dept J Planning'!D51,Locations!$B$3:$B$308,0),4)="Europe",INDEX(Locations!$B$3:$E$308,MATCH('Dept J Planning'!C51,Locations!$B$3:$B$308,0),4)="UK"),((((J51)-42.4)*Transport!$D$5)+(42.4*Transport!$D$13))*'Dept J Planning'!F51,IF(AND(E51="Car",INDEX(Locations!$B$3:$E$308,MATCH('Dept J Planning'!C51,Locations!$B$3:$B$308,0),4)="Europe",INDEX(Locations!$B$3:$E$308,MATCH('Dept J Planning'!D51,Locations!$B$3:$B$308,0),4)="UK"),(((((J51)-42.4)*Transport!$D$9)+(42.4*Transport!$D$14))*'Dept J Planning'!F51),IF(AND(E51="Car",INDEX(Locations!$B$3:$E$308,MATCH('Dept J Planning'!D51,Locations!$B$3:$B$308,0),4)="Europe",INDEX(Locations!$B$3:$E$308,MATCH('Dept J Planning'!C51,Locations!$B$3:$B$308,0),4)="UK"),(((((J51)-42.4)*Transport!$D$9)+(42.4*Transport!$D$14))*'Dept J Planning'!F51),IF(AND(E51="Hybrid car",INDEX(Locations!$B$3:$E$308,MATCH('Dept J Planning'!C51,Locations!$B$3:$B$308,0),4)="Europe",INDEX(Locations!$B$3:$E$308,MATCH('Dept J Planning'!D51,Locations!$B$3:$B$308,0),4)="UK"),(((((J51)-42.4)*Transport!$D$9)+(42.4*Transport!$D$14))*'Dept J Planning'!F51),IF(AND(E51="Hybrid car",INDEX(Locations!$B$3:$E$308,MATCH('Dept J Planning'!D51,Locations!$B$3:$B$308,0),4)="Europe",INDEX(Locations!$B$3:$E$308,MATCH('Dept J Planning'!C51,Locations!$B$3:$B$308,0),4)="UK"),(((((J51)-42.4)*Transport!$D$9)+(42.4*Transport!$D$14))*'Dept J Planning'!F51),IF(AND(E51="Electric car",INDEX(Locations!$B$3:$E$308,MATCH('Dept J Planning'!C51,Locations!$B$3:$B$308,0),4)="Europe",INDEX(Locations!$B$3:$E$308,MATCH('Dept J Planning'!D51,Locations!$B$3:$B$308,0),4)="UK"),(((((J51)-42.4)*Transport!$D$8)+(42.4*Transport!$D$14))*'Dept J Planning'!F51),IF(AND(E51="Electric car",INDEX(Locations!$B$3:$E$308,MATCH('Dept J Planning'!D51,Locations!$B$3:$B$308,0),4)="Europe",INDEX(Locations!$B$3:$E$308,MATCH('Dept J Planning'!C51,Locations!$B$3:$B$308,0),4)="UK"),(((((J51)-42.4)*Transport!$D$8)+(42.4*Transport!$D$14))*'Dept J Planning'!F51),IF(AND(OR(C51="Ireland",INDEX(Locations!$B$3:$F$308,MATCH('Dept J Planning'!C51,Locations!$B$3:$B$308,0),5)="Yes"),E51="Car",INDEX(Locations!$B$3:$E$308,MATCH('Dept J Planning'!D51,Locations!$B$3:$B$308,0),4)="UK"),(J51)*(0.15*Transport!$C$14+0.85*Transport!$C$9)*'Dept J Planning'!F51,IF(AND(OR(D51="Ireland",INDEX(Locations!$B$3:$F$308,MATCH('Dept J Planning'!D51,Locations!$B$3:$B$308,0),5)="Yes"),E51="Car",INDEX(Locations!$B$3:$E$308,MATCH('Dept J Planning'!C51,Locations!$B$3:$B$308,0),4)="UK"),(J51)*(0.15*Transport!$C$14+0.85*Transport!$C$9)*'Dept J Planning'!F51,IF(AND(OR(C51="Ireland",INDEX(Locations!$B$3:$F$308,MATCH('Dept J Planning'!C51,Locations!$B$3:$B$308,0),5)="Yes"),E51="Hybrid Car",INDEX(Locations!$B$3:$E$308,MATCH('Dept J Planning'!D51,Locations!$B$3:$B$308,0),4)="UK"),(J51)*(0.15*Transport!$C$14+0.85*Transport!$C$9)*'Dept J Planning'!F51,IF(AND(OR(D51="Ireland",INDEX(Locations!$B$3:$F$308,MATCH('Dept J Planning'!D51,Locations!$B$3:$B$308,0),5)="Yes"),E51="Hybrid Car",INDEX(Locations!$B$3:$E$308,MATCH('Dept J Planning'!C51,Locations!$B$3:$B$308,0),4)="UK"),(J51)*(0.15*Transport!$C$14+0.85*Transport!$C$9)*'Dept J Planning'!F51,IF(AND(OR(C51="Ireland",INDEX(Locations!$B$3:$F$308,MATCH('Dept J Planning'!C51,Locations!$B$3:$B$308,0),5)="Yes"),E51="Electric Car",INDEX(Locations!$B$3:$E$308,MATCH('Dept J Planning'!D51,Locations!$B$3:$B$308,0),4)="UK"),(J51)*(0.15*Transport!$C$14+0.85*Transport!$C$8)*'Dept J Planning'!F51,IF(AND(OR(D51="Ireland",INDEX(Locations!$B$3:$F$308,MATCH('Dept J Planning'!D51,Locations!$B$3:$B$308,0),5)="Yes"),E51="Electric Car",INDEX(Locations!$B$3:$E$308,MATCH('Dept J Planning'!C51,Locations!$B$3:$B$308,0),4)="UK"),(J51)*(0.15*Transport!$C$14+0.85*Transport!$C$8)*'Dept J Planning'!F51,IF(AND(OR(C51="Ireland",INDEX(Locations!$B$3:$F$308,MATCH('Dept J Planning'!C51,Locations!$B$3:$B$308,0),5)="Yes"),E51="Bus/Coach",INDEX(Locations!$B$3:$E$308,MATCH('Dept J Planning'!D51,Locations!$B$3:$B$308,0),4)="UK"),(J51)*(0.15*Transport!$C$13+0.85*Transport!$C$5)*'Dept J Planning'!F51,IF(AND(OR(D51="Ireland",INDEX(Locations!$B$3:$F$308,MATCH('Dept J Planning'!D51,Locations!$B$3:$B$308,0),5)="Yes"),E51="Bus/Coach",INDEX(Locations!$B$3:$E$308,MATCH('Dept J Planning'!C51,Locations!$B$3:$B$308,0),4)="UK"),(J51)*(0.15*Transport!$C$13+0.85*Transport!$C$5)*'Dept J Planning'!F51,IF(AND(OR(C51="Ireland",INDEX(Locations!$B$3:$F$308,MATCH('Dept J Planning'!C51,Locations!$B$3:$B$308,0),5)="Yes"),E51="Train",INDEX(Locations!$B$3:$E$308,MATCH('Dept J Planning'!D51,Locations!$B$3:$B$308,0),4)="UK"),(J51)*(0.15*Transport!$C$13+0.85*Transport!$C$3)*'Dept J Planning'!F51,IF(AND(OR(D51="Ireland",INDEX(Locations!$B$3:$F$308,MATCH('Dept J Planning'!D51,Locations!$B$3:$B$308,0),5)="Yes"),E51="Train",INDEX(Locations!$B$3:$E$308,MATCH('Dept J Planning'!C51,Locations!$B$3:$B$308,0),4)="UK"),(J51)*(0.15*Transport!$C$13+0.85*Transport!$C$3),J51*(INDEX(Transport!$B$3:$E$14,MATCH('Dept J Planning'!E51,Transport!$B$3:$B$14,0),IF(INDEX(Locations!$B$3:$G$308,MATCH('Dept J Planning'!C51,Locations!$B$3:$B$308,0),4)="UK",2,IF(INDEX(Locations!$B$3:$G$308,MATCH('Dept J Planning'!C51,Locations!$B$3:$B$308,0),4)="Europe",3,4)))))*F51*G51*H51))))))))))))))))))),1)),"")</f>
        <v/>
      </c>
      <c r="L51" s="90"/>
    </row>
    <row r="52" spans="1:12" ht="17.399999999999999" customHeight="1" x14ac:dyDescent="0.25">
      <c r="A52" s="90"/>
      <c r="B52" s="91"/>
      <c r="C52" s="91"/>
      <c r="D52" s="91"/>
      <c r="E52" s="91"/>
      <c r="F52" s="90"/>
      <c r="G52" s="90">
        <v>1</v>
      </c>
      <c r="H52" s="101">
        <v>1</v>
      </c>
      <c r="I52" s="91"/>
      <c r="J52" s="100" t="str">
        <f>(IFERROR(IF(I52="Yes",(ROUND(6371 * ACOS(SIN((VLOOKUP(C52,Locations!B:D,2,FALSE))*PI()/180)*SIN((VLOOKUP(D52,Locations!B:D,2,FALSE))*PI()/180) + COS((VLOOKUP(C52,Locations!B:D,2,FALSE))*PI()/180) * COS((VLOOKUP(D52,Locations!B:D,2,FALSE))*PI()/180)*COS((VLOOKUP(D52,Locations!B:D,3,FALSE))* PI()/180-(VLOOKUP(C52,Locations!B:D,3,FALSE))*PI()/180))/1.609,0))*2,(ROUND(6371 * ACOS(SIN((VLOOKUP(C52,Locations!B:D,2,FALSE))*PI()/180)*SIN((VLOOKUP(D52,Locations!B:D,2,FALSE))*PI()/180) + COS((VLOOKUP(C52,Locations!B:D,2,FALSE))*PI()/180) * COS((VLOOKUP(D52,Locations!B:D,2,FALSE))*PI()/180)*COS((VLOOKUP(D52,Locations!B:D,3,FALSE))* PI()/180-(VLOOKUP(C52,Locations!B:D,3,FALSE))*PI()/180))/1.609,0))),""))</f>
        <v/>
      </c>
      <c r="K52" s="100" t="str" cm="1">
        <f t="array" ref="K52">IFERROR((ROUND(IF(AND(E52="Train",INDEX(Locations!$B$3:$E$308,MATCH('Dept J Planning'!C52,Locations!$B$3:$B$308,0),4)="Europe",INDEX(Locations!$B$3:$E$308,MATCH('Dept J Planning'!D52,Locations!$B$3:$B$308,0),4)="UK"),(((INDEX(Dover!$B$3:$G$124,MATCH('Dept J Planning'!C52,Dover!$B$3:$B$124,0),6))*Transport!$D$3)+(INDEX(Dover!$B$3:$G$124,MATCH('Dept J Planning'!D52,Dover!$B$3:$B$124,0),6)*Transport!$C$3))*'Dept J Planning'!F52*IF(I52="Yes",2,1),IF(AND(E52="Train",INDEX(Locations!$B$3:$E$308,MATCH('Dept J Planning'!D52,Locations!$B$3:$B$308,0),4)="Europe",INDEX(Locations!$B$3:$E$308,MATCH('Dept J Planning'!C52,Locations!$B$3:$B$308,0),4)="UK"),(((INDEX(Dover!$B$3:$G$124,MATCH('Dept J Planning'!D52,Dover!$B$3:$B$124,0),6))*Transport!$D$3)+(INDEX(Dover!$B$3:$G$124,MATCH('Dept J Planning'!C52,Dover!$B$3:$B$124,0),6)*Transport!$C$3))*'Dept J Planning'!F52*IF(I52="Yes",2,1),IF(AND(E52="Bus/Coach",INDEX(Locations!$B$3:$E$308,MATCH('Dept J Planning'!C52,Locations!$B$3:$B$308,0),4)="Europe",INDEX(Locations!$B$3:$E$308,MATCH('Dept J Planning'!D52,Locations!$B$3:$B$308,0),4)="UK"),((((J52)-42.4)*Transport!$D$5)+(42.4*Transport!$D$13))*'Dept J Planning'!F52,IF(AND(E52="Bus/Coach",INDEX(Locations!$B$3:$E$308,MATCH('Dept J Planning'!D52,Locations!$B$3:$B$308,0),4)="Europe",INDEX(Locations!$B$3:$E$308,MATCH('Dept J Planning'!C52,Locations!$B$3:$B$308,0),4)="UK"),((((J52)-42.4)*Transport!$D$5)+(42.4*Transport!$D$13))*'Dept J Planning'!F52,IF(AND(E52="Car",INDEX(Locations!$B$3:$E$308,MATCH('Dept J Planning'!C52,Locations!$B$3:$B$308,0),4)="Europe",INDEX(Locations!$B$3:$E$308,MATCH('Dept J Planning'!D52,Locations!$B$3:$B$308,0),4)="UK"),(((((J52)-42.4)*Transport!$D$9)+(42.4*Transport!$D$14))*'Dept J Planning'!F52),IF(AND(E52="Car",INDEX(Locations!$B$3:$E$308,MATCH('Dept J Planning'!D52,Locations!$B$3:$B$308,0),4)="Europe",INDEX(Locations!$B$3:$E$308,MATCH('Dept J Planning'!C52,Locations!$B$3:$B$308,0),4)="UK"),(((((J52)-42.4)*Transport!$D$9)+(42.4*Transport!$D$14))*'Dept J Planning'!F52),IF(AND(E52="Hybrid car",INDEX(Locations!$B$3:$E$308,MATCH('Dept J Planning'!C52,Locations!$B$3:$B$308,0),4)="Europe",INDEX(Locations!$B$3:$E$308,MATCH('Dept J Planning'!D52,Locations!$B$3:$B$308,0),4)="UK"),(((((J52)-42.4)*Transport!$D$9)+(42.4*Transport!$D$14))*'Dept J Planning'!F52),IF(AND(E52="Hybrid car",INDEX(Locations!$B$3:$E$308,MATCH('Dept J Planning'!D52,Locations!$B$3:$B$308,0),4)="Europe",INDEX(Locations!$B$3:$E$308,MATCH('Dept J Planning'!C52,Locations!$B$3:$B$308,0),4)="UK"),(((((J52)-42.4)*Transport!$D$9)+(42.4*Transport!$D$14))*'Dept J Planning'!F52),IF(AND(E52="Electric car",INDEX(Locations!$B$3:$E$308,MATCH('Dept J Planning'!C52,Locations!$B$3:$B$308,0),4)="Europe",INDEX(Locations!$B$3:$E$308,MATCH('Dept J Planning'!D52,Locations!$B$3:$B$308,0),4)="UK"),(((((J52)-42.4)*Transport!$D$8)+(42.4*Transport!$D$14))*'Dept J Planning'!F52),IF(AND(E52="Electric car",INDEX(Locations!$B$3:$E$308,MATCH('Dept J Planning'!D52,Locations!$B$3:$B$308,0),4)="Europe",INDEX(Locations!$B$3:$E$308,MATCH('Dept J Planning'!C52,Locations!$B$3:$B$308,0),4)="UK"),(((((J52)-42.4)*Transport!$D$8)+(42.4*Transport!$D$14))*'Dept J Planning'!F52),IF(AND(OR(C52="Ireland",INDEX(Locations!$B$3:$F$308,MATCH('Dept J Planning'!C52,Locations!$B$3:$B$308,0),5)="Yes"),E52="Car",INDEX(Locations!$B$3:$E$308,MATCH('Dept J Planning'!D52,Locations!$B$3:$B$308,0),4)="UK"),(J52)*(0.15*Transport!$C$14+0.85*Transport!$C$9)*'Dept J Planning'!F52,IF(AND(OR(D52="Ireland",INDEX(Locations!$B$3:$F$308,MATCH('Dept J Planning'!D52,Locations!$B$3:$B$308,0),5)="Yes"),E52="Car",INDEX(Locations!$B$3:$E$308,MATCH('Dept J Planning'!C52,Locations!$B$3:$B$308,0),4)="UK"),(J52)*(0.15*Transport!$C$14+0.85*Transport!$C$9)*'Dept J Planning'!F52,IF(AND(OR(C52="Ireland",INDEX(Locations!$B$3:$F$308,MATCH('Dept J Planning'!C52,Locations!$B$3:$B$308,0),5)="Yes"),E52="Hybrid Car",INDEX(Locations!$B$3:$E$308,MATCH('Dept J Planning'!D52,Locations!$B$3:$B$308,0),4)="UK"),(J52)*(0.15*Transport!$C$14+0.85*Transport!$C$9)*'Dept J Planning'!F52,IF(AND(OR(D52="Ireland",INDEX(Locations!$B$3:$F$308,MATCH('Dept J Planning'!D52,Locations!$B$3:$B$308,0),5)="Yes"),E52="Hybrid Car",INDEX(Locations!$B$3:$E$308,MATCH('Dept J Planning'!C52,Locations!$B$3:$B$308,0),4)="UK"),(J52)*(0.15*Transport!$C$14+0.85*Transport!$C$9)*'Dept J Planning'!F52,IF(AND(OR(C52="Ireland",INDEX(Locations!$B$3:$F$308,MATCH('Dept J Planning'!C52,Locations!$B$3:$B$308,0),5)="Yes"),E52="Electric Car",INDEX(Locations!$B$3:$E$308,MATCH('Dept J Planning'!D52,Locations!$B$3:$B$308,0),4)="UK"),(J52)*(0.15*Transport!$C$14+0.85*Transport!$C$8)*'Dept J Planning'!F52,IF(AND(OR(D52="Ireland",INDEX(Locations!$B$3:$F$308,MATCH('Dept J Planning'!D52,Locations!$B$3:$B$308,0),5)="Yes"),E52="Electric Car",INDEX(Locations!$B$3:$E$308,MATCH('Dept J Planning'!C52,Locations!$B$3:$B$308,0),4)="UK"),(J52)*(0.15*Transport!$C$14+0.85*Transport!$C$8)*'Dept J Planning'!F52,IF(AND(OR(C52="Ireland",INDEX(Locations!$B$3:$F$308,MATCH('Dept J Planning'!C52,Locations!$B$3:$B$308,0),5)="Yes"),E52="Bus/Coach",INDEX(Locations!$B$3:$E$308,MATCH('Dept J Planning'!D52,Locations!$B$3:$B$308,0),4)="UK"),(J52)*(0.15*Transport!$C$13+0.85*Transport!$C$5)*'Dept J Planning'!F52,IF(AND(OR(D52="Ireland",INDEX(Locations!$B$3:$F$308,MATCH('Dept J Planning'!D52,Locations!$B$3:$B$308,0),5)="Yes"),E52="Bus/Coach",INDEX(Locations!$B$3:$E$308,MATCH('Dept J Planning'!C52,Locations!$B$3:$B$308,0),4)="UK"),(J52)*(0.15*Transport!$C$13+0.85*Transport!$C$5)*'Dept J Planning'!F52,IF(AND(OR(C52="Ireland",INDEX(Locations!$B$3:$F$308,MATCH('Dept J Planning'!C52,Locations!$B$3:$B$308,0),5)="Yes"),E52="Train",INDEX(Locations!$B$3:$E$308,MATCH('Dept J Planning'!D52,Locations!$B$3:$B$308,0),4)="UK"),(J52)*(0.15*Transport!$C$13+0.85*Transport!$C$3)*'Dept J Planning'!F52,IF(AND(OR(D52="Ireland",INDEX(Locations!$B$3:$F$308,MATCH('Dept J Planning'!D52,Locations!$B$3:$B$308,0),5)="Yes"),E52="Train",INDEX(Locations!$B$3:$E$308,MATCH('Dept J Planning'!C52,Locations!$B$3:$B$308,0),4)="UK"),(J52)*(0.15*Transport!$C$13+0.85*Transport!$C$3),J52*(INDEX(Transport!$B$3:$E$14,MATCH('Dept J Planning'!E52,Transport!$B$3:$B$14,0),IF(INDEX(Locations!$B$3:$G$308,MATCH('Dept J Planning'!C52,Locations!$B$3:$B$308,0),4)="UK",2,IF(INDEX(Locations!$B$3:$G$308,MATCH('Dept J Planning'!C52,Locations!$B$3:$B$308,0),4)="Europe",3,4)))))*F52*G52*H52))))))))))))))))))),1)),"")</f>
        <v/>
      </c>
      <c r="L52" s="90"/>
    </row>
    <row r="53" spans="1:12" ht="17.399999999999999" customHeight="1" x14ac:dyDescent="0.25">
      <c r="A53" s="90"/>
      <c r="B53" s="91"/>
      <c r="C53" s="91"/>
      <c r="D53" s="91"/>
      <c r="E53" s="91"/>
      <c r="F53" s="90"/>
      <c r="G53" s="90">
        <v>1</v>
      </c>
      <c r="H53" s="101">
        <v>1</v>
      </c>
      <c r="I53" s="91"/>
      <c r="J53" s="100" t="str">
        <f>(IFERROR(IF(I53="Yes",(ROUND(6371 * ACOS(SIN((VLOOKUP(C53,Locations!B:D,2,FALSE))*PI()/180)*SIN((VLOOKUP(D53,Locations!B:D,2,FALSE))*PI()/180) + COS((VLOOKUP(C53,Locations!B:D,2,FALSE))*PI()/180) * COS((VLOOKUP(D53,Locations!B:D,2,FALSE))*PI()/180)*COS((VLOOKUP(D53,Locations!B:D,3,FALSE))* PI()/180-(VLOOKUP(C53,Locations!B:D,3,FALSE))*PI()/180))/1.609,0))*2,(ROUND(6371 * ACOS(SIN((VLOOKUP(C53,Locations!B:D,2,FALSE))*PI()/180)*SIN((VLOOKUP(D53,Locations!B:D,2,FALSE))*PI()/180) + COS((VLOOKUP(C53,Locations!B:D,2,FALSE))*PI()/180) * COS((VLOOKUP(D53,Locations!B:D,2,FALSE))*PI()/180)*COS((VLOOKUP(D53,Locations!B:D,3,FALSE))* PI()/180-(VLOOKUP(C53,Locations!B:D,3,FALSE))*PI()/180))/1.609,0))),""))</f>
        <v/>
      </c>
      <c r="K53" s="100" t="str" cm="1">
        <f t="array" ref="K53">IFERROR((ROUND(IF(AND(E53="Train",INDEX(Locations!$B$3:$E$308,MATCH('Dept J Planning'!C53,Locations!$B$3:$B$308,0),4)="Europe",INDEX(Locations!$B$3:$E$308,MATCH('Dept J Planning'!D53,Locations!$B$3:$B$308,0),4)="UK"),(((INDEX(Dover!$B$3:$G$124,MATCH('Dept J Planning'!C53,Dover!$B$3:$B$124,0),6))*Transport!$D$3)+(INDEX(Dover!$B$3:$G$124,MATCH('Dept J Planning'!D53,Dover!$B$3:$B$124,0),6)*Transport!$C$3))*'Dept J Planning'!F53*IF(I53="Yes",2,1),IF(AND(E53="Train",INDEX(Locations!$B$3:$E$308,MATCH('Dept J Planning'!D53,Locations!$B$3:$B$308,0),4)="Europe",INDEX(Locations!$B$3:$E$308,MATCH('Dept J Planning'!C53,Locations!$B$3:$B$308,0),4)="UK"),(((INDEX(Dover!$B$3:$G$124,MATCH('Dept J Planning'!D53,Dover!$B$3:$B$124,0),6))*Transport!$D$3)+(INDEX(Dover!$B$3:$G$124,MATCH('Dept J Planning'!C53,Dover!$B$3:$B$124,0),6)*Transport!$C$3))*'Dept J Planning'!F53*IF(I53="Yes",2,1),IF(AND(E53="Bus/Coach",INDEX(Locations!$B$3:$E$308,MATCH('Dept J Planning'!C53,Locations!$B$3:$B$308,0),4)="Europe",INDEX(Locations!$B$3:$E$308,MATCH('Dept J Planning'!D53,Locations!$B$3:$B$308,0),4)="UK"),((((J53)-42.4)*Transport!$D$5)+(42.4*Transport!$D$13))*'Dept J Planning'!F53,IF(AND(E53="Bus/Coach",INDEX(Locations!$B$3:$E$308,MATCH('Dept J Planning'!D53,Locations!$B$3:$B$308,0),4)="Europe",INDEX(Locations!$B$3:$E$308,MATCH('Dept J Planning'!C53,Locations!$B$3:$B$308,0),4)="UK"),((((J53)-42.4)*Transport!$D$5)+(42.4*Transport!$D$13))*'Dept J Planning'!F53,IF(AND(E53="Car",INDEX(Locations!$B$3:$E$308,MATCH('Dept J Planning'!C53,Locations!$B$3:$B$308,0),4)="Europe",INDEX(Locations!$B$3:$E$308,MATCH('Dept J Planning'!D53,Locations!$B$3:$B$308,0),4)="UK"),(((((J53)-42.4)*Transport!$D$9)+(42.4*Transport!$D$14))*'Dept J Planning'!F53),IF(AND(E53="Car",INDEX(Locations!$B$3:$E$308,MATCH('Dept J Planning'!D53,Locations!$B$3:$B$308,0),4)="Europe",INDEX(Locations!$B$3:$E$308,MATCH('Dept J Planning'!C53,Locations!$B$3:$B$308,0),4)="UK"),(((((J53)-42.4)*Transport!$D$9)+(42.4*Transport!$D$14))*'Dept J Planning'!F53),IF(AND(E53="Hybrid car",INDEX(Locations!$B$3:$E$308,MATCH('Dept J Planning'!C53,Locations!$B$3:$B$308,0),4)="Europe",INDEX(Locations!$B$3:$E$308,MATCH('Dept J Planning'!D53,Locations!$B$3:$B$308,0),4)="UK"),(((((J53)-42.4)*Transport!$D$9)+(42.4*Transport!$D$14))*'Dept J Planning'!F53),IF(AND(E53="Hybrid car",INDEX(Locations!$B$3:$E$308,MATCH('Dept J Planning'!D53,Locations!$B$3:$B$308,0),4)="Europe",INDEX(Locations!$B$3:$E$308,MATCH('Dept J Planning'!C53,Locations!$B$3:$B$308,0),4)="UK"),(((((J53)-42.4)*Transport!$D$9)+(42.4*Transport!$D$14))*'Dept J Planning'!F53),IF(AND(E53="Electric car",INDEX(Locations!$B$3:$E$308,MATCH('Dept J Planning'!C53,Locations!$B$3:$B$308,0),4)="Europe",INDEX(Locations!$B$3:$E$308,MATCH('Dept J Planning'!D53,Locations!$B$3:$B$308,0),4)="UK"),(((((J53)-42.4)*Transport!$D$8)+(42.4*Transport!$D$14))*'Dept J Planning'!F53),IF(AND(E53="Electric car",INDEX(Locations!$B$3:$E$308,MATCH('Dept J Planning'!D53,Locations!$B$3:$B$308,0),4)="Europe",INDEX(Locations!$B$3:$E$308,MATCH('Dept J Planning'!C53,Locations!$B$3:$B$308,0),4)="UK"),(((((J53)-42.4)*Transport!$D$8)+(42.4*Transport!$D$14))*'Dept J Planning'!F53),IF(AND(OR(C53="Ireland",INDEX(Locations!$B$3:$F$308,MATCH('Dept J Planning'!C53,Locations!$B$3:$B$308,0),5)="Yes"),E53="Car",INDEX(Locations!$B$3:$E$308,MATCH('Dept J Planning'!D53,Locations!$B$3:$B$308,0),4)="UK"),(J53)*(0.15*Transport!$C$14+0.85*Transport!$C$9)*'Dept J Planning'!F53,IF(AND(OR(D53="Ireland",INDEX(Locations!$B$3:$F$308,MATCH('Dept J Planning'!D53,Locations!$B$3:$B$308,0),5)="Yes"),E53="Car",INDEX(Locations!$B$3:$E$308,MATCH('Dept J Planning'!C53,Locations!$B$3:$B$308,0),4)="UK"),(J53)*(0.15*Transport!$C$14+0.85*Transport!$C$9)*'Dept J Planning'!F53,IF(AND(OR(C53="Ireland",INDEX(Locations!$B$3:$F$308,MATCH('Dept J Planning'!C53,Locations!$B$3:$B$308,0),5)="Yes"),E53="Hybrid Car",INDEX(Locations!$B$3:$E$308,MATCH('Dept J Planning'!D53,Locations!$B$3:$B$308,0),4)="UK"),(J53)*(0.15*Transport!$C$14+0.85*Transport!$C$9)*'Dept J Planning'!F53,IF(AND(OR(D53="Ireland",INDEX(Locations!$B$3:$F$308,MATCH('Dept J Planning'!D53,Locations!$B$3:$B$308,0),5)="Yes"),E53="Hybrid Car",INDEX(Locations!$B$3:$E$308,MATCH('Dept J Planning'!C53,Locations!$B$3:$B$308,0),4)="UK"),(J53)*(0.15*Transport!$C$14+0.85*Transport!$C$9)*'Dept J Planning'!F53,IF(AND(OR(C53="Ireland",INDEX(Locations!$B$3:$F$308,MATCH('Dept J Planning'!C53,Locations!$B$3:$B$308,0),5)="Yes"),E53="Electric Car",INDEX(Locations!$B$3:$E$308,MATCH('Dept J Planning'!D53,Locations!$B$3:$B$308,0),4)="UK"),(J53)*(0.15*Transport!$C$14+0.85*Transport!$C$8)*'Dept J Planning'!F53,IF(AND(OR(D53="Ireland",INDEX(Locations!$B$3:$F$308,MATCH('Dept J Planning'!D53,Locations!$B$3:$B$308,0),5)="Yes"),E53="Electric Car",INDEX(Locations!$B$3:$E$308,MATCH('Dept J Planning'!C53,Locations!$B$3:$B$308,0),4)="UK"),(J53)*(0.15*Transport!$C$14+0.85*Transport!$C$8)*'Dept J Planning'!F53,IF(AND(OR(C53="Ireland",INDEX(Locations!$B$3:$F$308,MATCH('Dept J Planning'!C53,Locations!$B$3:$B$308,0),5)="Yes"),E53="Bus/Coach",INDEX(Locations!$B$3:$E$308,MATCH('Dept J Planning'!D53,Locations!$B$3:$B$308,0),4)="UK"),(J53)*(0.15*Transport!$C$13+0.85*Transport!$C$5)*'Dept J Planning'!F53,IF(AND(OR(D53="Ireland",INDEX(Locations!$B$3:$F$308,MATCH('Dept J Planning'!D53,Locations!$B$3:$B$308,0),5)="Yes"),E53="Bus/Coach",INDEX(Locations!$B$3:$E$308,MATCH('Dept J Planning'!C53,Locations!$B$3:$B$308,0),4)="UK"),(J53)*(0.15*Transport!$C$13+0.85*Transport!$C$5)*'Dept J Planning'!F53,IF(AND(OR(C53="Ireland",INDEX(Locations!$B$3:$F$308,MATCH('Dept J Planning'!C53,Locations!$B$3:$B$308,0),5)="Yes"),E53="Train",INDEX(Locations!$B$3:$E$308,MATCH('Dept J Planning'!D53,Locations!$B$3:$B$308,0),4)="UK"),(J53)*(0.15*Transport!$C$13+0.85*Transport!$C$3)*'Dept J Planning'!F53,IF(AND(OR(D53="Ireland",INDEX(Locations!$B$3:$F$308,MATCH('Dept J Planning'!D53,Locations!$B$3:$B$308,0),5)="Yes"),E53="Train",INDEX(Locations!$B$3:$E$308,MATCH('Dept J Planning'!C53,Locations!$B$3:$B$308,0),4)="UK"),(J53)*(0.15*Transport!$C$13+0.85*Transport!$C$3),J53*(INDEX(Transport!$B$3:$E$14,MATCH('Dept J Planning'!E53,Transport!$B$3:$B$14,0),IF(INDEX(Locations!$B$3:$G$308,MATCH('Dept J Planning'!C53,Locations!$B$3:$B$308,0),4)="UK",2,IF(INDEX(Locations!$B$3:$G$308,MATCH('Dept J Planning'!C53,Locations!$B$3:$B$308,0),4)="Europe",3,4)))))*F53*G53*H53))))))))))))))))))),1)),"")</f>
        <v/>
      </c>
      <c r="L53" s="90"/>
    </row>
    <row r="54" spans="1:12" ht="17.399999999999999" customHeight="1" x14ac:dyDescent="0.25">
      <c r="A54" s="90"/>
      <c r="B54" s="91"/>
      <c r="C54" s="91"/>
      <c r="D54" s="91"/>
      <c r="E54" s="91"/>
      <c r="F54" s="90"/>
      <c r="G54" s="90">
        <v>1</v>
      </c>
      <c r="H54" s="101">
        <v>1</v>
      </c>
      <c r="I54" s="91"/>
      <c r="J54" s="100" t="str">
        <f>(IFERROR(IF(I54="Yes",(ROUND(6371 * ACOS(SIN((VLOOKUP(C54,Locations!B:D,2,FALSE))*PI()/180)*SIN((VLOOKUP(D54,Locations!B:D,2,FALSE))*PI()/180) + COS((VLOOKUP(C54,Locations!B:D,2,FALSE))*PI()/180) * COS((VLOOKUP(D54,Locations!B:D,2,FALSE))*PI()/180)*COS((VLOOKUP(D54,Locations!B:D,3,FALSE))* PI()/180-(VLOOKUP(C54,Locations!B:D,3,FALSE))*PI()/180))/1.609,0))*2,(ROUND(6371 * ACOS(SIN((VLOOKUP(C54,Locations!B:D,2,FALSE))*PI()/180)*SIN((VLOOKUP(D54,Locations!B:D,2,FALSE))*PI()/180) + COS((VLOOKUP(C54,Locations!B:D,2,FALSE))*PI()/180) * COS((VLOOKUP(D54,Locations!B:D,2,FALSE))*PI()/180)*COS((VLOOKUP(D54,Locations!B:D,3,FALSE))* PI()/180-(VLOOKUP(C54,Locations!B:D,3,FALSE))*PI()/180))/1.609,0))),""))</f>
        <v/>
      </c>
      <c r="K54" s="100" t="str" cm="1">
        <f t="array" ref="K54">IFERROR((ROUND(IF(AND(E54="Train",INDEX(Locations!$B$3:$E$308,MATCH('Dept J Planning'!C54,Locations!$B$3:$B$308,0),4)="Europe",INDEX(Locations!$B$3:$E$308,MATCH('Dept J Planning'!D54,Locations!$B$3:$B$308,0),4)="UK"),(((INDEX(Dover!$B$3:$G$124,MATCH('Dept J Planning'!C54,Dover!$B$3:$B$124,0),6))*Transport!$D$3)+(INDEX(Dover!$B$3:$G$124,MATCH('Dept J Planning'!D54,Dover!$B$3:$B$124,0),6)*Transport!$C$3))*'Dept J Planning'!F54*IF(I54="Yes",2,1),IF(AND(E54="Train",INDEX(Locations!$B$3:$E$308,MATCH('Dept J Planning'!D54,Locations!$B$3:$B$308,0),4)="Europe",INDEX(Locations!$B$3:$E$308,MATCH('Dept J Planning'!C54,Locations!$B$3:$B$308,0),4)="UK"),(((INDEX(Dover!$B$3:$G$124,MATCH('Dept J Planning'!D54,Dover!$B$3:$B$124,0),6))*Transport!$D$3)+(INDEX(Dover!$B$3:$G$124,MATCH('Dept J Planning'!C54,Dover!$B$3:$B$124,0),6)*Transport!$C$3))*'Dept J Planning'!F54*IF(I54="Yes",2,1),IF(AND(E54="Bus/Coach",INDEX(Locations!$B$3:$E$308,MATCH('Dept J Planning'!C54,Locations!$B$3:$B$308,0),4)="Europe",INDEX(Locations!$B$3:$E$308,MATCH('Dept J Planning'!D54,Locations!$B$3:$B$308,0),4)="UK"),((((J54)-42.4)*Transport!$D$5)+(42.4*Transport!$D$13))*'Dept J Planning'!F54,IF(AND(E54="Bus/Coach",INDEX(Locations!$B$3:$E$308,MATCH('Dept J Planning'!D54,Locations!$B$3:$B$308,0),4)="Europe",INDEX(Locations!$B$3:$E$308,MATCH('Dept J Planning'!C54,Locations!$B$3:$B$308,0),4)="UK"),((((J54)-42.4)*Transport!$D$5)+(42.4*Transport!$D$13))*'Dept J Planning'!F54,IF(AND(E54="Car",INDEX(Locations!$B$3:$E$308,MATCH('Dept J Planning'!C54,Locations!$B$3:$B$308,0),4)="Europe",INDEX(Locations!$B$3:$E$308,MATCH('Dept J Planning'!D54,Locations!$B$3:$B$308,0),4)="UK"),(((((J54)-42.4)*Transport!$D$9)+(42.4*Transport!$D$14))*'Dept J Planning'!F54),IF(AND(E54="Car",INDEX(Locations!$B$3:$E$308,MATCH('Dept J Planning'!D54,Locations!$B$3:$B$308,0),4)="Europe",INDEX(Locations!$B$3:$E$308,MATCH('Dept J Planning'!C54,Locations!$B$3:$B$308,0),4)="UK"),(((((J54)-42.4)*Transport!$D$9)+(42.4*Transport!$D$14))*'Dept J Planning'!F54),IF(AND(E54="Hybrid car",INDEX(Locations!$B$3:$E$308,MATCH('Dept J Planning'!C54,Locations!$B$3:$B$308,0),4)="Europe",INDEX(Locations!$B$3:$E$308,MATCH('Dept J Planning'!D54,Locations!$B$3:$B$308,0),4)="UK"),(((((J54)-42.4)*Transport!$D$9)+(42.4*Transport!$D$14))*'Dept J Planning'!F54),IF(AND(E54="Hybrid car",INDEX(Locations!$B$3:$E$308,MATCH('Dept J Planning'!D54,Locations!$B$3:$B$308,0),4)="Europe",INDEX(Locations!$B$3:$E$308,MATCH('Dept J Planning'!C54,Locations!$B$3:$B$308,0),4)="UK"),(((((J54)-42.4)*Transport!$D$9)+(42.4*Transport!$D$14))*'Dept J Planning'!F54),IF(AND(E54="Electric car",INDEX(Locations!$B$3:$E$308,MATCH('Dept J Planning'!C54,Locations!$B$3:$B$308,0),4)="Europe",INDEX(Locations!$B$3:$E$308,MATCH('Dept J Planning'!D54,Locations!$B$3:$B$308,0),4)="UK"),(((((J54)-42.4)*Transport!$D$8)+(42.4*Transport!$D$14))*'Dept J Planning'!F54),IF(AND(E54="Electric car",INDEX(Locations!$B$3:$E$308,MATCH('Dept J Planning'!D54,Locations!$B$3:$B$308,0),4)="Europe",INDEX(Locations!$B$3:$E$308,MATCH('Dept J Planning'!C54,Locations!$B$3:$B$308,0),4)="UK"),(((((J54)-42.4)*Transport!$D$8)+(42.4*Transport!$D$14))*'Dept J Planning'!F54),IF(AND(OR(C54="Ireland",INDEX(Locations!$B$3:$F$308,MATCH('Dept J Planning'!C54,Locations!$B$3:$B$308,0),5)="Yes"),E54="Car",INDEX(Locations!$B$3:$E$308,MATCH('Dept J Planning'!D54,Locations!$B$3:$B$308,0),4)="UK"),(J54)*(0.15*Transport!$C$14+0.85*Transport!$C$9)*'Dept J Planning'!F54,IF(AND(OR(D54="Ireland",INDEX(Locations!$B$3:$F$308,MATCH('Dept J Planning'!D54,Locations!$B$3:$B$308,0),5)="Yes"),E54="Car",INDEX(Locations!$B$3:$E$308,MATCH('Dept J Planning'!C54,Locations!$B$3:$B$308,0),4)="UK"),(J54)*(0.15*Transport!$C$14+0.85*Transport!$C$9)*'Dept J Planning'!F54,IF(AND(OR(C54="Ireland",INDEX(Locations!$B$3:$F$308,MATCH('Dept J Planning'!C54,Locations!$B$3:$B$308,0),5)="Yes"),E54="Hybrid Car",INDEX(Locations!$B$3:$E$308,MATCH('Dept J Planning'!D54,Locations!$B$3:$B$308,0),4)="UK"),(J54)*(0.15*Transport!$C$14+0.85*Transport!$C$9)*'Dept J Planning'!F54,IF(AND(OR(D54="Ireland",INDEX(Locations!$B$3:$F$308,MATCH('Dept J Planning'!D54,Locations!$B$3:$B$308,0),5)="Yes"),E54="Hybrid Car",INDEX(Locations!$B$3:$E$308,MATCH('Dept J Planning'!C54,Locations!$B$3:$B$308,0),4)="UK"),(J54)*(0.15*Transport!$C$14+0.85*Transport!$C$9)*'Dept J Planning'!F54,IF(AND(OR(C54="Ireland",INDEX(Locations!$B$3:$F$308,MATCH('Dept J Planning'!C54,Locations!$B$3:$B$308,0),5)="Yes"),E54="Electric Car",INDEX(Locations!$B$3:$E$308,MATCH('Dept J Planning'!D54,Locations!$B$3:$B$308,0),4)="UK"),(J54)*(0.15*Transport!$C$14+0.85*Transport!$C$8)*'Dept J Planning'!F54,IF(AND(OR(D54="Ireland",INDEX(Locations!$B$3:$F$308,MATCH('Dept J Planning'!D54,Locations!$B$3:$B$308,0),5)="Yes"),E54="Electric Car",INDEX(Locations!$B$3:$E$308,MATCH('Dept J Planning'!C54,Locations!$B$3:$B$308,0),4)="UK"),(J54)*(0.15*Transport!$C$14+0.85*Transport!$C$8)*'Dept J Planning'!F54,IF(AND(OR(C54="Ireland",INDEX(Locations!$B$3:$F$308,MATCH('Dept J Planning'!C54,Locations!$B$3:$B$308,0),5)="Yes"),E54="Bus/Coach",INDEX(Locations!$B$3:$E$308,MATCH('Dept J Planning'!D54,Locations!$B$3:$B$308,0),4)="UK"),(J54)*(0.15*Transport!$C$13+0.85*Transport!$C$5)*'Dept J Planning'!F54,IF(AND(OR(D54="Ireland",INDEX(Locations!$B$3:$F$308,MATCH('Dept J Planning'!D54,Locations!$B$3:$B$308,0),5)="Yes"),E54="Bus/Coach",INDEX(Locations!$B$3:$E$308,MATCH('Dept J Planning'!C54,Locations!$B$3:$B$308,0),4)="UK"),(J54)*(0.15*Transport!$C$13+0.85*Transport!$C$5)*'Dept J Planning'!F54,IF(AND(OR(C54="Ireland",INDEX(Locations!$B$3:$F$308,MATCH('Dept J Planning'!C54,Locations!$B$3:$B$308,0),5)="Yes"),E54="Train",INDEX(Locations!$B$3:$E$308,MATCH('Dept J Planning'!D54,Locations!$B$3:$B$308,0),4)="UK"),(J54)*(0.15*Transport!$C$13+0.85*Transport!$C$3)*'Dept J Planning'!F54,IF(AND(OR(D54="Ireland",INDEX(Locations!$B$3:$F$308,MATCH('Dept J Planning'!D54,Locations!$B$3:$B$308,0),5)="Yes"),E54="Train",INDEX(Locations!$B$3:$E$308,MATCH('Dept J Planning'!C54,Locations!$B$3:$B$308,0),4)="UK"),(J54)*(0.15*Transport!$C$13+0.85*Transport!$C$3),J54*(INDEX(Transport!$B$3:$E$14,MATCH('Dept J Planning'!E54,Transport!$B$3:$B$14,0),IF(INDEX(Locations!$B$3:$G$308,MATCH('Dept J Planning'!C54,Locations!$B$3:$B$308,0),4)="UK",2,IF(INDEX(Locations!$B$3:$G$308,MATCH('Dept J Planning'!C54,Locations!$B$3:$B$308,0),4)="Europe",3,4)))))*F54*G54*H54))))))))))))))))))),1)),"")</f>
        <v/>
      </c>
      <c r="L54" s="90"/>
    </row>
    <row r="55" spans="1:12" ht="17.399999999999999" customHeight="1" x14ac:dyDescent="0.25">
      <c r="A55" s="90"/>
      <c r="B55" s="91"/>
      <c r="C55" s="91"/>
      <c r="D55" s="91"/>
      <c r="E55" s="91"/>
      <c r="F55" s="90"/>
      <c r="G55" s="90">
        <v>1</v>
      </c>
      <c r="H55" s="101">
        <v>1</v>
      </c>
      <c r="I55" s="91"/>
      <c r="J55" s="100" t="str">
        <f>(IFERROR(IF(I55="Yes",(ROUND(6371 * ACOS(SIN((VLOOKUP(C55,Locations!B:D,2,FALSE))*PI()/180)*SIN((VLOOKUP(D55,Locations!B:D,2,FALSE))*PI()/180) + COS((VLOOKUP(C55,Locations!B:D,2,FALSE))*PI()/180) * COS((VLOOKUP(D55,Locations!B:D,2,FALSE))*PI()/180)*COS((VLOOKUP(D55,Locations!B:D,3,FALSE))* PI()/180-(VLOOKUP(C55,Locations!B:D,3,FALSE))*PI()/180))/1.609,0))*2,(ROUND(6371 * ACOS(SIN((VLOOKUP(C55,Locations!B:D,2,FALSE))*PI()/180)*SIN((VLOOKUP(D55,Locations!B:D,2,FALSE))*PI()/180) + COS((VLOOKUP(C55,Locations!B:D,2,FALSE))*PI()/180) * COS((VLOOKUP(D55,Locations!B:D,2,FALSE))*PI()/180)*COS((VLOOKUP(D55,Locations!B:D,3,FALSE))* PI()/180-(VLOOKUP(C55,Locations!B:D,3,FALSE))*PI()/180))/1.609,0))),""))</f>
        <v/>
      </c>
      <c r="K55" s="100" t="str" cm="1">
        <f t="array" ref="K55">IFERROR((ROUND(IF(AND(E55="Train",INDEX(Locations!$B$3:$E$308,MATCH('Dept J Planning'!C55,Locations!$B$3:$B$308,0),4)="Europe",INDEX(Locations!$B$3:$E$308,MATCH('Dept J Planning'!D55,Locations!$B$3:$B$308,0),4)="UK"),(((INDEX(Dover!$B$3:$G$124,MATCH('Dept J Planning'!C55,Dover!$B$3:$B$124,0),6))*Transport!$D$3)+(INDEX(Dover!$B$3:$G$124,MATCH('Dept J Planning'!D55,Dover!$B$3:$B$124,0),6)*Transport!$C$3))*'Dept J Planning'!F55*IF(I55="Yes",2,1),IF(AND(E55="Train",INDEX(Locations!$B$3:$E$308,MATCH('Dept J Planning'!D55,Locations!$B$3:$B$308,0),4)="Europe",INDEX(Locations!$B$3:$E$308,MATCH('Dept J Planning'!C55,Locations!$B$3:$B$308,0),4)="UK"),(((INDEX(Dover!$B$3:$G$124,MATCH('Dept J Planning'!D55,Dover!$B$3:$B$124,0),6))*Transport!$D$3)+(INDEX(Dover!$B$3:$G$124,MATCH('Dept J Planning'!C55,Dover!$B$3:$B$124,0),6)*Transport!$C$3))*'Dept J Planning'!F55*IF(I55="Yes",2,1),IF(AND(E55="Bus/Coach",INDEX(Locations!$B$3:$E$308,MATCH('Dept J Planning'!C55,Locations!$B$3:$B$308,0),4)="Europe",INDEX(Locations!$B$3:$E$308,MATCH('Dept J Planning'!D55,Locations!$B$3:$B$308,0),4)="UK"),((((J55)-42.4)*Transport!$D$5)+(42.4*Transport!$D$13))*'Dept J Planning'!F55,IF(AND(E55="Bus/Coach",INDEX(Locations!$B$3:$E$308,MATCH('Dept J Planning'!D55,Locations!$B$3:$B$308,0),4)="Europe",INDEX(Locations!$B$3:$E$308,MATCH('Dept J Planning'!C55,Locations!$B$3:$B$308,0),4)="UK"),((((J55)-42.4)*Transport!$D$5)+(42.4*Transport!$D$13))*'Dept J Planning'!F55,IF(AND(E55="Car",INDEX(Locations!$B$3:$E$308,MATCH('Dept J Planning'!C55,Locations!$B$3:$B$308,0),4)="Europe",INDEX(Locations!$B$3:$E$308,MATCH('Dept J Planning'!D55,Locations!$B$3:$B$308,0),4)="UK"),(((((J55)-42.4)*Transport!$D$9)+(42.4*Transport!$D$14))*'Dept J Planning'!F55),IF(AND(E55="Car",INDEX(Locations!$B$3:$E$308,MATCH('Dept J Planning'!D55,Locations!$B$3:$B$308,0),4)="Europe",INDEX(Locations!$B$3:$E$308,MATCH('Dept J Planning'!C55,Locations!$B$3:$B$308,0),4)="UK"),(((((J55)-42.4)*Transport!$D$9)+(42.4*Transport!$D$14))*'Dept J Planning'!F55),IF(AND(E55="Hybrid car",INDEX(Locations!$B$3:$E$308,MATCH('Dept J Planning'!C55,Locations!$B$3:$B$308,0),4)="Europe",INDEX(Locations!$B$3:$E$308,MATCH('Dept J Planning'!D55,Locations!$B$3:$B$308,0),4)="UK"),(((((J55)-42.4)*Transport!$D$9)+(42.4*Transport!$D$14))*'Dept J Planning'!F55),IF(AND(E55="Hybrid car",INDEX(Locations!$B$3:$E$308,MATCH('Dept J Planning'!D55,Locations!$B$3:$B$308,0),4)="Europe",INDEX(Locations!$B$3:$E$308,MATCH('Dept J Planning'!C55,Locations!$B$3:$B$308,0),4)="UK"),(((((J55)-42.4)*Transport!$D$9)+(42.4*Transport!$D$14))*'Dept J Planning'!F55),IF(AND(E55="Electric car",INDEX(Locations!$B$3:$E$308,MATCH('Dept J Planning'!C55,Locations!$B$3:$B$308,0),4)="Europe",INDEX(Locations!$B$3:$E$308,MATCH('Dept J Planning'!D55,Locations!$B$3:$B$308,0),4)="UK"),(((((J55)-42.4)*Transport!$D$8)+(42.4*Transport!$D$14))*'Dept J Planning'!F55),IF(AND(E55="Electric car",INDEX(Locations!$B$3:$E$308,MATCH('Dept J Planning'!D55,Locations!$B$3:$B$308,0),4)="Europe",INDEX(Locations!$B$3:$E$308,MATCH('Dept J Planning'!C55,Locations!$B$3:$B$308,0),4)="UK"),(((((J55)-42.4)*Transport!$D$8)+(42.4*Transport!$D$14))*'Dept J Planning'!F55),IF(AND(OR(C55="Ireland",INDEX(Locations!$B$3:$F$308,MATCH('Dept J Planning'!C55,Locations!$B$3:$B$308,0),5)="Yes"),E55="Car",INDEX(Locations!$B$3:$E$308,MATCH('Dept J Planning'!D55,Locations!$B$3:$B$308,0),4)="UK"),(J55)*(0.15*Transport!$C$14+0.85*Transport!$C$9)*'Dept J Planning'!F55,IF(AND(OR(D55="Ireland",INDEX(Locations!$B$3:$F$308,MATCH('Dept J Planning'!D55,Locations!$B$3:$B$308,0),5)="Yes"),E55="Car",INDEX(Locations!$B$3:$E$308,MATCH('Dept J Planning'!C55,Locations!$B$3:$B$308,0),4)="UK"),(J55)*(0.15*Transport!$C$14+0.85*Transport!$C$9)*'Dept J Planning'!F55,IF(AND(OR(C55="Ireland",INDEX(Locations!$B$3:$F$308,MATCH('Dept J Planning'!C55,Locations!$B$3:$B$308,0),5)="Yes"),E55="Hybrid Car",INDEX(Locations!$B$3:$E$308,MATCH('Dept J Planning'!D55,Locations!$B$3:$B$308,0),4)="UK"),(J55)*(0.15*Transport!$C$14+0.85*Transport!$C$9)*'Dept J Planning'!F55,IF(AND(OR(D55="Ireland",INDEX(Locations!$B$3:$F$308,MATCH('Dept J Planning'!D55,Locations!$B$3:$B$308,0),5)="Yes"),E55="Hybrid Car",INDEX(Locations!$B$3:$E$308,MATCH('Dept J Planning'!C55,Locations!$B$3:$B$308,0),4)="UK"),(J55)*(0.15*Transport!$C$14+0.85*Transport!$C$9)*'Dept J Planning'!F55,IF(AND(OR(C55="Ireland",INDEX(Locations!$B$3:$F$308,MATCH('Dept J Planning'!C55,Locations!$B$3:$B$308,0),5)="Yes"),E55="Electric Car",INDEX(Locations!$B$3:$E$308,MATCH('Dept J Planning'!D55,Locations!$B$3:$B$308,0),4)="UK"),(J55)*(0.15*Transport!$C$14+0.85*Transport!$C$8)*'Dept J Planning'!F55,IF(AND(OR(D55="Ireland",INDEX(Locations!$B$3:$F$308,MATCH('Dept J Planning'!D55,Locations!$B$3:$B$308,0),5)="Yes"),E55="Electric Car",INDEX(Locations!$B$3:$E$308,MATCH('Dept J Planning'!C55,Locations!$B$3:$B$308,0),4)="UK"),(J55)*(0.15*Transport!$C$14+0.85*Transport!$C$8)*'Dept J Planning'!F55,IF(AND(OR(C55="Ireland",INDEX(Locations!$B$3:$F$308,MATCH('Dept J Planning'!C55,Locations!$B$3:$B$308,0),5)="Yes"),E55="Bus/Coach",INDEX(Locations!$B$3:$E$308,MATCH('Dept J Planning'!D55,Locations!$B$3:$B$308,0),4)="UK"),(J55)*(0.15*Transport!$C$13+0.85*Transport!$C$5)*'Dept J Planning'!F55,IF(AND(OR(D55="Ireland",INDEX(Locations!$B$3:$F$308,MATCH('Dept J Planning'!D55,Locations!$B$3:$B$308,0),5)="Yes"),E55="Bus/Coach",INDEX(Locations!$B$3:$E$308,MATCH('Dept J Planning'!C55,Locations!$B$3:$B$308,0),4)="UK"),(J55)*(0.15*Transport!$C$13+0.85*Transport!$C$5)*'Dept J Planning'!F55,IF(AND(OR(C55="Ireland",INDEX(Locations!$B$3:$F$308,MATCH('Dept J Planning'!C55,Locations!$B$3:$B$308,0),5)="Yes"),E55="Train",INDEX(Locations!$B$3:$E$308,MATCH('Dept J Planning'!D55,Locations!$B$3:$B$308,0),4)="UK"),(J55)*(0.15*Transport!$C$13+0.85*Transport!$C$3)*'Dept J Planning'!F55,IF(AND(OR(D55="Ireland",INDEX(Locations!$B$3:$F$308,MATCH('Dept J Planning'!D55,Locations!$B$3:$B$308,0),5)="Yes"),E55="Train",INDEX(Locations!$B$3:$E$308,MATCH('Dept J Planning'!C55,Locations!$B$3:$B$308,0),4)="UK"),(J55)*(0.15*Transport!$C$13+0.85*Transport!$C$3),J55*(INDEX(Transport!$B$3:$E$14,MATCH('Dept J Planning'!E55,Transport!$B$3:$B$14,0),IF(INDEX(Locations!$B$3:$G$308,MATCH('Dept J Planning'!C55,Locations!$B$3:$B$308,0),4)="UK",2,IF(INDEX(Locations!$B$3:$G$308,MATCH('Dept J Planning'!C55,Locations!$B$3:$B$308,0),4)="Europe",3,4)))))*F55*G55*H55))))))))))))))))))),1)),"")</f>
        <v/>
      </c>
      <c r="L55" s="90"/>
    </row>
    <row r="56" spans="1:12" ht="17.399999999999999" customHeight="1" x14ac:dyDescent="0.25">
      <c r="A56" s="90"/>
      <c r="B56" s="91"/>
      <c r="C56" s="91"/>
      <c r="D56" s="91"/>
      <c r="E56" s="91"/>
      <c r="F56" s="90"/>
      <c r="G56" s="90">
        <v>1</v>
      </c>
      <c r="H56" s="101">
        <v>1</v>
      </c>
      <c r="I56" s="91"/>
      <c r="J56" s="100" t="str">
        <f>(IFERROR(IF(I56="Yes",(ROUND(6371 * ACOS(SIN((VLOOKUP(C56,Locations!B:D,2,FALSE))*PI()/180)*SIN((VLOOKUP(D56,Locations!B:D,2,FALSE))*PI()/180) + COS((VLOOKUP(C56,Locations!B:D,2,FALSE))*PI()/180) * COS((VLOOKUP(D56,Locations!B:D,2,FALSE))*PI()/180)*COS((VLOOKUP(D56,Locations!B:D,3,FALSE))* PI()/180-(VLOOKUP(C56,Locations!B:D,3,FALSE))*PI()/180))/1.609,0))*2,(ROUND(6371 * ACOS(SIN((VLOOKUP(C56,Locations!B:D,2,FALSE))*PI()/180)*SIN((VLOOKUP(D56,Locations!B:D,2,FALSE))*PI()/180) + COS((VLOOKUP(C56,Locations!B:D,2,FALSE))*PI()/180) * COS((VLOOKUP(D56,Locations!B:D,2,FALSE))*PI()/180)*COS((VLOOKUP(D56,Locations!B:D,3,FALSE))* PI()/180-(VLOOKUP(C56,Locations!B:D,3,FALSE))*PI()/180))/1.609,0))),""))</f>
        <v/>
      </c>
      <c r="K56" s="100" t="str" cm="1">
        <f t="array" ref="K56">IFERROR((ROUND(IF(AND(E56="Train",INDEX(Locations!$B$3:$E$308,MATCH('Dept J Planning'!C56,Locations!$B$3:$B$308,0),4)="Europe",INDEX(Locations!$B$3:$E$308,MATCH('Dept J Planning'!D56,Locations!$B$3:$B$308,0),4)="UK"),(((INDEX(Dover!$B$3:$G$124,MATCH('Dept J Planning'!C56,Dover!$B$3:$B$124,0),6))*Transport!$D$3)+(INDEX(Dover!$B$3:$G$124,MATCH('Dept J Planning'!D56,Dover!$B$3:$B$124,0),6)*Transport!$C$3))*'Dept J Planning'!F56*IF(I56="Yes",2,1),IF(AND(E56="Train",INDEX(Locations!$B$3:$E$308,MATCH('Dept J Planning'!D56,Locations!$B$3:$B$308,0),4)="Europe",INDEX(Locations!$B$3:$E$308,MATCH('Dept J Planning'!C56,Locations!$B$3:$B$308,0),4)="UK"),(((INDEX(Dover!$B$3:$G$124,MATCH('Dept J Planning'!D56,Dover!$B$3:$B$124,0),6))*Transport!$D$3)+(INDEX(Dover!$B$3:$G$124,MATCH('Dept J Planning'!C56,Dover!$B$3:$B$124,0),6)*Transport!$C$3))*'Dept J Planning'!F56*IF(I56="Yes",2,1),IF(AND(E56="Bus/Coach",INDEX(Locations!$B$3:$E$308,MATCH('Dept J Planning'!C56,Locations!$B$3:$B$308,0),4)="Europe",INDEX(Locations!$B$3:$E$308,MATCH('Dept J Planning'!D56,Locations!$B$3:$B$308,0),4)="UK"),((((J56)-42.4)*Transport!$D$5)+(42.4*Transport!$D$13))*'Dept J Planning'!F56,IF(AND(E56="Bus/Coach",INDEX(Locations!$B$3:$E$308,MATCH('Dept J Planning'!D56,Locations!$B$3:$B$308,0),4)="Europe",INDEX(Locations!$B$3:$E$308,MATCH('Dept J Planning'!C56,Locations!$B$3:$B$308,0),4)="UK"),((((J56)-42.4)*Transport!$D$5)+(42.4*Transport!$D$13))*'Dept J Planning'!F56,IF(AND(E56="Car",INDEX(Locations!$B$3:$E$308,MATCH('Dept J Planning'!C56,Locations!$B$3:$B$308,0),4)="Europe",INDEX(Locations!$B$3:$E$308,MATCH('Dept J Planning'!D56,Locations!$B$3:$B$308,0),4)="UK"),(((((J56)-42.4)*Transport!$D$9)+(42.4*Transport!$D$14))*'Dept J Planning'!F56),IF(AND(E56="Car",INDEX(Locations!$B$3:$E$308,MATCH('Dept J Planning'!D56,Locations!$B$3:$B$308,0),4)="Europe",INDEX(Locations!$B$3:$E$308,MATCH('Dept J Planning'!C56,Locations!$B$3:$B$308,0),4)="UK"),(((((J56)-42.4)*Transport!$D$9)+(42.4*Transport!$D$14))*'Dept J Planning'!F56),IF(AND(E56="Hybrid car",INDEX(Locations!$B$3:$E$308,MATCH('Dept J Planning'!C56,Locations!$B$3:$B$308,0),4)="Europe",INDEX(Locations!$B$3:$E$308,MATCH('Dept J Planning'!D56,Locations!$B$3:$B$308,0),4)="UK"),(((((J56)-42.4)*Transport!$D$9)+(42.4*Transport!$D$14))*'Dept J Planning'!F56),IF(AND(E56="Hybrid car",INDEX(Locations!$B$3:$E$308,MATCH('Dept J Planning'!D56,Locations!$B$3:$B$308,0),4)="Europe",INDEX(Locations!$B$3:$E$308,MATCH('Dept J Planning'!C56,Locations!$B$3:$B$308,0),4)="UK"),(((((J56)-42.4)*Transport!$D$9)+(42.4*Transport!$D$14))*'Dept J Planning'!F56),IF(AND(E56="Electric car",INDEX(Locations!$B$3:$E$308,MATCH('Dept J Planning'!C56,Locations!$B$3:$B$308,0),4)="Europe",INDEX(Locations!$B$3:$E$308,MATCH('Dept J Planning'!D56,Locations!$B$3:$B$308,0),4)="UK"),(((((J56)-42.4)*Transport!$D$8)+(42.4*Transport!$D$14))*'Dept J Planning'!F56),IF(AND(E56="Electric car",INDEX(Locations!$B$3:$E$308,MATCH('Dept J Planning'!D56,Locations!$B$3:$B$308,0),4)="Europe",INDEX(Locations!$B$3:$E$308,MATCH('Dept J Planning'!C56,Locations!$B$3:$B$308,0),4)="UK"),(((((J56)-42.4)*Transport!$D$8)+(42.4*Transport!$D$14))*'Dept J Planning'!F56),IF(AND(OR(C56="Ireland",INDEX(Locations!$B$3:$F$308,MATCH('Dept J Planning'!C56,Locations!$B$3:$B$308,0),5)="Yes"),E56="Car",INDEX(Locations!$B$3:$E$308,MATCH('Dept J Planning'!D56,Locations!$B$3:$B$308,0),4)="UK"),(J56)*(0.15*Transport!$C$14+0.85*Transport!$C$9)*'Dept J Planning'!F56,IF(AND(OR(D56="Ireland",INDEX(Locations!$B$3:$F$308,MATCH('Dept J Planning'!D56,Locations!$B$3:$B$308,0),5)="Yes"),E56="Car",INDEX(Locations!$B$3:$E$308,MATCH('Dept J Planning'!C56,Locations!$B$3:$B$308,0),4)="UK"),(J56)*(0.15*Transport!$C$14+0.85*Transport!$C$9)*'Dept J Planning'!F56,IF(AND(OR(C56="Ireland",INDEX(Locations!$B$3:$F$308,MATCH('Dept J Planning'!C56,Locations!$B$3:$B$308,0),5)="Yes"),E56="Hybrid Car",INDEX(Locations!$B$3:$E$308,MATCH('Dept J Planning'!D56,Locations!$B$3:$B$308,0),4)="UK"),(J56)*(0.15*Transport!$C$14+0.85*Transport!$C$9)*'Dept J Planning'!F56,IF(AND(OR(D56="Ireland",INDEX(Locations!$B$3:$F$308,MATCH('Dept J Planning'!D56,Locations!$B$3:$B$308,0),5)="Yes"),E56="Hybrid Car",INDEX(Locations!$B$3:$E$308,MATCH('Dept J Planning'!C56,Locations!$B$3:$B$308,0),4)="UK"),(J56)*(0.15*Transport!$C$14+0.85*Transport!$C$9)*'Dept J Planning'!F56,IF(AND(OR(C56="Ireland",INDEX(Locations!$B$3:$F$308,MATCH('Dept J Planning'!C56,Locations!$B$3:$B$308,0),5)="Yes"),E56="Electric Car",INDEX(Locations!$B$3:$E$308,MATCH('Dept J Planning'!D56,Locations!$B$3:$B$308,0),4)="UK"),(J56)*(0.15*Transport!$C$14+0.85*Transport!$C$8)*'Dept J Planning'!F56,IF(AND(OR(D56="Ireland",INDEX(Locations!$B$3:$F$308,MATCH('Dept J Planning'!D56,Locations!$B$3:$B$308,0),5)="Yes"),E56="Electric Car",INDEX(Locations!$B$3:$E$308,MATCH('Dept J Planning'!C56,Locations!$B$3:$B$308,0),4)="UK"),(J56)*(0.15*Transport!$C$14+0.85*Transport!$C$8)*'Dept J Planning'!F56,IF(AND(OR(C56="Ireland",INDEX(Locations!$B$3:$F$308,MATCH('Dept J Planning'!C56,Locations!$B$3:$B$308,0),5)="Yes"),E56="Bus/Coach",INDEX(Locations!$B$3:$E$308,MATCH('Dept J Planning'!D56,Locations!$B$3:$B$308,0),4)="UK"),(J56)*(0.15*Transport!$C$13+0.85*Transport!$C$5)*'Dept J Planning'!F56,IF(AND(OR(D56="Ireland",INDEX(Locations!$B$3:$F$308,MATCH('Dept J Planning'!D56,Locations!$B$3:$B$308,0),5)="Yes"),E56="Bus/Coach",INDEX(Locations!$B$3:$E$308,MATCH('Dept J Planning'!C56,Locations!$B$3:$B$308,0),4)="UK"),(J56)*(0.15*Transport!$C$13+0.85*Transport!$C$5)*'Dept J Planning'!F56,IF(AND(OR(C56="Ireland",INDEX(Locations!$B$3:$F$308,MATCH('Dept J Planning'!C56,Locations!$B$3:$B$308,0),5)="Yes"),E56="Train",INDEX(Locations!$B$3:$E$308,MATCH('Dept J Planning'!D56,Locations!$B$3:$B$308,0),4)="UK"),(J56)*(0.15*Transport!$C$13+0.85*Transport!$C$3)*'Dept J Planning'!F56,IF(AND(OR(D56="Ireland",INDEX(Locations!$B$3:$F$308,MATCH('Dept J Planning'!D56,Locations!$B$3:$B$308,0),5)="Yes"),E56="Train",INDEX(Locations!$B$3:$E$308,MATCH('Dept J Planning'!C56,Locations!$B$3:$B$308,0),4)="UK"),(J56)*(0.15*Transport!$C$13+0.85*Transport!$C$3),J56*(INDEX(Transport!$B$3:$E$14,MATCH('Dept J Planning'!E56,Transport!$B$3:$B$14,0),IF(INDEX(Locations!$B$3:$G$308,MATCH('Dept J Planning'!C56,Locations!$B$3:$B$308,0),4)="UK",2,IF(INDEX(Locations!$B$3:$G$308,MATCH('Dept J Planning'!C56,Locations!$B$3:$B$308,0),4)="Europe",3,4)))))*F56*G56*H56))))))))))))))))))),1)),"")</f>
        <v/>
      </c>
      <c r="L56" s="90"/>
    </row>
    <row r="57" spans="1:12" ht="17.399999999999999" customHeight="1" x14ac:dyDescent="0.25">
      <c r="A57" s="90"/>
      <c r="B57" s="91"/>
      <c r="C57" s="91"/>
      <c r="D57" s="91"/>
      <c r="E57" s="91"/>
      <c r="F57" s="90"/>
      <c r="G57" s="90">
        <v>1</v>
      </c>
      <c r="H57" s="101">
        <v>1</v>
      </c>
      <c r="I57" s="91"/>
      <c r="J57" s="100" t="str">
        <f>(IFERROR(IF(I57="Yes",(ROUND(6371 * ACOS(SIN((VLOOKUP(C57,Locations!B:D,2,FALSE))*PI()/180)*SIN((VLOOKUP(D57,Locations!B:D,2,FALSE))*PI()/180) + COS((VLOOKUP(C57,Locations!B:D,2,FALSE))*PI()/180) * COS((VLOOKUP(D57,Locations!B:D,2,FALSE))*PI()/180)*COS((VLOOKUP(D57,Locations!B:D,3,FALSE))* PI()/180-(VLOOKUP(C57,Locations!B:D,3,FALSE))*PI()/180))/1.609,0))*2,(ROUND(6371 * ACOS(SIN((VLOOKUP(C57,Locations!B:D,2,FALSE))*PI()/180)*SIN((VLOOKUP(D57,Locations!B:D,2,FALSE))*PI()/180) + COS((VLOOKUP(C57,Locations!B:D,2,FALSE))*PI()/180) * COS((VLOOKUP(D57,Locations!B:D,2,FALSE))*PI()/180)*COS((VLOOKUP(D57,Locations!B:D,3,FALSE))* PI()/180-(VLOOKUP(C57,Locations!B:D,3,FALSE))*PI()/180))/1.609,0))),""))</f>
        <v/>
      </c>
      <c r="K57" s="100" t="str" cm="1">
        <f t="array" ref="K57">IFERROR((ROUND(IF(AND(E57="Train",INDEX(Locations!$B$3:$E$308,MATCH('Dept J Planning'!C57,Locations!$B$3:$B$308,0),4)="Europe",INDEX(Locations!$B$3:$E$308,MATCH('Dept J Planning'!D57,Locations!$B$3:$B$308,0),4)="UK"),(((INDEX(Dover!$B$3:$G$124,MATCH('Dept J Planning'!C57,Dover!$B$3:$B$124,0),6))*Transport!$D$3)+(INDEX(Dover!$B$3:$G$124,MATCH('Dept J Planning'!D57,Dover!$B$3:$B$124,0),6)*Transport!$C$3))*'Dept J Planning'!F57*IF(I57="Yes",2,1),IF(AND(E57="Train",INDEX(Locations!$B$3:$E$308,MATCH('Dept J Planning'!D57,Locations!$B$3:$B$308,0),4)="Europe",INDEX(Locations!$B$3:$E$308,MATCH('Dept J Planning'!C57,Locations!$B$3:$B$308,0),4)="UK"),(((INDEX(Dover!$B$3:$G$124,MATCH('Dept J Planning'!D57,Dover!$B$3:$B$124,0),6))*Transport!$D$3)+(INDEX(Dover!$B$3:$G$124,MATCH('Dept J Planning'!C57,Dover!$B$3:$B$124,0),6)*Transport!$C$3))*'Dept J Planning'!F57*IF(I57="Yes",2,1),IF(AND(E57="Bus/Coach",INDEX(Locations!$B$3:$E$308,MATCH('Dept J Planning'!C57,Locations!$B$3:$B$308,0),4)="Europe",INDEX(Locations!$B$3:$E$308,MATCH('Dept J Planning'!D57,Locations!$B$3:$B$308,0),4)="UK"),((((J57)-42.4)*Transport!$D$5)+(42.4*Transport!$D$13))*'Dept J Planning'!F57,IF(AND(E57="Bus/Coach",INDEX(Locations!$B$3:$E$308,MATCH('Dept J Planning'!D57,Locations!$B$3:$B$308,0),4)="Europe",INDEX(Locations!$B$3:$E$308,MATCH('Dept J Planning'!C57,Locations!$B$3:$B$308,0),4)="UK"),((((J57)-42.4)*Transport!$D$5)+(42.4*Transport!$D$13))*'Dept J Planning'!F57,IF(AND(E57="Car",INDEX(Locations!$B$3:$E$308,MATCH('Dept J Planning'!C57,Locations!$B$3:$B$308,0),4)="Europe",INDEX(Locations!$B$3:$E$308,MATCH('Dept J Planning'!D57,Locations!$B$3:$B$308,0),4)="UK"),(((((J57)-42.4)*Transport!$D$9)+(42.4*Transport!$D$14))*'Dept J Planning'!F57),IF(AND(E57="Car",INDEX(Locations!$B$3:$E$308,MATCH('Dept J Planning'!D57,Locations!$B$3:$B$308,0),4)="Europe",INDEX(Locations!$B$3:$E$308,MATCH('Dept J Planning'!C57,Locations!$B$3:$B$308,0),4)="UK"),(((((J57)-42.4)*Transport!$D$9)+(42.4*Transport!$D$14))*'Dept J Planning'!F57),IF(AND(E57="Hybrid car",INDEX(Locations!$B$3:$E$308,MATCH('Dept J Planning'!C57,Locations!$B$3:$B$308,0),4)="Europe",INDEX(Locations!$B$3:$E$308,MATCH('Dept J Planning'!D57,Locations!$B$3:$B$308,0),4)="UK"),(((((J57)-42.4)*Transport!$D$9)+(42.4*Transport!$D$14))*'Dept J Planning'!F57),IF(AND(E57="Hybrid car",INDEX(Locations!$B$3:$E$308,MATCH('Dept J Planning'!D57,Locations!$B$3:$B$308,0),4)="Europe",INDEX(Locations!$B$3:$E$308,MATCH('Dept J Planning'!C57,Locations!$B$3:$B$308,0),4)="UK"),(((((J57)-42.4)*Transport!$D$9)+(42.4*Transport!$D$14))*'Dept J Planning'!F57),IF(AND(E57="Electric car",INDEX(Locations!$B$3:$E$308,MATCH('Dept J Planning'!C57,Locations!$B$3:$B$308,0),4)="Europe",INDEX(Locations!$B$3:$E$308,MATCH('Dept J Planning'!D57,Locations!$B$3:$B$308,0),4)="UK"),(((((J57)-42.4)*Transport!$D$8)+(42.4*Transport!$D$14))*'Dept J Planning'!F57),IF(AND(E57="Electric car",INDEX(Locations!$B$3:$E$308,MATCH('Dept J Planning'!D57,Locations!$B$3:$B$308,0),4)="Europe",INDEX(Locations!$B$3:$E$308,MATCH('Dept J Planning'!C57,Locations!$B$3:$B$308,0),4)="UK"),(((((J57)-42.4)*Transport!$D$8)+(42.4*Transport!$D$14))*'Dept J Planning'!F57),IF(AND(OR(C57="Ireland",INDEX(Locations!$B$3:$F$308,MATCH('Dept J Planning'!C57,Locations!$B$3:$B$308,0),5)="Yes"),E57="Car",INDEX(Locations!$B$3:$E$308,MATCH('Dept J Planning'!D57,Locations!$B$3:$B$308,0),4)="UK"),(J57)*(0.15*Transport!$C$14+0.85*Transport!$C$9)*'Dept J Planning'!F57,IF(AND(OR(D57="Ireland",INDEX(Locations!$B$3:$F$308,MATCH('Dept J Planning'!D57,Locations!$B$3:$B$308,0),5)="Yes"),E57="Car",INDEX(Locations!$B$3:$E$308,MATCH('Dept J Planning'!C57,Locations!$B$3:$B$308,0),4)="UK"),(J57)*(0.15*Transport!$C$14+0.85*Transport!$C$9)*'Dept J Planning'!F57,IF(AND(OR(C57="Ireland",INDEX(Locations!$B$3:$F$308,MATCH('Dept J Planning'!C57,Locations!$B$3:$B$308,0),5)="Yes"),E57="Hybrid Car",INDEX(Locations!$B$3:$E$308,MATCH('Dept J Planning'!D57,Locations!$B$3:$B$308,0),4)="UK"),(J57)*(0.15*Transport!$C$14+0.85*Transport!$C$9)*'Dept J Planning'!F57,IF(AND(OR(D57="Ireland",INDEX(Locations!$B$3:$F$308,MATCH('Dept J Planning'!D57,Locations!$B$3:$B$308,0),5)="Yes"),E57="Hybrid Car",INDEX(Locations!$B$3:$E$308,MATCH('Dept J Planning'!C57,Locations!$B$3:$B$308,0),4)="UK"),(J57)*(0.15*Transport!$C$14+0.85*Transport!$C$9)*'Dept J Planning'!F57,IF(AND(OR(C57="Ireland",INDEX(Locations!$B$3:$F$308,MATCH('Dept J Planning'!C57,Locations!$B$3:$B$308,0),5)="Yes"),E57="Electric Car",INDEX(Locations!$B$3:$E$308,MATCH('Dept J Planning'!D57,Locations!$B$3:$B$308,0),4)="UK"),(J57)*(0.15*Transport!$C$14+0.85*Transport!$C$8)*'Dept J Planning'!F57,IF(AND(OR(D57="Ireland",INDEX(Locations!$B$3:$F$308,MATCH('Dept J Planning'!D57,Locations!$B$3:$B$308,0),5)="Yes"),E57="Electric Car",INDEX(Locations!$B$3:$E$308,MATCH('Dept J Planning'!C57,Locations!$B$3:$B$308,0),4)="UK"),(J57)*(0.15*Transport!$C$14+0.85*Transport!$C$8)*'Dept J Planning'!F57,IF(AND(OR(C57="Ireland",INDEX(Locations!$B$3:$F$308,MATCH('Dept J Planning'!C57,Locations!$B$3:$B$308,0),5)="Yes"),E57="Bus/Coach",INDEX(Locations!$B$3:$E$308,MATCH('Dept J Planning'!D57,Locations!$B$3:$B$308,0),4)="UK"),(J57)*(0.15*Transport!$C$13+0.85*Transport!$C$5)*'Dept J Planning'!F57,IF(AND(OR(D57="Ireland",INDEX(Locations!$B$3:$F$308,MATCH('Dept J Planning'!D57,Locations!$B$3:$B$308,0),5)="Yes"),E57="Bus/Coach",INDEX(Locations!$B$3:$E$308,MATCH('Dept J Planning'!C57,Locations!$B$3:$B$308,0),4)="UK"),(J57)*(0.15*Transport!$C$13+0.85*Transport!$C$5)*'Dept J Planning'!F57,IF(AND(OR(C57="Ireland",INDEX(Locations!$B$3:$F$308,MATCH('Dept J Planning'!C57,Locations!$B$3:$B$308,0),5)="Yes"),E57="Train",INDEX(Locations!$B$3:$E$308,MATCH('Dept J Planning'!D57,Locations!$B$3:$B$308,0),4)="UK"),(J57)*(0.15*Transport!$C$13+0.85*Transport!$C$3)*'Dept J Planning'!F57,IF(AND(OR(D57="Ireland",INDEX(Locations!$B$3:$F$308,MATCH('Dept J Planning'!D57,Locations!$B$3:$B$308,0),5)="Yes"),E57="Train",INDEX(Locations!$B$3:$E$308,MATCH('Dept J Planning'!C57,Locations!$B$3:$B$308,0),4)="UK"),(J57)*(0.15*Transport!$C$13+0.85*Transport!$C$3),J57*(INDEX(Transport!$B$3:$E$14,MATCH('Dept J Planning'!E57,Transport!$B$3:$B$14,0),IF(INDEX(Locations!$B$3:$G$308,MATCH('Dept J Planning'!C57,Locations!$B$3:$B$308,0),4)="UK",2,IF(INDEX(Locations!$B$3:$G$308,MATCH('Dept J Planning'!C57,Locations!$B$3:$B$308,0),4)="Europe",3,4)))))*F57*G57*H57))))))))))))))))))),1)),"")</f>
        <v/>
      </c>
      <c r="L57" s="90"/>
    </row>
    <row r="60" spans="1:12" ht="17.399999999999999" customHeight="1" x14ac:dyDescent="0.4">
      <c r="A60" s="94" t="s">
        <v>250</v>
      </c>
    </row>
    <row r="61" spans="1:12" ht="17.399999999999999" customHeight="1" thickBot="1" x14ac:dyDescent="0.45">
      <c r="A61" s="94"/>
    </row>
    <row r="62" spans="1:12" ht="35.1" customHeight="1" thickBot="1" x14ac:dyDescent="0.3">
      <c r="A62" s="217" t="s">
        <v>251</v>
      </c>
      <c r="B62" s="218"/>
      <c r="C62" s="218"/>
      <c r="D62" s="219"/>
    </row>
    <row r="63" spans="1:12" ht="39.6" customHeight="1" x14ac:dyDescent="0.25">
      <c r="A63" s="80" t="s">
        <v>227</v>
      </c>
      <c r="B63" s="80" t="s">
        <v>241</v>
      </c>
      <c r="C63" s="80" t="s">
        <v>242</v>
      </c>
      <c r="D63" s="80" t="s">
        <v>243</v>
      </c>
      <c r="E63" s="80" t="s">
        <v>252</v>
      </c>
      <c r="F63" s="80" t="s">
        <v>245</v>
      </c>
      <c r="G63" s="80" t="s">
        <v>246</v>
      </c>
      <c r="H63" s="80" t="s">
        <v>247</v>
      </c>
      <c r="I63" s="80" t="s">
        <v>248</v>
      </c>
      <c r="J63" s="80" t="s">
        <v>230</v>
      </c>
      <c r="K63" s="80" t="s">
        <v>231</v>
      </c>
    </row>
    <row r="64" spans="1:12" ht="17.399999999999999" customHeight="1" x14ac:dyDescent="0.25">
      <c r="A64" s="90"/>
      <c r="B64" s="91"/>
      <c r="C64" s="91"/>
      <c r="D64" s="91"/>
      <c r="E64" s="90"/>
      <c r="F64" s="90">
        <v>1</v>
      </c>
      <c r="G64" s="101">
        <v>1</v>
      </c>
      <c r="H64" s="91"/>
      <c r="I64" s="100" t="str">
        <f>(IFERROR(IF(H64="Yes",(ROUND(6371 * ACOS(SIN((VLOOKUP(B64,Locations!B:D,2,FALSE))*PI()/180)*SIN((VLOOKUP(C64,Locations!B:D,2,FALSE))*PI()/180) + COS((VLOOKUP(B64,Locations!B:D,2,FALSE))*PI()/180) * COS((VLOOKUP(C64,Locations!B:D,2,FALSE))*PI()/180)*COS((VLOOKUP(C64,Locations!B:D,3,FALSE))* PI()/180-(VLOOKUP(B64,Locations!B:D,3,FALSE))*PI()/180))/1.609,0))*2,(ROUND(6371 * ACOS(SIN((VLOOKUP(B64,Locations!B:D,2,FALSE))*PI()/180)*SIN((VLOOKUP(C64,Locations!B:D,2,FALSE))*PI()/180) + COS((VLOOKUP(B64,Locations!B:D,2,FALSE))*PI()/180) * COS((VLOOKUP(C64,Locations!B:D,2,FALSE))*PI()/180)*COS((VLOOKUP(C64,Locations!B:D,3,FALSE))* PI()/180-(VLOOKUP(B64,Locations!B:D,3,FALSE))*PI()/180))/1.609,0))),""))</f>
        <v/>
      </c>
      <c r="J64" s="100" t="str">
        <f>IFERROR(ROUND(IF(OR(E64="",D64="HGV - Rigid - 0% laden (miles)",D64="HGV - Articulated - 0% laden (miles)"),VLOOKUP(D64,Transport!C:D,2,FALSE)*I64*F64*G64,VLOOKUP(D64,Transport!$O$13:$P$25,2,FALSE)*E64*I64*F64*G64),1),"")</f>
        <v/>
      </c>
      <c r="K64" s="90"/>
    </row>
    <row r="65" spans="1:11" ht="17.399999999999999" customHeight="1" x14ac:dyDescent="0.25">
      <c r="A65" s="90"/>
      <c r="B65" s="91"/>
      <c r="C65" s="91"/>
      <c r="D65" s="91"/>
      <c r="E65" s="90"/>
      <c r="F65" s="90">
        <v>1</v>
      </c>
      <c r="G65" s="101">
        <v>1</v>
      </c>
      <c r="H65" s="91"/>
      <c r="I65" s="100" t="str">
        <f>(IFERROR(IF(H65="Yes",(ROUND(6371 * ACOS(SIN((VLOOKUP(B65,Locations!B:D,2,FALSE))*PI()/180)*SIN((VLOOKUP(C65,Locations!B:D,2,FALSE))*PI()/180) + COS((VLOOKUP(B65,Locations!B:D,2,FALSE))*PI()/180) * COS((VLOOKUP(C65,Locations!B:D,2,FALSE))*PI()/180)*COS((VLOOKUP(C65,Locations!B:D,3,FALSE))* PI()/180-(VLOOKUP(B65,Locations!B:D,3,FALSE))*PI()/180))/1.609,0))*2,(ROUND(6371 * ACOS(SIN((VLOOKUP(B65,Locations!B:D,2,FALSE))*PI()/180)*SIN((VLOOKUP(C65,Locations!B:D,2,FALSE))*PI()/180) + COS((VLOOKUP(B65,Locations!B:D,2,FALSE))*PI()/180) * COS((VLOOKUP(C65,Locations!B:D,2,FALSE))*PI()/180)*COS((VLOOKUP(C65,Locations!B:D,3,FALSE))* PI()/180-(VLOOKUP(B65,Locations!B:D,3,FALSE))*PI()/180))/1.609,0))),""))</f>
        <v/>
      </c>
      <c r="J65" s="100" t="str">
        <f>IFERROR(ROUND(IF(OR(E65="",D65="HGV - Rigid - 0% laden (miles)",D65="HGV - Articulated - 0% laden (miles)"),VLOOKUP(D65,Transport!C:D,2,FALSE)*I65*F65*G65,VLOOKUP(D65,Transport!$O$13:$P$25,2,FALSE)*E65*I65*F65*G65),1),"")</f>
        <v/>
      </c>
      <c r="K65" s="90"/>
    </row>
    <row r="66" spans="1:11" ht="17.399999999999999" customHeight="1" x14ac:dyDescent="0.25">
      <c r="A66" s="90"/>
      <c r="B66" s="91"/>
      <c r="C66" s="91"/>
      <c r="D66" s="91"/>
      <c r="E66" s="90"/>
      <c r="F66" s="90">
        <v>1</v>
      </c>
      <c r="G66" s="101">
        <v>1</v>
      </c>
      <c r="H66" s="91"/>
      <c r="I66" s="100" t="str">
        <f>(IFERROR(IF(H66="Yes",(ROUND(6371 * ACOS(SIN((VLOOKUP(B66,Locations!B:D,2,FALSE))*PI()/180)*SIN((VLOOKUP(C66,Locations!B:D,2,FALSE))*PI()/180) + COS((VLOOKUP(B66,Locations!B:D,2,FALSE))*PI()/180) * COS((VLOOKUP(C66,Locations!B:D,2,FALSE))*PI()/180)*COS((VLOOKUP(C66,Locations!B:D,3,FALSE))* PI()/180-(VLOOKUP(B66,Locations!B:D,3,FALSE))*PI()/180))/1.609,0))*2,(ROUND(6371 * ACOS(SIN((VLOOKUP(B66,Locations!B:D,2,FALSE))*PI()/180)*SIN((VLOOKUP(C66,Locations!B:D,2,FALSE))*PI()/180) + COS((VLOOKUP(B66,Locations!B:D,2,FALSE))*PI()/180) * COS((VLOOKUP(C66,Locations!B:D,2,FALSE))*PI()/180)*COS((VLOOKUP(C66,Locations!B:D,3,FALSE))* PI()/180-(VLOOKUP(B66,Locations!B:D,3,FALSE))*PI()/180))/1.609,0))),""))</f>
        <v/>
      </c>
      <c r="J66" s="100" t="str">
        <f>IFERROR(ROUND(IF(OR(E66="",D66="HGV - Rigid - 0% laden (miles)",D66="HGV - Articulated - 0% laden (miles)"),VLOOKUP(D66,Transport!C:D,2,FALSE)*I66*F66*G66,VLOOKUP(D66,Transport!$O$13:$P$25,2,FALSE)*E66*I66*F66*G66),1),"")</f>
        <v/>
      </c>
      <c r="K66" s="90"/>
    </row>
    <row r="67" spans="1:11" ht="17.399999999999999" customHeight="1" x14ac:dyDescent="0.25">
      <c r="A67" s="90"/>
      <c r="B67" s="91"/>
      <c r="C67" s="91"/>
      <c r="D67" s="91"/>
      <c r="E67" s="90"/>
      <c r="F67" s="90">
        <v>1</v>
      </c>
      <c r="G67" s="101">
        <v>1</v>
      </c>
      <c r="H67" s="91"/>
      <c r="I67" s="100" t="str">
        <f>(IFERROR(IF(H67="Yes",(ROUND(6371 * ACOS(SIN((VLOOKUP(B67,Locations!B:D,2,FALSE))*PI()/180)*SIN((VLOOKUP(C67,Locations!B:D,2,FALSE))*PI()/180) + COS((VLOOKUP(B67,Locations!B:D,2,FALSE))*PI()/180) * COS((VLOOKUP(C67,Locations!B:D,2,FALSE))*PI()/180)*COS((VLOOKUP(C67,Locations!B:D,3,FALSE))* PI()/180-(VLOOKUP(B67,Locations!B:D,3,FALSE))*PI()/180))/1.609,0))*2,(ROUND(6371 * ACOS(SIN((VLOOKUP(B67,Locations!B:D,2,FALSE))*PI()/180)*SIN((VLOOKUP(C67,Locations!B:D,2,FALSE))*PI()/180) + COS((VLOOKUP(B67,Locations!B:D,2,FALSE))*PI()/180) * COS((VLOOKUP(C67,Locations!B:D,2,FALSE))*PI()/180)*COS((VLOOKUP(C67,Locations!B:D,3,FALSE))* PI()/180-(VLOOKUP(B67,Locations!B:D,3,FALSE))*PI()/180))/1.609,0))),""))</f>
        <v/>
      </c>
      <c r="J67" s="100" t="str">
        <f>IFERROR(ROUND(IF(OR(E67="",D67="HGV - Rigid - 0% laden (miles)",D67="HGV - Articulated - 0% laden (miles)"),VLOOKUP(D67,Transport!C:D,2,FALSE)*I67*F67*G67,VLOOKUP(D67,Transport!$O$13:$P$25,2,FALSE)*E67*I67*F67*G67),1),"")</f>
        <v/>
      </c>
      <c r="K67" s="90"/>
    </row>
    <row r="68" spans="1:11" ht="17.399999999999999" customHeight="1" x14ac:dyDescent="0.25">
      <c r="A68" s="90"/>
      <c r="B68" s="91"/>
      <c r="C68" s="91"/>
      <c r="D68" s="91"/>
      <c r="E68" s="90"/>
      <c r="F68" s="90">
        <v>1</v>
      </c>
      <c r="G68" s="101">
        <v>1</v>
      </c>
      <c r="H68" s="91"/>
      <c r="I68" s="100" t="str">
        <f>(IFERROR(IF(H68="Yes",(ROUND(6371 * ACOS(SIN((VLOOKUP(B68,Locations!B:D,2,FALSE))*PI()/180)*SIN((VLOOKUP(C68,Locations!B:D,2,FALSE))*PI()/180) + COS((VLOOKUP(B68,Locations!B:D,2,FALSE))*PI()/180) * COS((VLOOKUP(C68,Locations!B:D,2,FALSE))*PI()/180)*COS((VLOOKUP(C68,Locations!B:D,3,FALSE))* PI()/180-(VLOOKUP(B68,Locations!B:D,3,FALSE))*PI()/180))/1.609,0))*2,(ROUND(6371 * ACOS(SIN((VLOOKUP(B68,Locations!B:D,2,FALSE))*PI()/180)*SIN((VLOOKUP(C68,Locations!B:D,2,FALSE))*PI()/180) + COS((VLOOKUP(B68,Locations!B:D,2,FALSE))*PI()/180) * COS((VLOOKUP(C68,Locations!B:D,2,FALSE))*PI()/180)*COS((VLOOKUP(C68,Locations!B:D,3,FALSE))* PI()/180-(VLOOKUP(B68,Locations!B:D,3,FALSE))*PI()/180))/1.609,0))),""))</f>
        <v/>
      </c>
      <c r="J68" s="100" t="str">
        <f>IFERROR(ROUND(IF(OR(E68="",D68="HGV - Rigid - 0% laden (miles)",D68="HGV - Articulated - 0% laden (miles)"),VLOOKUP(D68,Transport!C:D,2,FALSE)*I68*F68*G68,VLOOKUP(D68,Transport!$O$13:$P$25,2,FALSE)*E68*I68*F68*G68),1),"")</f>
        <v/>
      </c>
      <c r="K68" s="90"/>
    </row>
    <row r="69" spans="1:11" ht="17.399999999999999" customHeight="1" x14ac:dyDescent="0.25">
      <c r="A69" s="90"/>
      <c r="B69" s="91"/>
      <c r="C69" s="91"/>
      <c r="D69" s="91"/>
      <c r="E69" s="90"/>
      <c r="F69" s="90">
        <v>1</v>
      </c>
      <c r="G69" s="101">
        <v>1</v>
      </c>
      <c r="H69" s="91"/>
      <c r="I69" s="100" t="str">
        <f>(IFERROR(IF(H69="Yes",(ROUND(6371 * ACOS(SIN((VLOOKUP(B69,Locations!B:D,2,FALSE))*PI()/180)*SIN((VLOOKUP(C69,Locations!B:D,2,FALSE))*PI()/180) + COS((VLOOKUP(B69,Locations!B:D,2,FALSE))*PI()/180) * COS((VLOOKUP(C69,Locations!B:D,2,FALSE))*PI()/180)*COS((VLOOKUP(C69,Locations!B:D,3,FALSE))* PI()/180-(VLOOKUP(B69,Locations!B:D,3,FALSE))*PI()/180))/1.609,0))*2,(ROUND(6371 * ACOS(SIN((VLOOKUP(B69,Locations!B:D,2,FALSE))*PI()/180)*SIN((VLOOKUP(C69,Locations!B:D,2,FALSE))*PI()/180) + COS((VLOOKUP(B69,Locations!B:D,2,FALSE))*PI()/180) * COS((VLOOKUP(C69,Locations!B:D,2,FALSE))*PI()/180)*COS((VLOOKUP(C69,Locations!B:D,3,FALSE))* PI()/180-(VLOOKUP(B69,Locations!B:D,3,FALSE))*PI()/180))/1.609,0))),""))</f>
        <v/>
      </c>
      <c r="J69" s="100" t="str">
        <f>IFERROR(ROUND(IF(OR(E69="",D69="HGV - Rigid - 0% laden (miles)",D69="HGV - Articulated - 0% laden (miles)"),VLOOKUP(D69,Transport!C:D,2,FALSE)*I69*F69*G69,VLOOKUP(D69,Transport!$O$13:$P$25,2,FALSE)*E69*I69*F69*G69),1),"")</f>
        <v/>
      </c>
      <c r="K69" s="90"/>
    </row>
    <row r="70" spans="1:11" ht="17.399999999999999" customHeight="1" x14ac:dyDescent="0.25">
      <c r="A70" s="90"/>
      <c r="B70" s="91"/>
      <c r="C70" s="91"/>
      <c r="D70" s="91"/>
      <c r="E70" s="90"/>
      <c r="F70" s="90">
        <v>1</v>
      </c>
      <c r="G70" s="101">
        <v>1</v>
      </c>
      <c r="H70" s="91"/>
      <c r="I70" s="100" t="str">
        <f>(IFERROR(IF(H70="Yes",(ROUND(6371 * ACOS(SIN((VLOOKUP(B70,Locations!B:D,2,FALSE))*PI()/180)*SIN((VLOOKUP(C70,Locations!B:D,2,FALSE))*PI()/180) + COS((VLOOKUP(B70,Locations!B:D,2,FALSE))*PI()/180) * COS((VLOOKUP(C70,Locations!B:D,2,FALSE))*PI()/180)*COS((VLOOKUP(C70,Locations!B:D,3,FALSE))* PI()/180-(VLOOKUP(B70,Locations!B:D,3,FALSE))*PI()/180))/1.609,0))*2,(ROUND(6371 * ACOS(SIN((VLOOKUP(B70,Locations!B:D,2,FALSE))*PI()/180)*SIN((VLOOKUP(C70,Locations!B:D,2,FALSE))*PI()/180) + COS((VLOOKUP(B70,Locations!B:D,2,FALSE))*PI()/180) * COS((VLOOKUP(C70,Locations!B:D,2,FALSE))*PI()/180)*COS((VLOOKUP(C70,Locations!B:D,3,FALSE))* PI()/180-(VLOOKUP(B70,Locations!B:D,3,FALSE))*PI()/180))/1.609,0))),""))</f>
        <v/>
      </c>
      <c r="J70" s="100" t="str">
        <f>IFERROR(ROUND(IF(OR(E70="",D70="HGV - Rigid - 0% laden (miles)",D70="HGV - Articulated - 0% laden (miles)"),VLOOKUP(D70,Transport!C:D,2,FALSE)*I70*F70*G70,VLOOKUP(D70,Transport!$O$13:$P$25,2,FALSE)*E70*I70*F70*G70),1),"")</f>
        <v/>
      </c>
      <c r="K70" s="90"/>
    </row>
    <row r="71" spans="1:11" ht="17.399999999999999" customHeight="1" x14ac:dyDescent="0.25">
      <c r="A71" s="90"/>
      <c r="B71" s="91"/>
      <c r="C71" s="91"/>
      <c r="D71" s="91"/>
      <c r="E71" s="90"/>
      <c r="F71" s="90">
        <v>1</v>
      </c>
      <c r="G71" s="101">
        <v>1</v>
      </c>
      <c r="H71" s="91"/>
      <c r="I71" s="100" t="str">
        <f>(IFERROR(IF(H71="Yes",(ROUND(6371 * ACOS(SIN((VLOOKUP(B71,Locations!B:D,2,FALSE))*PI()/180)*SIN((VLOOKUP(C71,Locations!B:D,2,FALSE))*PI()/180) + COS((VLOOKUP(B71,Locations!B:D,2,FALSE))*PI()/180) * COS((VLOOKUP(C71,Locations!B:D,2,FALSE))*PI()/180)*COS((VLOOKUP(C71,Locations!B:D,3,FALSE))* PI()/180-(VLOOKUP(B71,Locations!B:D,3,FALSE))*PI()/180))/1.609,0))*2,(ROUND(6371 * ACOS(SIN((VLOOKUP(B71,Locations!B:D,2,FALSE))*PI()/180)*SIN((VLOOKUP(C71,Locations!B:D,2,FALSE))*PI()/180) + COS((VLOOKUP(B71,Locations!B:D,2,FALSE))*PI()/180) * COS((VLOOKUP(C71,Locations!B:D,2,FALSE))*PI()/180)*COS((VLOOKUP(C71,Locations!B:D,3,FALSE))* PI()/180-(VLOOKUP(B71,Locations!B:D,3,FALSE))*PI()/180))/1.609,0))),""))</f>
        <v/>
      </c>
      <c r="J71" s="100" t="str">
        <f>IFERROR(ROUND(IF(OR(E71="",D71="HGV - Rigid - 0% laden (miles)",D71="HGV - Articulated - 0% laden (miles)"),VLOOKUP(D71,Transport!C:D,2,FALSE)*I71*F71*G71,VLOOKUP(D71,Transport!$O$13:$P$25,2,FALSE)*E71*I71*F71*G71),1),"")</f>
        <v/>
      </c>
      <c r="K71" s="90"/>
    </row>
    <row r="72" spans="1:11" ht="17.399999999999999" customHeight="1" x14ac:dyDescent="0.25">
      <c r="A72" s="90"/>
      <c r="B72" s="91"/>
      <c r="C72" s="91"/>
      <c r="D72" s="91"/>
      <c r="E72" s="90"/>
      <c r="F72" s="90">
        <v>1</v>
      </c>
      <c r="G72" s="101">
        <v>1</v>
      </c>
      <c r="H72" s="91"/>
      <c r="I72" s="100" t="str">
        <f>(IFERROR(IF(H72="Yes",(ROUND(6371 * ACOS(SIN((VLOOKUP(B72,Locations!B:D,2,FALSE))*PI()/180)*SIN((VLOOKUP(C72,Locations!B:D,2,FALSE))*PI()/180) + COS((VLOOKUP(B72,Locations!B:D,2,FALSE))*PI()/180) * COS((VLOOKUP(C72,Locations!B:D,2,FALSE))*PI()/180)*COS((VLOOKUP(C72,Locations!B:D,3,FALSE))* PI()/180-(VLOOKUP(B72,Locations!B:D,3,FALSE))*PI()/180))/1.609,0))*2,(ROUND(6371 * ACOS(SIN((VLOOKUP(B72,Locations!B:D,2,FALSE))*PI()/180)*SIN((VLOOKUP(C72,Locations!B:D,2,FALSE))*PI()/180) + COS((VLOOKUP(B72,Locations!B:D,2,FALSE))*PI()/180) * COS((VLOOKUP(C72,Locations!B:D,2,FALSE))*PI()/180)*COS((VLOOKUP(C72,Locations!B:D,3,FALSE))* PI()/180-(VLOOKUP(B72,Locations!B:D,3,FALSE))*PI()/180))/1.609,0))),""))</f>
        <v/>
      </c>
      <c r="J72" s="100" t="str">
        <f>IFERROR(ROUND(IF(OR(E72="",D72="HGV - Rigid - 0% laden (miles)",D72="HGV - Articulated - 0% laden (miles)"),VLOOKUP(D72,Transport!C:D,2,FALSE)*I72*F72*G72,VLOOKUP(D72,Transport!$O$13:$P$25,2,FALSE)*E72*I72*F72*G72),1),"")</f>
        <v/>
      </c>
      <c r="K72" s="90"/>
    </row>
    <row r="73" spans="1:11" ht="17.399999999999999" customHeight="1" x14ac:dyDescent="0.25">
      <c r="A73" s="90"/>
      <c r="B73" s="91"/>
      <c r="C73" s="91"/>
      <c r="D73" s="91"/>
      <c r="E73" s="90"/>
      <c r="F73" s="90">
        <v>1</v>
      </c>
      <c r="G73" s="101">
        <v>1</v>
      </c>
      <c r="H73" s="91"/>
      <c r="I73" s="100" t="str">
        <f>(IFERROR(IF(H73="Yes",(ROUND(6371 * ACOS(SIN((VLOOKUP(B73,Locations!B:D,2,FALSE))*PI()/180)*SIN((VLOOKUP(C73,Locations!B:D,2,FALSE))*PI()/180) + COS((VLOOKUP(B73,Locations!B:D,2,FALSE))*PI()/180) * COS((VLOOKUP(C73,Locations!B:D,2,FALSE))*PI()/180)*COS((VLOOKUP(C73,Locations!B:D,3,FALSE))* PI()/180-(VLOOKUP(B73,Locations!B:D,3,FALSE))*PI()/180))/1.609,0))*2,(ROUND(6371 * ACOS(SIN((VLOOKUP(B73,Locations!B:D,2,FALSE))*PI()/180)*SIN((VLOOKUP(C73,Locations!B:D,2,FALSE))*PI()/180) + COS((VLOOKUP(B73,Locations!B:D,2,FALSE))*PI()/180) * COS((VLOOKUP(C73,Locations!B:D,2,FALSE))*PI()/180)*COS((VLOOKUP(C73,Locations!B:D,3,FALSE))* PI()/180-(VLOOKUP(B73,Locations!B:D,3,FALSE))*PI()/180))/1.609,0))),""))</f>
        <v/>
      </c>
      <c r="J73" s="100" t="str">
        <f>IFERROR(ROUND(IF(OR(E73="",D73="HGV - Rigid - 0% laden (miles)",D73="HGV - Articulated - 0% laden (miles)"),VLOOKUP(D73,Transport!C:D,2,FALSE)*I73*F73*G73,VLOOKUP(D73,Transport!$O$13:$P$25,2,FALSE)*E73*I73*F73*G73),1),"")</f>
        <v/>
      </c>
      <c r="K73" s="90"/>
    </row>
    <row r="74" spans="1:11" ht="17.399999999999999" customHeight="1" x14ac:dyDescent="0.25">
      <c r="A74" s="90"/>
      <c r="B74" s="91"/>
      <c r="C74" s="91"/>
      <c r="D74" s="91"/>
      <c r="E74" s="90"/>
      <c r="F74" s="90">
        <v>1</v>
      </c>
      <c r="G74" s="101">
        <v>1</v>
      </c>
      <c r="H74" s="91"/>
      <c r="I74" s="100" t="str">
        <f>(IFERROR(IF(H74="Yes",(ROUND(6371 * ACOS(SIN((VLOOKUP(B74,Locations!B:D,2,FALSE))*PI()/180)*SIN((VLOOKUP(C74,Locations!B:D,2,FALSE))*PI()/180) + COS((VLOOKUP(B74,Locations!B:D,2,FALSE))*PI()/180) * COS((VLOOKUP(C74,Locations!B:D,2,FALSE))*PI()/180)*COS((VLOOKUP(C74,Locations!B:D,3,FALSE))* PI()/180-(VLOOKUP(B74,Locations!B:D,3,FALSE))*PI()/180))/1.609,0))*2,(ROUND(6371 * ACOS(SIN((VLOOKUP(B74,Locations!B:D,2,FALSE))*PI()/180)*SIN((VLOOKUP(C74,Locations!B:D,2,FALSE))*PI()/180) + COS((VLOOKUP(B74,Locations!B:D,2,FALSE))*PI()/180) * COS((VLOOKUP(C74,Locations!B:D,2,FALSE))*PI()/180)*COS((VLOOKUP(C74,Locations!B:D,3,FALSE))* PI()/180-(VLOOKUP(B74,Locations!B:D,3,FALSE))*PI()/180))/1.609,0))),""))</f>
        <v/>
      </c>
      <c r="J74" s="100" t="str">
        <f>IFERROR(ROUND(IF(OR(E74="",D74="HGV - Rigid - 0% laden (miles)",D74="HGV - Articulated - 0% laden (miles)"),VLOOKUP(D74,Transport!C:D,2,FALSE)*I74*F74*G74,VLOOKUP(D74,Transport!$O$13:$P$25,2,FALSE)*E74*I74*F74*G74),1),"")</f>
        <v/>
      </c>
      <c r="K74" s="90"/>
    </row>
    <row r="75" spans="1:11" ht="17.399999999999999" customHeight="1" x14ac:dyDescent="0.25">
      <c r="A75" s="90"/>
      <c r="B75" s="91"/>
      <c r="C75" s="91"/>
      <c r="D75" s="91"/>
      <c r="E75" s="90"/>
      <c r="F75" s="90">
        <v>1</v>
      </c>
      <c r="G75" s="101">
        <v>1</v>
      </c>
      <c r="H75" s="91"/>
      <c r="I75" s="100" t="str">
        <f>(IFERROR(IF(H75="Yes",(ROUND(6371 * ACOS(SIN((VLOOKUP(B75,Locations!B:D,2,FALSE))*PI()/180)*SIN((VLOOKUP(C75,Locations!B:D,2,FALSE))*PI()/180) + COS((VLOOKUP(B75,Locations!B:D,2,FALSE))*PI()/180) * COS((VLOOKUP(C75,Locations!B:D,2,FALSE))*PI()/180)*COS((VLOOKUP(C75,Locations!B:D,3,FALSE))* PI()/180-(VLOOKUP(B75,Locations!B:D,3,FALSE))*PI()/180))/1.609,0))*2,(ROUND(6371 * ACOS(SIN((VLOOKUP(B75,Locations!B:D,2,FALSE))*PI()/180)*SIN((VLOOKUP(C75,Locations!B:D,2,FALSE))*PI()/180) + COS((VLOOKUP(B75,Locations!B:D,2,FALSE))*PI()/180) * COS((VLOOKUP(C75,Locations!B:D,2,FALSE))*PI()/180)*COS((VLOOKUP(C75,Locations!B:D,3,FALSE))* PI()/180-(VLOOKUP(B75,Locations!B:D,3,FALSE))*PI()/180))/1.609,0))),""))</f>
        <v/>
      </c>
      <c r="J75" s="100" t="str">
        <f>IFERROR(ROUND(IF(OR(E75="",D75="HGV - Rigid - 0% laden (miles)",D75="HGV - Articulated - 0% laden (miles)"),VLOOKUP(D75,Transport!C:D,2,FALSE)*I75*F75*G75,VLOOKUP(D75,Transport!$O$13:$P$25,2,FALSE)*E75*I75*F75*G75),1),"")</f>
        <v/>
      </c>
      <c r="K75" s="90"/>
    </row>
    <row r="76" spans="1:11" ht="17.399999999999999" customHeight="1" x14ac:dyDescent="0.25">
      <c r="A76" s="90"/>
      <c r="B76" s="91"/>
      <c r="C76" s="91"/>
      <c r="D76" s="91"/>
      <c r="E76" s="90"/>
      <c r="F76" s="90">
        <v>1</v>
      </c>
      <c r="G76" s="101">
        <v>1</v>
      </c>
      <c r="H76" s="91"/>
      <c r="I76" s="100" t="str">
        <f>(IFERROR(IF(H76="Yes",(ROUND(6371 * ACOS(SIN((VLOOKUP(B76,Locations!B:D,2,FALSE))*PI()/180)*SIN((VLOOKUP(C76,Locations!B:D,2,FALSE))*PI()/180) + COS((VLOOKUP(B76,Locations!B:D,2,FALSE))*PI()/180) * COS((VLOOKUP(C76,Locations!B:D,2,FALSE))*PI()/180)*COS((VLOOKUP(C76,Locations!B:D,3,FALSE))* PI()/180-(VLOOKUP(B76,Locations!B:D,3,FALSE))*PI()/180))/1.609,0))*2,(ROUND(6371 * ACOS(SIN((VLOOKUP(B76,Locations!B:D,2,FALSE))*PI()/180)*SIN((VLOOKUP(C76,Locations!B:D,2,FALSE))*PI()/180) + COS((VLOOKUP(B76,Locations!B:D,2,FALSE))*PI()/180) * COS((VLOOKUP(C76,Locations!B:D,2,FALSE))*PI()/180)*COS((VLOOKUP(C76,Locations!B:D,3,FALSE))* PI()/180-(VLOOKUP(B76,Locations!B:D,3,FALSE))*PI()/180))/1.609,0))),""))</f>
        <v/>
      </c>
      <c r="J76" s="100" t="str">
        <f>IFERROR(ROUND(IF(OR(E76="",D76="HGV - Rigid - 0% laden (miles)",D76="HGV - Articulated - 0% laden (miles)"),VLOOKUP(D76,Transport!C:D,2,FALSE)*I76*F76*G76,VLOOKUP(D76,Transport!$O$13:$P$25,2,FALSE)*E76*I76*F76*G76),1),"")</f>
        <v/>
      </c>
      <c r="K76" s="90"/>
    </row>
    <row r="77" spans="1:11" ht="17.399999999999999" customHeight="1" x14ac:dyDescent="0.25">
      <c r="A77" s="90"/>
      <c r="B77" s="91"/>
      <c r="C77" s="91"/>
      <c r="D77" s="91"/>
      <c r="E77" s="90"/>
      <c r="F77" s="90">
        <v>1</v>
      </c>
      <c r="G77" s="101">
        <v>1</v>
      </c>
      <c r="H77" s="91"/>
      <c r="I77" s="100" t="str">
        <f>(IFERROR(IF(H77="Yes",(ROUND(6371 * ACOS(SIN((VLOOKUP(B77,Locations!B:D,2,FALSE))*PI()/180)*SIN((VLOOKUP(C77,Locations!B:D,2,FALSE))*PI()/180) + COS((VLOOKUP(B77,Locations!B:D,2,FALSE))*PI()/180) * COS((VLOOKUP(C77,Locations!B:D,2,FALSE))*PI()/180)*COS((VLOOKUP(C77,Locations!B:D,3,FALSE))* PI()/180-(VLOOKUP(B77,Locations!B:D,3,FALSE))*PI()/180))/1.609,0))*2,(ROUND(6371 * ACOS(SIN((VLOOKUP(B77,Locations!B:D,2,FALSE))*PI()/180)*SIN((VLOOKUP(C77,Locations!B:D,2,FALSE))*PI()/180) + COS((VLOOKUP(B77,Locations!B:D,2,FALSE))*PI()/180) * COS((VLOOKUP(C77,Locations!B:D,2,FALSE))*PI()/180)*COS((VLOOKUP(C77,Locations!B:D,3,FALSE))* PI()/180-(VLOOKUP(B77,Locations!B:D,3,FALSE))*PI()/180))/1.609,0))),""))</f>
        <v/>
      </c>
      <c r="J77" s="100" t="str">
        <f>IFERROR(ROUND(IF(OR(E77="",D77="HGV - Rigid - 0% laden (miles)",D77="HGV - Articulated - 0% laden (miles)"),VLOOKUP(D77,Transport!C:D,2,FALSE)*I77*F77*G77,VLOOKUP(D77,Transport!$O$13:$P$25,2,FALSE)*E77*I77*F77*G77),1),"")</f>
        <v/>
      </c>
      <c r="K77" s="90"/>
    </row>
    <row r="78" spans="1:11" ht="17.399999999999999" customHeight="1" x14ac:dyDescent="0.25">
      <c r="A78" s="90"/>
      <c r="B78" s="91"/>
      <c r="C78" s="91"/>
      <c r="D78" s="91"/>
      <c r="E78" s="90"/>
      <c r="F78" s="90">
        <v>1</v>
      </c>
      <c r="G78" s="101">
        <v>1</v>
      </c>
      <c r="H78" s="91"/>
      <c r="I78" s="100" t="str">
        <f>(IFERROR(IF(H78="Yes",(ROUND(6371 * ACOS(SIN((VLOOKUP(B78,Locations!B:D,2,FALSE))*PI()/180)*SIN((VLOOKUP(C78,Locations!B:D,2,FALSE))*PI()/180) + COS((VLOOKUP(B78,Locations!B:D,2,FALSE))*PI()/180) * COS((VLOOKUP(C78,Locations!B:D,2,FALSE))*PI()/180)*COS((VLOOKUP(C78,Locations!B:D,3,FALSE))* PI()/180-(VLOOKUP(B78,Locations!B:D,3,FALSE))*PI()/180))/1.609,0))*2,(ROUND(6371 * ACOS(SIN((VLOOKUP(B78,Locations!B:D,2,FALSE))*PI()/180)*SIN((VLOOKUP(C78,Locations!B:D,2,FALSE))*PI()/180) + COS((VLOOKUP(B78,Locations!B:D,2,FALSE))*PI()/180) * COS((VLOOKUP(C78,Locations!B:D,2,FALSE))*PI()/180)*COS((VLOOKUP(C78,Locations!B:D,3,FALSE))* PI()/180-(VLOOKUP(B78,Locations!B:D,3,FALSE))*PI()/180))/1.609,0))),""))</f>
        <v/>
      </c>
      <c r="J78" s="100" t="str">
        <f>IFERROR(ROUND(IF(OR(E78="",D78="HGV - Rigid - 0% laden (miles)",D78="HGV - Articulated - 0% laden (miles)"),VLOOKUP(D78,Transport!C:D,2,FALSE)*I78*F78*G78,VLOOKUP(D78,Transport!$O$13:$P$25,2,FALSE)*E78*I78*F78*G78),1),"")</f>
        <v/>
      </c>
      <c r="K78" s="90"/>
    </row>
    <row r="79" spans="1:11" ht="17.399999999999999" customHeight="1" x14ac:dyDescent="0.25">
      <c r="A79" s="90"/>
      <c r="B79" s="91"/>
      <c r="C79" s="91"/>
      <c r="D79" s="91"/>
      <c r="E79" s="90"/>
      <c r="F79" s="90">
        <v>1</v>
      </c>
      <c r="G79" s="101">
        <v>1</v>
      </c>
      <c r="H79" s="91"/>
      <c r="I79" s="100" t="str">
        <f>(IFERROR(IF(H79="Yes",(ROUND(6371 * ACOS(SIN((VLOOKUP(B79,Locations!B:D,2,FALSE))*PI()/180)*SIN((VLOOKUP(C79,Locations!B:D,2,FALSE))*PI()/180) + COS((VLOOKUP(B79,Locations!B:D,2,FALSE))*PI()/180) * COS((VLOOKUP(C79,Locations!B:D,2,FALSE))*PI()/180)*COS((VLOOKUP(C79,Locations!B:D,3,FALSE))* PI()/180-(VLOOKUP(B79,Locations!B:D,3,FALSE))*PI()/180))/1.609,0))*2,(ROUND(6371 * ACOS(SIN((VLOOKUP(B79,Locations!B:D,2,FALSE))*PI()/180)*SIN((VLOOKUP(C79,Locations!B:D,2,FALSE))*PI()/180) + COS((VLOOKUP(B79,Locations!B:D,2,FALSE))*PI()/180) * COS((VLOOKUP(C79,Locations!B:D,2,FALSE))*PI()/180)*COS((VLOOKUP(C79,Locations!B:D,3,FALSE))* PI()/180-(VLOOKUP(B79,Locations!B:D,3,FALSE))*PI()/180))/1.609,0))),""))</f>
        <v/>
      </c>
      <c r="J79" s="100" t="str">
        <f>IFERROR(ROUND(IF(OR(E79="",D79="HGV - Rigid - 0% laden (miles)",D79="HGV - Articulated - 0% laden (miles)"),VLOOKUP(D79,Transport!C:D,2,FALSE)*I79*F79*G79,VLOOKUP(D79,Transport!$O$13:$P$25,2,FALSE)*E79*I79*F79*G79),1),"")</f>
        <v/>
      </c>
      <c r="K79" s="90"/>
    </row>
    <row r="80" spans="1:11" ht="17.399999999999999" customHeight="1" x14ac:dyDescent="0.25">
      <c r="A80" s="90"/>
      <c r="B80" s="91"/>
      <c r="C80" s="91"/>
      <c r="D80" s="91"/>
      <c r="E80" s="90"/>
      <c r="F80" s="90">
        <v>1</v>
      </c>
      <c r="G80" s="101">
        <v>1</v>
      </c>
      <c r="H80" s="91"/>
      <c r="I80" s="100" t="str">
        <f>(IFERROR(IF(H80="Yes",(ROUND(6371 * ACOS(SIN((VLOOKUP(B80,Locations!B:D,2,FALSE))*PI()/180)*SIN((VLOOKUP(C80,Locations!B:D,2,FALSE))*PI()/180) + COS((VLOOKUP(B80,Locations!B:D,2,FALSE))*PI()/180) * COS((VLOOKUP(C80,Locations!B:D,2,FALSE))*PI()/180)*COS((VLOOKUP(C80,Locations!B:D,3,FALSE))* PI()/180-(VLOOKUP(B80,Locations!B:D,3,FALSE))*PI()/180))/1.609,0))*2,(ROUND(6371 * ACOS(SIN((VLOOKUP(B80,Locations!B:D,2,FALSE))*PI()/180)*SIN((VLOOKUP(C80,Locations!B:D,2,FALSE))*PI()/180) + COS((VLOOKUP(B80,Locations!B:D,2,FALSE))*PI()/180) * COS((VLOOKUP(C80,Locations!B:D,2,FALSE))*PI()/180)*COS((VLOOKUP(C80,Locations!B:D,3,FALSE))* PI()/180-(VLOOKUP(B80,Locations!B:D,3,FALSE))*PI()/180))/1.609,0))),""))</f>
        <v/>
      </c>
      <c r="J80" s="100" t="str">
        <f>IFERROR(ROUND(IF(OR(E80="",D80="HGV - Rigid - 0% laden (miles)",D80="HGV - Articulated - 0% laden (miles)"),VLOOKUP(D80,Transport!C:D,2,FALSE)*I80*F80*G80,VLOOKUP(D80,Transport!$O$13:$P$25,2,FALSE)*E80*I80*F80*G80),1),"")</f>
        <v/>
      </c>
      <c r="K80" s="90"/>
    </row>
    <row r="81" spans="1:11" ht="17.399999999999999" customHeight="1" x14ac:dyDescent="0.25">
      <c r="A81" s="90"/>
      <c r="B81" s="91"/>
      <c r="C81" s="91"/>
      <c r="D81" s="91"/>
      <c r="E81" s="90"/>
      <c r="F81" s="90">
        <v>1</v>
      </c>
      <c r="G81" s="101">
        <v>1</v>
      </c>
      <c r="H81" s="91"/>
      <c r="I81" s="100" t="str">
        <f>(IFERROR(IF(H81="Yes",(ROUND(6371 * ACOS(SIN((VLOOKUP(B81,Locations!B:D,2,FALSE))*PI()/180)*SIN((VLOOKUP(C81,Locations!B:D,2,FALSE))*PI()/180) + COS((VLOOKUP(B81,Locations!B:D,2,FALSE))*PI()/180) * COS((VLOOKUP(C81,Locations!B:D,2,FALSE))*PI()/180)*COS((VLOOKUP(C81,Locations!B:D,3,FALSE))* PI()/180-(VLOOKUP(B81,Locations!B:D,3,FALSE))*PI()/180))/1.609,0))*2,(ROUND(6371 * ACOS(SIN((VLOOKUP(B81,Locations!B:D,2,FALSE))*PI()/180)*SIN((VLOOKUP(C81,Locations!B:D,2,FALSE))*PI()/180) + COS((VLOOKUP(B81,Locations!B:D,2,FALSE))*PI()/180) * COS((VLOOKUP(C81,Locations!B:D,2,FALSE))*PI()/180)*COS((VLOOKUP(C81,Locations!B:D,3,FALSE))* PI()/180-(VLOOKUP(B81,Locations!B:D,3,FALSE))*PI()/180))/1.609,0))),""))</f>
        <v/>
      </c>
      <c r="J81" s="100" t="str">
        <f>IFERROR(ROUND(IF(OR(E81="",D81="HGV - Rigid - 0% laden (miles)",D81="HGV - Articulated - 0% laden (miles)"),VLOOKUP(D81,Transport!C:D,2,FALSE)*I81*F81*G81,VLOOKUP(D81,Transport!$O$13:$P$25,2,FALSE)*E81*I81*F81*G81),1),"")</f>
        <v/>
      </c>
      <c r="K81" s="90"/>
    </row>
    <row r="82" spans="1:11" ht="17.399999999999999" customHeight="1" x14ac:dyDescent="0.25">
      <c r="A82" s="90"/>
      <c r="B82" s="91"/>
      <c r="C82" s="91"/>
      <c r="D82" s="91"/>
      <c r="E82" s="90"/>
      <c r="F82" s="90">
        <v>1</v>
      </c>
      <c r="G82" s="101">
        <v>1</v>
      </c>
      <c r="H82" s="91"/>
      <c r="I82" s="100" t="str">
        <f>(IFERROR(IF(H82="Yes",(ROUND(6371 * ACOS(SIN((VLOOKUP(B82,Locations!B:D,2,FALSE))*PI()/180)*SIN((VLOOKUP(C82,Locations!B:D,2,FALSE))*PI()/180) + COS((VLOOKUP(B82,Locations!B:D,2,FALSE))*PI()/180) * COS((VLOOKUP(C82,Locations!B:D,2,FALSE))*PI()/180)*COS((VLOOKUP(C82,Locations!B:D,3,FALSE))* PI()/180-(VLOOKUP(B82,Locations!B:D,3,FALSE))*PI()/180))/1.609,0))*2,(ROUND(6371 * ACOS(SIN((VLOOKUP(B82,Locations!B:D,2,FALSE))*PI()/180)*SIN((VLOOKUP(C82,Locations!B:D,2,FALSE))*PI()/180) + COS((VLOOKUP(B82,Locations!B:D,2,FALSE))*PI()/180) * COS((VLOOKUP(C82,Locations!B:D,2,FALSE))*PI()/180)*COS((VLOOKUP(C82,Locations!B:D,3,FALSE))* PI()/180-(VLOOKUP(B82,Locations!B:D,3,FALSE))*PI()/180))/1.609,0))),""))</f>
        <v/>
      </c>
      <c r="J82" s="100" t="str">
        <f>IFERROR(ROUND(IF(OR(E82="",D82="HGV - Rigid - 0% laden (miles)",D82="HGV - Articulated - 0% laden (miles)"),VLOOKUP(D82,Transport!C:D,2,FALSE)*I82*F82*G82,VLOOKUP(D82,Transport!$O$13:$P$25,2,FALSE)*E82*I82*F82*G82),1),"")</f>
        <v/>
      </c>
      <c r="K82" s="90"/>
    </row>
    <row r="83" spans="1:11" ht="17.399999999999999" customHeight="1" x14ac:dyDescent="0.25">
      <c r="A83" s="90"/>
      <c r="B83" s="91"/>
      <c r="C83" s="91"/>
      <c r="D83" s="91"/>
      <c r="E83" s="90"/>
      <c r="F83" s="90">
        <v>1</v>
      </c>
      <c r="G83" s="101">
        <v>1</v>
      </c>
      <c r="H83" s="91"/>
      <c r="I83" s="100" t="str">
        <f>(IFERROR(IF(H83="Yes",(ROUND(6371 * ACOS(SIN((VLOOKUP(B83,Locations!B:D,2,FALSE))*PI()/180)*SIN((VLOOKUP(C83,Locations!B:D,2,FALSE))*PI()/180) + COS((VLOOKUP(B83,Locations!B:D,2,FALSE))*PI()/180) * COS((VLOOKUP(C83,Locations!B:D,2,FALSE))*PI()/180)*COS((VLOOKUP(C83,Locations!B:D,3,FALSE))* PI()/180-(VLOOKUP(B83,Locations!B:D,3,FALSE))*PI()/180))/1.609,0))*2,(ROUND(6371 * ACOS(SIN((VLOOKUP(B83,Locations!B:D,2,FALSE))*PI()/180)*SIN((VLOOKUP(C83,Locations!B:D,2,FALSE))*PI()/180) + COS((VLOOKUP(B83,Locations!B:D,2,FALSE))*PI()/180) * COS((VLOOKUP(C83,Locations!B:D,2,FALSE))*PI()/180)*COS((VLOOKUP(C83,Locations!B:D,3,FALSE))* PI()/180-(VLOOKUP(B83,Locations!B:D,3,FALSE))*PI()/180))/1.609,0))),""))</f>
        <v/>
      </c>
      <c r="J83" s="100" t="str">
        <f>IFERROR(ROUND(IF(OR(E83="",D83="HGV - Rigid - 0% laden (miles)",D83="HGV - Articulated - 0% laden (miles)"),VLOOKUP(D83,Transport!C:D,2,FALSE)*I83*F83*G83,VLOOKUP(D83,Transport!$O$13:$P$25,2,FALSE)*E83*I83*F83*G83),1),"")</f>
        <v/>
      </c>
      <c r="K83" s="90"/>
    </row>
    <row r="84" spans="1:11" ht="17.399999999999999" customHeight="1" x14ac:dyDescent="0.25">
      <c r="A84" s="90"/>
      <c r="B84" s="91"/>
      <c r="C84" s="91"/>
      <c r="D84" s="91"/>
      <c r="E84" s="90"/>
      <c r="F84" s="90">
        <v>1</v>
      </c>
      <c r="G84" s="101">
        <v>1</v>
      </c>
      <c r="H84" s="91"/>
      <c r="I84" s="100" t="str">
        <f>(IFERROR(IF(H84="Yes",(ROUND(6371 * ACOS(SIN((VLOOKUP(B84,Locations!B:D,2,FALSE))*PI()/180)*SIN((VLOOKUP(C84,Locations!B:D,2,FALSE))*PI()/180) + COS((VLOOKUP(B84,Locations!B:D,2,FALSE))*PI()/180) * COS((VLOOKUP(C84,Locations!B:D,2,FALSE))*PI()/180)*COS((VLOOKUP(C84,Locations!B:D,3,FALSE))* PI()/180-(VLOOKUP(B84,Locations!B:D,3,FALSE))*PI()/180))/1.609,0))*2,(ROUND(6371 * ACOS(SIN((VLOOKUP(B84,Locations!B:D,2,FALSE))*PI()/180)*SIN((VLOOKUP(C84,Locations!B:D,2,FALSE))*PI()/180) + COS((VLOOKUP(B84,Locations!B:D,2,FALSE))*PI()/180) * COS((VLOOKUP(C84,Locations!B:D,2,FALSE))*PI()/180)*COS((VLOOKUP(C84,Locations!B:D,3,FALSE))* PI()/180-(VLOOKUP(B84,Locations!B:D,3,FALSE))*PI()/180))/1.609,0))),""))</f>
        <v/>
      </c>
      <c r="J84" s="100" t="str">
        <f>IFERROR(ROUND(IF(OR(E84="",D84="HGV - Rigid - 0% laden (miles)",D84="HGV - Articulated - 0% laden (miles)"),VLOOKUP(D84,Transport!C:D,2,FALSE)*I84*F84*G84,VLOOKUP(D84,Transport!$O$13:$P$25,2,FALSE)*E84*I84*F84*G84),1),"")</f>
        <v/>
      </c>
      <c r="K84" s="90"/>
    </row>
    <row r="85" spans="1:11" ht="17.399999999999999" customHeight="1" x14ac:dyDescent="0.25">
      <c r="A85" s="90"/>
      <c r="B85" s="91"/>
      <c r="C85" s="91"/>
      <c r="D85" s="91"/>
      <c r="E85" s="90"/>
      <c r="F85" s="90">
        <v>1</v>
      </c>
      <c r="G85" s="101">
        <v>1</v>
      </c>
      <c r="H85" s="91"/>
      <c r="I85" s="100" t="str">
        <f>(IFERROR(IF(H85="Yes",(ROUND(6371 * ACOS(SIN((VLOOKUP(B85,Locations!B:D,2,FALSE))*PI()/180)*SIN((VLOOKUP(C85,Locations!B:D,2,FALSE))*PI()/180) + COS((VLOOKUP(B85,Locations!B:D,2,FALSE))*PI()/180) * COS((VLOOKUP(C85,Locations!B:D,2,FALSE))*PI()/180)*COS((VLOOKUP(C85,Locations!B:D,3,FALSE))* PI()/180-(VLOOKUP(B85,Locations!B:D,3,FALSE))*PI()/180))/1.609,0))*2,(ROUND(6371 * ACOS(SIN((VLOOKUP(B85,Locations!B:D,2,FALSE))*PI()/180)*SIN((VLOOKUP(C85,Locations!B:D,2,FALSE))*PI()/180) + COS((VLOOKUP(B85,Locations!B:D,2,FALSE))*PI()/180) * COS((VLOOKUP(C85,Locations!B:D,2,FALSE))*PI()/180)*COS((VLOOKUP(C85,Locations!B:D,3,FALSE))* PI()/180-(VLOOKUP(B85,Locations!B:D,3,FALSE))*PI()/180))/1.609,0))),""))</f>
        <v/>
      </c>
      <c r="J85" s="100" t="str">
        <f>IFERROR(ROUND(IF(OR(E85="",D85="HGV - Rigid - 0% laden (miles)",D85="HGV - Articulated - 0% laden (miles)"),VLOOKUP(D85,Transport!C:D,2,FALSE)*I85*F85*G85,VLOOKUP(D85,Transport!$O$13:$P$25,2,FALSE)*E85*I85*F85*G85),1),"")</f>
        <v/>
      </c>
      <c r="K85" s="90"/>
    </row>
    <row r="86" spans="1:11" ht="17.399999999999999" customHeight="1" x14ac:dyDescent="0.25">
      <c r="A86" s="90"/>
      <c r="B86" s="91"/>
      <c r="C86" s="91"/>
      <c r="D86" s="91"/>
      <c r="E86" s="90"/>
      <c r="F86" s="90">
        <v>1</v>
      </c>
      <c r="G86" s="101">
        <v>1</v>
      </c>
      <c r="H86" s="91"/>
      <c r="I86" s="100" t="str">
        <f>(IFERROR(IF(H86="Yes",(ROUND(6371 * ACOS(SIN((VLOOKUP(B86,Locations!B:D,2,FALSE))*PI()/180)*SIN((VLOOKUP(C86,Locations!B:D,2,FALSE))*PI()/180) + COS((VLOOKUP(B86,Locations!B:D,2,FALSE))*PI()/180) * COS((VLOOKUP(C86,Locations!B:D,2,FALSE))*PI()/180)*COS((VLOOKUP(C86,Locations!B:D,3,FALSE))* PI()/180-(VLOOKUP(B86,Locations!B:D,3,FALSE))*PI()/180))/1.609,0))*2,(ROUND(6371 * ACOS(SIN((VLOOKUP(B86,Locations!B:D,2,FALSE))*PI()/180)*SIN((VLOOKUP(C86,Locations!B:D,2,FALSE))*PI()/180) + COS((VLOOKUP(B86,Locations!B:D,2,FALSE))*PI()/180) * COS((VLOOKUP(C86,Locations!B:D,2,FALSE))*PI()/180)*COS((VLOOKUP(C86,Locations!B:D,3,FALSE))* PI()/180-(VLOOKUP(B86,Locations!B:D,3,FALSE))*PI()/180))/1.609,0))),""))</f>
        <v/>
      </c>
      <c r="J86" s="100" t="str">
        <f>IFERROR(ROUND(IF(OR(E86="",D86="HGV - Rigid - 0% laden (miles)",D86="HGV - Articulated - 0% laden (miles)"),VLOOKUP(D86,Transport!C:D,2,FALSE)*I86*F86*G86,VLOOKUP(D86,Transport!$O$13:$P$25,2,FALSE)*E86*I86*F86*G86),1),"")</f>
        <v/>
      </c>
      <c r="K86" s="90"/>
    </row>
    <row r="87" spans="1:11" ht="17.399999999999999" customHeight="1" x14ac:dyDescent="0.25">
      <c r="A87" s="90"/>
      <c r="B87" s="91"/>
      <c r="C87" s="91"/>
      <c r="D87" s="91"/>
      <c r="E87" s="90"/>
      <c r="F87" s="90">
        <v>1</v>
      </c>
      <c r="G87" s="101">
        <v>1</v>
      </c>
      <c r="H87" s="91"/>
      <c r="I87" s="100" t="str">
        <f>(IFERROR(IF(H87="Yes",(ROUND(6371 * ACOS(SIN((VLOOKUP(B87,Locations!B:D,2,FALSE))*PI()/180)*SIN((VLOOKUP(C87,Locations!B:D,2,FALSE))*PI()/180) + COS((VLOOKUP(B87,Locations!B:D,2,FALSE))*PI()/180) * COS((VLOOKUP(C87,Locations!B:D,2,FALSE))*PI()/180)*COS((VLOOKUP(C87,Locations!B:D,3,FALSE))* PI()/180-(VLOOKUP(B87,Locations!B:D,3,FALSE))*PI()/180))/1.609,0))*2,(ROUND(6371 * ACOS(SIN((VLOOKUP(B87,Locations!B:D,2,FALSE))*PI()/180)*SIN((VLOOKUP(C87,Locations!B:D,2,FALSE))*PI()/180) + COS((VLOOKUP(B87,Locations!B:D,2,FALSE))*PI()/180) * COS((VLOOKUP(C87,Locations!B:D,2,FALSE))*PI()/180)*COS((VLOOKUP(C87,Locations!B:D,3,FALSE))* PI()/180-(VLOOKUP(B87,Locations!B:D,3,FALSE))*PI()/180))/1.609,0))),""))</f>
        <v/>
      </c>
      <c r="J87" s="100" t="str">
        <f>IFERROR(ROUND(IF(OR(E87="",D87="HGV - Rigid - 0% laden (miles)",D87="HGV - Articulated - 0% laden (miles)"),VLOOKUP(D87,Transport!C:D,2,FALSE)*I87*F87*G87,VLOOKUP(D87,Transport!$O$13:$P$25,2,FALSE)*E87*I87*F87*G87),1),"")</f>
        <v/>
      </c>
      <c r="K87" s="90"/>
    </row>
    <row r="88" spans="1:11" ht="17.399999999999999" customHeight="1" x14ac:dyDescent="0.25">
      <c r="A88" s="90"/>
      <c r="B88" s="91"/>
      <c r="C88" s="91"/>
      <c r="D88" s="91"/>
      <c r="E88" s="90"/>
      <c r="F88" s="90">
        <v>1</v>
      </c>
      <c r="G88" s="101">
        <v>1</v>
      </c>
      <c r="H88" s="91"/>
      <c r="I88" s="100" t="str">
        <f>(IFERROR(IF(H88="Yes",(ROUND(6371 * ACOS(SIN((VLOOKUP(B88,Locations!B:D,2,FALSE))*PI()/180)*SIN((VLOOKUP(C88,Locations!B:D,2,FALSE))*PI()/180) + COS((VLOOKUP(B88,Locations!B:D,2,FALSE))*PI()/180) * COS((VLOOKUP(C88,Locations!B:D,2,FALSE))*PI()/180)*COS((VLOOKUP(C88,Locations!B:D,3,FALSE))* PI()/180-(VLOOKUP(B88,Locations!B:D,3,FALSE))*PI()/180))/1.609,0))*2,(ROUND(6371 * ACOS(SIN((VLOOKUP(B88,Locations!B:D,2,FALSE))*PI()/180)*SIN((VLOOKUP(C88,Locations!B:D,2,FALSE))*PI()/180) + COS((VLOOKUP(B88,Locations!B:D,2,FALSE))*PI()/180) * COS((VLOOKUP(C88,Locations!B:D,2,FALSE))*PI()/180)*COS((VLOOKUP(C88,Locations!B:D,3,FALSE))* PI()/180-(VLOOKUP(B88,Locations!B:D,3,FALSE))*PI()/180))/1.609,0))),""))</f>
        <v/>
      </c>
      <c r="J88" s="100" t="str">
        <f>IFERROR(ROUND(IF(OR(E88="",D88="HGV - Rigid - 0% laden (miles)",D88="HGV - Articulated - 0% laden (miles)"),VLOOKUP(D88,Transport!C:D,2,FALSE)*I88*F88*G88,VLOOKUP(D88,Transport!$O$13:$P$25,2,FALSE)*E88*I88*F88*G88),1),"")</f>
        <v/>
      </c>
      <c r="K88" s="90"/>
    </row>
    <row r="89" spans="1:11" ht="17.399999999999999" customHeight="1" x14ac:dyDescent="0.25">
      <c r="A89" s="90"/>
      <c r="B89" s="91"/>
      <c r="C89" s="91"/>
      <c r="D89" s="91"/>
      <c r="E89" s="90"/>
      <c r="F89" s="90">
        <v>1</v>
      </c>
      <c r="G89" s="101">
        <v>1</v>
      </c>
      <c r="H89" s="91"/>
      <c r="I89" s="100" t="str">
        <f>(IFERROR(IF(H89="Yes",(ROUND(6371 * ACOS(SIN((VLOOKUP(B89,Locations!B:D,2,FALSE))*PI()/180)*SIN((VLOOKUP(C89,Locations!B:D,2,FALSE))*PI()/180) + COS((VLOOKUP(B89,Locations!B:D,2,FALSE))*PI()/180) * COS((VLOOKUP(C89,Locations!B:D,2,FALSE))*PI()/180)*COS((VLOOKUP(C89,Locations!B:D,3,FALSE))* PI()/180-(VLOOKUP(B89,Locations!B:D,3,FALSE))*PI()/180))/1.609,0))*2,(ROUND(6371 * ACOS(SIN((VLOOKUP(B89,Locations!B:D,2,FALSE))*PI()/180)*SIN((VLOOKUP(C89,Locations!B:D,2,FALSE))*PI()/180) + COS((VLOOKUP(B89,Locations!B:D,2,FALSE))*PI()/180) * COS((VLOOKUP(C89,Locations!B:D,2,FALSE))*PI()/180)*COS((VLOOKUP(C89,Locations!B:D,3,FALSE))* PI()/180-(VLOOKUP(B89,Locations!B:D,3,FALSE))*PI()/180))/1.609,0))),""))</f>
        <v/>
      </c>
      <c r="J89" s="100" t="str">
        <f>IFERROR(ROUND(IF(OR(E89="",D89="HGV - Rigid - 0% laden (miles)",D89="HGV - Articulated - 0% laden (miles)"),VLOOKUP(D89,Transport!C:D,2,FALSE)*I89*F89*G89,VLOOKUP(D89,Transport!$O$13:$P$25,2,FALSE)*E89*I89*F89*G89),1),"")</f>
        <v/>
      </c>
      <c r="K89" s="90"/>
    </row>
    <row r="90" spans="1:11" ht="17.399999999999999" customHeight="1" x14ac:dyDescent="0.25">
      <c r="A90" s="90"/>
      <c r="B90" s="91"/>
      <c r="C90" s="91"/>
      <c r="D90" s="91"/>
      <c r="E90" s="90"/>
      <c r="F90" s="90">
        <v>1</v>
      </c>
      <c r="G90" s="101">
        <v>1</v>
      </c>
      <c r="H90" s="91"/>
      <c r="I90" s="100" t="str">
        <f>(IFERROR(IF(H90="Yes",(ROUND(6371 * ACOS(SIN((VLOOKUP(B90,Locations!B:D,2,FALSE))*PI()/180)*SIN((VLOOKUP(C90,Locations!B:D,2,FALSE))*PI()/180) + COS((VLOOKUP(B90,Locations!B:D,2,FALSE))*PI()/180) * COS((VLOOKUP(C90,Locations!B:D,2,FALSE))*PI()/180)*COS((VLOOKUP(C90,Locations!B:D,3,FALSE))* PI()/180-(VLOOKUP(B90,Locations!B:D,3,FALSE))*PI()/180))/1.609,0))*2,(ROUND(6371 * ACOS(SIN((VLOOKUP(B90,Locations!B:D,2,FALSE))*PI()/180)*SIN((VLOOKUP(C90,Locations!B:D,2,FALSE))*PI()/180) + COS((VLOOKUP(B90,Locations!B:D,2,FALSE))*PI()/180) * COS((VLOOKUP(C90,Locations!B:D,2,FALSE))*PI()/180)*COS((VLOOKUP(C90,Locations!B:D,3,FALSE))* PI()/180-(VLOOKUP(B90,Locations!B:D,3,FALSE))*PI()/180))/1.609,0))),""))</f>
        <v/>
      </c>
      <c r="J90" s="100" t="str">
        <f>IFERROR(ROUND(IF(OR(E90="",D90="HGV - Rigid - 0% laden (miles)",D90="HGV - Articulated - 0% laden (miles)"),VLOOKUP(D90,Transport!C:D,2,FALSE)*I90*F90*G90,VLOOKUP(D90,Transport!$O$13:$P$25,2,FALSE)*E90*I90*F90*G90),1),"")</f>
        <v/>
      </c>
      <c r="K90" s="90"/>
    </row>
    <row r="91" spans="1:11" ht="17.399999999999999" customHeight="1" x14ac:dyDescent="0.25">
      <c r="A91" s="90"/>
      <c r="B91" s="91"/>
      <c r="C91" s="91"/>
      <c r="D91" s="91"/>
      <c r="E91" s="90"/>
      <c r="F91" s="90">
        <v>1</v>
      </c>
      <c r="G91" s="101">
        <v>1</v>
      </c>
      <c r="H91" s="91"/>
      <c r="I91" s="100" t="str">
        <f>(IFERROR(IF(H91="Yes",(ROUND(6371 * ACOS(SIN((VLOOKUP(B91,Locations!B:D,2,FALSE))*PI()/180)*SIN((VLOOKUP(C91,Locations!B:D,2,FALSE))*PI()/180) + COS((VLOOKUP(B91,Locations!B:D,2,FALSE))*PI()/180) * COS((VLOOKUP(C91,Locations!B:D,2,FALSE))*PI()/180)*COS((VLOOKUP(C91,Locations!B:D,3,FALSE))* PI()/180-(VLOOKUP(B91,Locations!B:D,3,FALSE))*PI()/180))/1.609,0))*2,(ROUND(6371 * ACOS(SIN((VLOOKUP(B91,Locations!B:D,2,FALSE))*PI()/180)*SIN((VLOOKUP(C91,Locations!B:D,2,FALSE))*PI()/180) + COS((VLOOKUP(B91,Locations!B:D,2,FALSE))*PI()/180) * COS((VLOOKUP(C91,Locations!B:D,2,FALSE))*PI()/180)*COS((VLOOKUP(C91,Locations!B:D,3,FALSE))* PI()/180-(VLOOKUP(B91,Locations!B:D,3,FALSE))*PI()/180))/1.609,0))),""))</f>
        <v/>
      </c>
      <c r="J91" s="100" t="str">
        <f>IFERROR(ROUND(IF(OR(E91="",D91="HGV - Rigid - 0% laden (miles)",D91="HGV - Articulated - 0% laden (miles)"),VLOOKUP(D91,Transport!C:D,2,FALSE)*I91*F91*G91,VLOOKUP(D91,Transport!$O$13:$P$25,2,FALSE)*E91*I91*F91*G91),1),"")</f>
        <v/>
      </c>
      <c r="K91" s="90"/>
    </row>
    <row r="94" spans="1:11" ht="22.8" x14ac:dyDescent="0.4">
      <c r="A94" s="94" t="s">
        <v>253</v>
      </c>
    </row>
    <row r="95" spans="1:11" ht="16.5" customHeight="1" thickBot="1" x14ac:dyDescent="0.45">
      <c r="A95" s="94"/>
    </row>
    <row r="96" spans="1:11" ht="32.4" customHeight="1" thickBot="1" x14ac:dyDescent="0.3">
      <c r="A96" s="217" t="s">
        <v>254</v>
      </c>
      <c r="B96" s="218"/>
      <c r="C96" s="218"/>
      <c r="D96" s="219"/>
    </row>
    <row r="97" spans="1:8" ht="42.6" customHeight="1" x14ac:dyDescent="0.25">
      <c r="A97" s="80" t="s">
        <v>227</v>
      </c>
      <c r="B97" s="80" t="s">
        <v>255</v>
      </c>
      <c r="C97" s="80" t="s">
        <v>256</v>
      </c>
      <c r="D97" s="80" t="s">
        <v>246</v>
      </c>
      <c r="E97" s="80" t="s">
        <v>230</v>
      </c>
      <c r="F97" s="102" t="s">
        <v>257</v>
      </c>
    </row>
    <row r="98" spans="1:8" ht="17.399999999999999" customHeight="1" x14ac:dyDescent="0.25">
      <c r="A98" s="90"/>
      <c r="B98" s="91"/>
      <c r="C98" s="92"/>
      <c r="D98" s="101">
        <v>1</v>
      </c>
      <c r="E98" s="19" t="str">
        <f>IFERROR(VLOOKUP(B98,Transport!$L$2:$M$28,2,FALSE)*C98*D98,"")</f>
        <v/>
      </c>
      <c r="F98" s="90"/>
    </row>
    <row r="99" spans="1:8" ht="17.399999999999999" customHeight="1" x14ac:dyDescent="0.25">
      <c r="A99" s="90"/>
      <c r="B99" s="91"/>
      <c r="C99" s="92"/>
      <c r="D99" s="101">
        <v>1</v>
      </c>
      <c r="E99" s="19" t="str">
        <f>IFERROR(VLOOKUP(B99,Transport!$L$2:$M$28,2,FALSE)*C99*D99,"")</f>
        <v/>
      </c>
      <c r="F99" s="90"/>
    </row>
    <row r="100" spans="1:8" ht="17.399999999999999" customHeight="1" x14ac:dyDescent="0.25">
      <c r="A100" s="90"/>
      <c r="B100" s="91"/>
      <c r="C100" s="92"/>
      <c r="D100" s="101">
        <v>1</v>
      </c>
      <c r="E100" s="19" t="str">
        <f>IFERROR(VLOOKUP(B100,Transport!$L$2:$M$28,2,FALSE)*C100*D100,"")</f>
        <v/>
      </c>
      <c r="F100" s="90"/>
    </row>
    <row r="101" spans="1:8" ht="17.399999999999999" customHeight="1" x14ac:dyDescent="0.25">
      <c r="A101" s="90"/>
      <c r="B101" s="91"/>
      <c r="C101" s="92"/>
      <c r="D101" s="101">
        <v>1</v>
      </c>
      <c r="E101" s="19" t="str">
        <f>IFERROR(VLOOKUP(B101,Transport!$L$2:$M$28,2,FALSE)*C101*D101,"")</f>
        <v/>
      </c>
      <c r="F101" s="90"/>
    </row>
    <row r="102" spans="1:8" ht="17.399999999999999" customHeight="1" x14ac:dyDescent="0.25">
      <c r="A102" s="90"/>
      <c r="B102" s="91"/>
      <c r="C102" s="92"/>
      <c r="D102" s="101">
        <v>1</v>
      </c>
      <c r="E102" s="19" t="str">
        <f>IFERROR(VLOOKUP(B102,Transport!$L$2:$M$28,2,FALSE)*C102*D102,"")</f>
        <v/>
      </c>
      <c r="F102" s="90"/>
    </row>
    <row r="103" spans="1:8" ht="17.399999999999999" customHeight="1" x14ac:dyDescent="0.25">
      <c r="A103" s="90"/>
      <c r="B103" s="91"/>
      <c r="C103" s="92"/>
      <c r="D103" s="101">
        <v>1</v>
      </c>
      <c r="E103" s="19" t="str">
        <f>IFERROR(VLOOKUP(B103,Transport!$L$2:$M$28,2,FALSE)*C103*D103,"")</f>
        <v/>
      </c>
      <c r="F103" s="90"/>
    </row>
    <row r="104" spans="1:8" ht="17.399999999999999" customHeight="1" x14ac:dyDescent="0.25">
      <c r="A104" s="90"/>
      <c r="B104" s="91"/>
      <c r="C104" s="92"/>
      <c r="D104" s="101">
        <v>1</v>
      </c>
      <c r="E104" s="19" t="str">
        <f>IFERROR(VLOOKUP(B104,Transport!$L$2:$M$28,2,FALSE)*C104*D104,"")</f>
        <v/>
      </c>
      <c r="F104" s="90"/>
    </row>
    <row r="105" spans="1:8" ht="17.399999999999999" customHeight="1" x14ac:dyDescent="0.25">
      <c r="A105" s="90"/>
      <c r="B105" s="91"/>
      <c r="C105" s="92"/>
      <c r="D105" s="101">
        <v>1</v>
      </c>
      <c r="E105" s="19" t="str">
        <f>IFERROR(VLOOKUP(B105,Transport!$L$2:$M$28,2,FALSE)*C105*D105,"")</f>
        <v/>
      </c>
      <c r="F105" s="90"/>
    </row>
    <row r="106" spans="1:8" ht="17.399999999999999" customHeight="1" x14ac:dyDescent="0.25">
      <c r="A106" s="90"/>
      <c r="B106" s="91"/>
      <c r="C106" s="92"/>
      <c r="D106" s="101">
        <v>1</v>
      </c>
      <c r="E106" s="19" t="str">
        <f>IFERROR(VLOOKUP(B106,Transport!$L$2:$M$28,2,FALSE)*C106*D106,"")</f>
        <v/>
      </c>
      <c r="F106" s="90"/>
    </row>
    <row r="107" spans="1:8" ht="17.399999999999999" customHeight="1" x14ac:dyDescent="0.25">
      <c r="E107" s="17" t="str">
        <f>IFERROR(VLOOKUP(C107,Transport!$L$2:$M$24,2,FALSE)*D107,"")</f>
        <v/>
      </c>
    </row>
    <row r="108" spans="1:8" ht="17.399999999999999" customHeight="1" x14ac:dyDescent="0.4">
      <c r="A108" s="94" t="s">
        <v>258</v>
      </c>
    </row>
    <row r="109" spans="1:8" ht="17.399999999999999" customHeight="1" thickBot="1" x14ac:dyDescent="0.45">
      <c r="A109" s="94"/>
    </row>
    <row r="110" spans="1:8" ht="32.4" customHeight="1" thickBot="1" x14ac:dyDescent="0.3">
      <c r="A110" s="217" t="s">
        <v>259</v>
      </c>
      <c r="B110" s="218"/>
      <c r="C110" s="218"/>
      <c r="D110" s="219"/>
    </row>
    <row r="111" spans="1:8" ht="38.4" customHeight="1" x14ac:dyDescent="0.25">
      <c r="A111" s="80" t="s">
        <v>227</v>
      </c>
      <c r="B111" s="80" t="s">
        <v>228</v>
      </c>
      <c r="C111" s="80" t="s">
        <v>248</v>
      </c>
      <c r="D111" s="80" t="s">
        <v>244</v>
      </c>
      <c r="E111" s="102" t="s">
        <v>245</v>
      </c>
      <c r="F111" s="80" t="s">
        <v>246</v>
      </c>
      <c r="G111" s="80" t="s">
        <v>230</v>
      </c>
      <c r="H111" s="102" t="s">
        <v>257</v>
      </c>
    </row>
    <row r="112" spans="1:8" ht="17.399999999999999" customHeight="1" x14ac:dyDescent="0.25">
      <c r="A112" s="90"/>
      <c r="B112" s="91"/>
      <c r="C112" s="92"/>
      <c r="D112" s="90"/>
      <c r="E112" s="90">
        <v>1</v>
      </c>
      <c r="F112" s="101">
        <v>1</v>
      </c>
      <c r="G112" s="19" t="str">
        <f>IFERROR(VLOOKUP(B112,Transport!L:M,2,FALSE)*'Dept J Planning'!C112*'Dept J Planning'!D112*'Dept J Planning'!E112*'Dept J Planning'!F112,"")</f>
        <v/>
      </c>
      <c r="H112" s="90"/>
    </row>
    <row r="113" spans="1:8" ht="17.399999999999999" customHeight="1" x14ac:dyDescent="0.25">
      <c r="A113" s="90"/>
      <c r="B113" s="91"/>
      <c r="C113" s="92"/>
      <c r="D113" s="90"/>
      <c r="E113" s="90">
        <v>1</v>
      </c>
      <c r="F113" s="101">
        <v>1</v>
      </c>
      <c r="G113" s="19" t="str">
        <f>IFERROR(VLOOKUP(B113,Transport!L:M,2,FALSE)*'Dept J Planning'!C113*'Dept J Planning'!D113*'Dept J Planning'!E113*'Dept J Planning'!F113,"")</f>
        <v/>
      </c>
      <c r="H113" s="90"/>
    </row>
    <row r="114" spans="1:8" ht="17.399999999999999" customHeight="1" x14ac:dyDescent="0.25">
      <c r="A114" s="90"/>
      <c r="B114" s="91"/>
      <c r="C114" s="92"/>
      <c r="D114" s="90"/>
      <c r="E114" s="90">
        <v>1</v>
      </c>
      <c r="F114" s="101">
        <v>1</v>
      </c>
      <c r="G114" s="19" t="str">
        <f>IFERROR(VLOOKUP(B114,Transport!L:M,2,FALSE)*'Dept J Planning'!C114*'Dept J Planning'!D114*'Dept J Planning'!E114*'Dept J Planning'!F114,"")</f>
        <v/>
      </c>
      <c r="H114" s="90"/>
    </row>
    <row r="115" spans="1:8" ht="17.399999999999999" customHeight="1" x14ac:dyDescent="0.25">
      <c r="A115" s="90"/>
      <c r="B115" s="91"/>
      <c r="C115" s="92"/>
      <c r="D115" s="90"/>
      <c r="E115" s="90">
        <v>1</v>
      </c>
      <c r="F115" s="101">
        <v>1</v>
      </c>
      <c r="G115" s="19" t="str">
        <f>IFERROR(VLOOKUP(B115,Transport!L:M,2,FALSE)*'Dept J Planning'!C115*'Dept J Planning'!D115*'Dept J Planning'!E115*'Dept J Planning'!F115,"")</f>
        <v/>
      </c>
      <c r="H115" s="90"/>
    </row>
    <row r="116" spans="1:8" ht="17.399999999999999" customHeight="1" x14ac:dyDescent="0.25">
      <c r="A116" s="90"/>
      <c r="B116" s="91"/>
      <c r="C116" s="92"/>
      <c r="D116" s="90"/>
      <c r="E116" s="90">
        <v>1</v>
      </c>
      <c r="F116" s="101">
        <v>1</v>
      </c>
      <c r="G116" s="19" t="str">
        <f>IFERROR(VLOOKUP(B116,Transport!L:M,2,FALSE)*'Dept J Planning'!C116*'Dept J Planning'!D116*'Dept J Planning'!E116*'Dept J Planning'!F116,"")</f>
        <v/>
      </c>
      <c r="H116" s="90"/>
    </row>
    <row r="117" spans="1:8" ht="17.399999999999999" customHeight="1" x14ac:dyDescent="0.25">
      <c r="A117" s="90"/>
      <c r="B117" s="91"/>
      <c r="C117" s="92"/>
      <c r="D117" s="90"/>
      <c r="E117" s="90">
        <v>1</v>
      </c>
      <c r="F117" s="101">
        <v>1</v>
      </c>
      <c r="G117" s="19" t="str">
        <f>IFERROR(VLOOKUP(B117,Transport!L:M,2,FALSE)*'Dept J Planning'!C117*'Dept J Planning'!D117*'Dept J Planning'!E117*'Dept J Planning'!F117,"")</f>
        <v/>
      </c>
      <c r="H117" s="90"/>
    </row>
    <row r="118" spans="1:8" ht="17.399999999999999" customHeight="1" x14ac:dyDescent="0.25">
      <c r="A118" s="90"/>
      <c r="B118" s="91"/>
      <c r="C118" s="92"/>
      <c r="D118" s="90"/>
      <c r="E118" s="90">
        <v>1</v>
      </c>
      <c r="F118" s="101">
        <v>1</v>
      </c>
      <c r="G118" s="19" t="str">
        <f>IFERROR(VLOOKUP(B118,Transport!L:M,2,FALSE)*'Dept J Planning'!C118*'Dept J Planning'!D118*'Dept J Planning'!E118*'Dept J Planning'!F118,"")</f>
        <v/>
      </c>
      <c r="H118" s="90"/>
    </row>
    <row r="119" spans="1:8" ht="17.399999999999999" customHeight="1" x14ac:dyDescent="0.25">
      <c r="A119" s="90"/>
      <c r="B119" s="91"/>
      <c r="C119" s="92"/>
      <c r="D119" s="90"/>
      <c r="E119" s="90">
        <v>1</v>
      </c>
      <c r="F119" s="101">
        <v>1</v>
      </c>
      <c r="G119" s="19" t="str">
        <f>IFERROR(VLOOKUP(B119,Transport!L:M,2,FALSE)*'Dept J Planning'!C119*'Dept J Planning'!D119*'Dept J Planning'!E119*'Dept J Planning'!F119,"")</f>
        <v/>
      </c>
      <c r="H119" s="90"/>
    </row>
    <row r="120" spans="1:8" ht="17.399999999999999" customHeight="1" x14ac:dyDescent="0.25">
      <c r="A120" s="90"/>
      <c r="B120" s="91"/>
      <c r="C120" s="92"/>
      <c r="D120" s="90"/>
      <c r="E120" s="90">
        <v>1</v>
      </c>
      <c r="F120" s="101">
        <v>1</v>
      </c>
      <c r="G120" s="19" t="str">
        <f>IFERROR(VLOOKUP(B120,Transport!L:M,2,FALSE)*'Dept J Planning'!C120*'Dept J Planning'!D120*'Dept J Planning'!E120*'Dept J Planning'!F120,"")</f>
        <v/>
      </c>
      <c r="H120" s="90"/>
    </row>
    <row r="121" spans="1:8" ht="17.399999999999999" customHeight="1" x14ac:dyDescent="0.25">
      <c r="A121" s="90"/>
      <c r="B121" s="91"/>
      <c r="C121" s="92"/>
      <c r="D121" s="90"/>
      <c r="E121" s="90">
        <v>1</v>
      </c>
      <c r="F121" s="101">
        <v>1</v>
      </c>
      <c r="G121" s="19" t="str">
        <f>IFERROR(VLOOKUP(B121,Transport!L:M,2,FALSE)*'Dept J Planning'!C121*'Dept J Planning'!D121*'Dept J Planning'!E121*'Dept J Planning'!F121,"")</f>
        <v/>
      </c>
      <c r="H121" s="90"/>
    </row>
    <row r="122" spans="1:8" ht="17.399999999999999" customHeight="1" x14ac:dyDescent="0.25">
      <c r="A122" s="90"/>
      <c r="B122" s="91"/>
      <c r="C122" s="92"/>
      <c r="D122" s="90"/>
      <c r="E122" s="90">
        <v>1</v>
      </c>
      <c r="F122" s="101">
        <v>1</v>
      </c>
      <c r="G122" s="19" t="str">
        <f>IFERROR(VLOOKUP(B122,Transport!L:M,2,FALSE)*'Dept J Planning'!C122*'Dept J Planning'!D122*'Dept J Planning'!E122*'Dept J Planning'!F122,"")</f>
        <v/>
      </c>
      <c r="H122" s="90"/>
    </row>
    <row r="123" spans="1:8" ht="17.399999999999999" customHeight="1" x14ac:dyDescent="0.25">
      <c r="A123" s="90"/>
      <c r="B123" s="91"/>
      <c r="C123" s="92"/>
      <c r="D123" s="90"/>
      <c r="E123" s="90">
        <v>1</v>
      </c>
      <c r="F123" s="101">
        <v>1</v>
      </c>
      <c r="G123" s="19" t="str">
        <f>IFERROR(VLOOKUP(B123,Transport!L:M,2,FALSE)*'Dept J Planning'!C123*'Dept J Planning'!D123*'Dept J Planning'!E123*'Dept J Planning'!F123,"")</f>
        <v/>
      </c>
      <c r="H123" s="90"/>
    </row>
    <row r="124" spans="1:8" ht="17.399999999999999" customHeight="1" x14ac:dyDescent="0.25">
      <c r="A124" s="90"/>
      <c r="B124" s="91"/>
      <c r="C124" s="92"/>
      <c r="D124" s="90"/>
      <c r="E124" s="90">
        <v>1</v>
      </c>
      <c r="F124" s="101">
        <v>1</v>
      </c>
      <c r="G124" s="19" t="str">
        <f>IFERROR(VLOOKUP(B124,Transport!L:M,2,FALSE)*'Dept J Planning'!C124*'Dept J Planning'!D124*'Dept J Planning'!E124*'Dept J Planning'!F124,"")</f>
        <v/>
      </c>
      <c r="H124" s="90"/>
    </row>
    <row r="125" spans="1:8" ht="17.399999999999999" customHeight="1" x14ac:dyDescent="0.25">
      <c r="A125" s="90"/>
      <c r="B125" s="91"/>
      <c r="C125" s="92"/>
      <c r="D125" s="90"/>
      <c r="E125" s="90">
        <v>1</v>
      </c>
      <c r="F125" s="101">
        <v>1</v>
      </c>
      <c r="G125" s="19" t="str">
        <f>IFERROR(VLOOKUP(B125,Transport!L:M,2,FALSE)*'Dept J Planning'!C125*'Dept J Planning'!D125*'Dept J Planning'!E125*'Dept J Planning'!F125,"")</f>
        <v/>
      </c>
      <c r="H125" s="90"/>
    </row>
    <row r="126" spans="1:8" ht="17.399999999999999" customHeight="1" x14ac:dyDescent="0.25">
      <c r="A126" s="90"/>
      <c r="B126" s="91"/>
      <c r="C126" s="92"/>
      <c r="D126" s="90"/>
      <c r="E126" s="90">
        <v>1</v>
      </c>
      <c r="F126" s="101">
        <v>1</v>
      </c>
      <c r="G126" s="19" t="str">
        <f>IFERROR(VLOOKUP(B126,Transport!L:M,2,FALSE)*'Dept J Planning'!C126*'Dept J Planning'!D126*'Dept J Planning'!E126*'Dept J Planning'!F126,"")</f>
        <v/>
      </c>
      <c r="H126" s="90"/>
    </row>
    <row r="127" spans="1:8" ht="17.399999999999999" customHeight="1" x14ac:dyDescent="0.25">
      <c r="A127" s="90"/>
      <c r="B127" s="91"/>
      <c r="C127" s="92"/>
      <c r="D127" s="90"/>
      <c r="E127" s="90">
        <v>1</v>
      </c>
      <c r="F127" s="101">
        <v>1</v>
      </c>
      <c r="G127" s="19" t="str">
        <f>IFERROR(VLOOKUP(B127,Transport!L:M,2,FALSE)*'Dept J Planning'!C127*'Dept J Planning'!D127*'Dept J Planning'!E127*'Dept J Planning'!F127,"")</f>
        <v/>
      </c>
      <c r="H127" s="90"/>
    </row>
    <row r="128" spans="1:8" ht="17.399999999999999" customHeight="1" x14ac:dyDescent="0.25">
      <c r="A128" s="90"/>
      <c r="B128" s="91"/>
      <c r="C128" s="92"/>
      <c r="D128" s="90"/>
      <c r="E128" s="90">
        <v>1</v>
      </c>
      <c r="F128" s="101">
        <v>1</v>
      </c>
      <c r="G128" s="19" t="str">
        <f>IFERROR(VLOOKUP(B128,Transport!L:M,2,FALSE)*'Dept J Planning'!C128*'Dept J Planning'!D128*'Dept J Planning'!E128*'Dept J Planning'!F128,"")</f>
        <v/>
      </c>
      <c r="H128" s="90"/>
    </row>
    <row r="129" spans="1:8" ht="17.399999999999999" customHeight="1" x14ac:dyDescent="0.25">
      <c r="A129" s="90"/>
      <c r="B129" s="91"/>
      <c r="C129" s="92"/>
      <c r="D129" s="90"/>
      <c r="E129" s="90">
        <v>1</v>
      </c>
      <c r="F129" s="101">
        <v>1</v>
      </c>
      <c r="G129" s="19" t="str">
        <f>IFERROR(VLOOKUP(B129,Transport!L:M,2,FALSE)*'Dept J Planning'!C129*'Dept J Planning'!D129*'Dept J Planning'!E129*'Dept J Planning'!F129,"")</f>
        <v/>
      </c>
      <c r="H129" s="90"/>
    </row>
    <row r="130" spans="1:8" ht="17.399999999999999" customHeight="1" x14ac:dyDescent="0.25">
      <c r="A130" s="90"/>
      <c r="B130" s="91"/>
      <c r="C130" s="92"/>
      <c r="D130" s="90"/>
      <c r="E130" s="90">
        <v>1</v>
      </c>
      <c r="F130" s="101">
        <v>1</v>
      </c>
      <c r="G130" s="19" t="str">
        <f>IFERROR(VLOOKUP(B130,Transport!L:M,2,FALSE)*'Dept J Planning'!C130*'Dept J Planning'!D130*'Dept J Planning'!E130*'Dept J Planning'!F130,"")</f>
        <v/>
      </c>
      <c r="H130" s="90"/>
    </row>
    <row r="131" spans="1:8" ht="17.399999999999999" customHeight="1" x14ac:dyDescent="0.25">
      <c r="A131" s="90"/>
      <c r="B131" s="91"/>
      <c r="C131" s="92"/>
      <c r="D131" s="90"/>
      <c r="E131" s="90">
        <v>1</v>
      </c>
      <c r="F131" s="101">
        <v>1</v>
      </c>
      <c r="G131" s="19" t="str">
        <f>IFERROR(VLOOKUP(B131,Transport!L:M,2,FALSE)*'Dept J Planning'!C131*'Dept J Planning'!D131*'Dept J Planning'!E131*'Dept J Planning'!F131,"")</f>
        <v/>
      </c>
      <c r="H131" s="90"/>
    </row>
    <row r="132" spans="1:8" ht="17.399999999999999" customHeight="1" x14ac:dyDescent="0.25">
      <c r="A132" s="90"/>
      <c r="B132" s="91"/>
      <c r="C132" s="92"/>
      <c r="D132" s="90"/>
      <c r="E132" s="90">
        <v>1</v>
      </c>
      <c r="F132" s="101">
        <v>1</v>
      </c>
      <c r="G132" s="19" t="str">
        <f>IFERROR(VLOOKUP(B132,Transport!L:M,2,FALSE)*'Dept J Planning'!C132*'Dept J Planning'!D132*'Dept J Planning'!E132*'Dept J Planning'!F132,"")</f>
        <v/>
      </c>
      <c r="H132" s="90"/>
    </row>
    <row r="133" spans="1:8" ht="17.399999999999999" customHeight="1" x14ac:dyDescent="0.25">
      <c r="A133" s="90"/>
      <c r="B133" s="91"/>
      <c r="C133" s="92"/>
      <c r="D133" s="90"/>
      <c r="E133" s="90">
        <v>1</v>
      </c>
      <c r="F133" s="101">
        <v>1</v>
      </c>
      <c r="G133" s="19" t="str">
        <f>IFERROR(VLOOKUP(B133,Transport!L:M,2,FALSE)*'Dept J Planning'!C133*'Dept J Planning'!D133*'Dept J Planning'!E133*'Dept J Planning'!F133,"")</f>
        <v/>
      </c>
      <c r="H133" s="90"/>
    </row>
    <row r="134" spans="1:8" ht="17.399999999999999" customHeight="1" x14ac:dyDescent="0.25">
      <c r="A134" s="90"/>
      <c r="B134" s="91"/>
      <c r="C134" s="92"/>
      <c r="D134" s="90"/>
      <c r="E134" s="90">
        <v>1</v>
      </c>
      <c r="F134" s="101">
        <v>1</v>
      </c>
      <c r="G134" s="19" t="str">
        <f>IFERROR(VLOOKUP(B134,Transport!L:M,2,FALSE)*'Dept J Planning'!C134*'Dept J Planning'!D134*'Dept J Planning'!E134*'Dept J Planning'!F134,"")</f>
        <v/>
      </c>
      <c r="H134" s="90"/>
    </row>
    <row r="135" spans="1:8" ht="17.399999999999999" customHeight="1" x14ac:dyDescent="0.25">
      <c r="A135" s="90"/>
      <c r="B135" s="91"/>
      <c r="C135" s="92"/>
      <c r="D135" s="90"/>
      <c r="E135" s="90">
        <v>1</v>
      </c>
      <c r="F135" s="101">
        <v>1</v>
      </c>
      <c r="G135" s="19" t="str">
        <f>IFERROR(VLOOKUP(B135,Transport!L:M,2,FALSE)*'Dept J Planning'!C135*'Dept J Planning'!D135*'Dept J Planning'!E135*'Dept J Planning'!F135,"")</f>
        <v/>
      </c>
      <c r="H135" s="90"/>
    </row>
    <row r="136" spans="1:8" ht="17.399999999999999" customHeight="1" x14ac:dyDescent="0.25">
      <c r="A136" s="90"/>
      <c r="B136" s="91"/>
      <c r="C136" s="92"/>
      <c r="D136" s="90"/>
      <c r="E136" s="90">
        <v>1</v>
      </c>
      <c r="F136" s="101">
        <v>1</v>
      </c>
      <c r="G136" s="19" t="str">
        <f>IFERROR(VLOOKUP(B136,Transport!L:M,2,FALSE)*'Dept J Planning'!C136*'Dept J Planning'!D136*'Dept J Planning'!E136*'Dept J Planning'!F136,"")</f>
        <v/>
      </c>
      <c r="H136" s="90"/>
    </row>
    <row r="137" spans="1:8" ht="17.399999999999999" customHeight="1" x14ac:dyDescent="0.25">
      <c r="A137" s="90"/>
      <c r="B137" s="91"/>
      <c r="C137" s="92"/>
      <c r="D137" s="90"/>
      <c r="E137" s="90">
        <v>1</v>
      </c>
      <c r="F137" s="101">
        <v>1</v>
      </c>
      <c r="G137" s="19" t="str">
        <f>IFERROR(VLOOKUP(B137,Transport!L:M,2,FALSE)*'Dept J Planning'!C137*'Dept J Planning'!D137*'Dept J Planning'!E137*'Dept J Planning'!F137,"")</f>
        <v/>
      </c>
      <c r="H137" s="90"/>
    </row>
    <row r="140" spans="1:8" ht="17.399999999999999" customHeight="1" x14ac:dyDescent="0.4">
      <c r="A140" s="94" t="s">
        <v>260</v>
      </c>
    </row>
    <row r="141" spans="1:8" ht="17.399999999999999" customHeight="1" thickBot="1" x14ac:dyDescent="0.45">
      <c r="A141" s="94"/>
    </row>
    <row r="142" spans="1:8" ht="27.9" customHeight="1" thickBot="1" x14ac:dyDescent="0.3">
      <c r="A142" s="217" t="s">
        <v>261</v>
      </c>
      <c r="B142" s="218"/>
      <c r="C142" s="218"/>
      <c r="D142" s="219"/>
    </row>
    <row r="143" spans="1:8" ht="40.5" customHeight="1" x14ac:dyDescent="0.25">
      <c r="A143" s="80" t="s">
        <v>227</v>
      </c>
      <c r="B143" s="80" t="s">
        <v>228</v>
      </c>
      <c r="C143" s="80" t="s">
        <v>248</v>
      </c>
      <c r="D143" s="80" t="s">
        <v>252</v>
      </c>
      <c r="E143" s="102" t="s">
        <v>245</v>
      </c>
      <c r="F143" s="80" t="s">
        <v>246</v>
      </c>
      <c r="G143" s="80" t="s">
        <v>230</v>
      </c>
      <c r="H143" s="102" t="s">
        <v>257</v>
      </c>
    </row>
    <row r="144" spans="1:8" ht="17.399999999999999" customHeight="1" x14ac:dyDescent="0.25">
      <c r="A144" s="90"/>
      <c r="B144" s="91"/>
      <c r="C144" s="92"/>
      <c r="D144" s="92"/>
      <c r="E144" s="90">
        <v>1</v>
      </c>
      <c r="F144" s="101">
        <v>1</v>
      </c>
      <c r="G144" s="19" t="str">
        <f>IFERROR(IF(OR(D144="",B144="HGV - Rigid - 0% laden (miles)",B144="HGV - Articulated - 0% laden (miles)"),VLOOKUP(B144,Transport!C:D,2,FALSE)*C144*E144*F144,VLOOKUP(B144,Transport!O:P,2,FALSE)*C144*E144*F144*D144),"")</f>
        <v/>
      </c>
      <c r="H144" s="90"/>
    </row>
    <row r="145" spans="1:8" ht="17.399999999999999" customHeight="1" x14ac:dyDescent="0.25">
      <c r="A145" s="90"/>
      <c r="B145" s="91"/>
      <c r="C145" s="92"/>
      <c r="D145" s="92"/>
      <c r="E145" s="90">
        <v>1</v>
      </c>
      <c r="F145" s="101">
        <v>1</v>
      </c>
      <c r="G145" s="19" t="str">
        <f>IFERROR(IF(OR(D145="",B145="HGV - Rigid - 0% laden (miles)",B145="HGV - Articulated - 0% laden (miles)"),VLOOKUP(B145,Transport!C:D,2,FALSE)*C145*E145*F145,VLOOKUP(B145,Transport!O:P,2,FALSE)*C145*E145*F145*D145),"")</f>
        <v/>
      </c>
      <c r="H145" s="90"/>
    </row>
    <row r="146" spans="1:8" ht="17.399999999999999" customHeight="1" x14ac:dyDescent="0.25">
      <c r="A146" s="90"/>
      <c r="B146" s="91"/>
      <c r="C146" s="92"/>
      <c r="D146" s="92"/>
      <c r="E146" s="90">
        <v>1</v>
      </c>
      <c r="F146" s="101">
        <v>1</v>
      </c>
      <c r="G146" s="19" t="str">
        <f>IFERROR(IF(OR(D146="",B146="HGV - Rigid - 0% laden (miles)",B146="HGV - Articulated - 0% laden (miles)"),VLOOKUP(B146,Transport!C:D,2,FALSE)*C146*E146*F146,VLOOKUP(B146,Transport!O:P,2,FALSE)*C146*E146*F146*D146),"")</f>
        <v/>
      </c>
      <c r="H146" s="90"/>
    </row>
    <row r="147" spans="1:8" ht="17.399999999999999" customHeight="1" x14ac:dyDescent="0.25">
      <c r="A147" s="90"/>
      <c r="B147" s="91"/>
      <c r="C147" s="92"/>
      <c r="D147" s="92"/>
      <c r="E147" s="90">
        <v>1</v>
      </c>
      <c r="F147" s="101">
        <v>1</v>
      </c>
      <c r="G147" s="19" t="str">
        <f>IFERROR(IF(OR(D147="",B147="HGV - Rigid - 0% laden (miles)",B147="HGV - Articulated - 0% laden (miles)"),VLOOKUP(B147,Transport!C:D,2,FALSE)*C147*E147*F147,VLOOKUP(B147,Transport!O:P,2,FALSE)*C147*E147*F147*D147),"")</f>
        <v/>
      </c>
      <c r="H147" s="90"/>
    </row>
    <row r="148" spans="1:8" ht="17.399999999999999" customHeight="1" x14ac:dyDescent="0.25">
      <c r="A148" s="90"/>
      <c r="B148" s="91"/>
      <c r="C148" s="92"/>
      <c r="D148" s="92"/>
      <c r="E148" s="90">
        <v>1</v>
      </c>
      <c r="F148" s="101">
        <v>1</v>
      </c>
      <c r="G148" s="19" t="str">
        <f>IFERROR(IF(OR(D148="",B148="HGV - Rigid - 0% laden (miles)",B148="HGV - Articulated - 0% laden (miles)"),VLOOKUP(B148,Transport!C:D,2,FALSE)*C148*E148*F148,VLOOKUP(B148,Transport!O:P,2,FALSE)*C148*E148*F148*D148),"")</f>
        <v/>
      </c>
      <c r="H148" s="90"/>
    </row>
    <row r="149" spans="1:8" ht="17.399999999999999" customHeight="1" x14ac:dyDescent="0.25">
      <c r="A149" s="90"/>
      <c r="B149" s="91"/>
      <c r="C149" s="92"/>
      <c r="D149" s="92"/>
      <c r="E149" s="90">
        <v>1</v>
      </c>
      <c r="F149" s="101">
        <v>1</v>
      </c>
      <c r="G149" s="19" t="str">
        <f>IFERROR(IF(OR(D149="",B149="HGV - Rigid - 0% laden (miles)",B149="HGV - Articulated - 0% laden (miles)"),VLOOKUP(B149,Transport!C:D,2,FALSE)*C149*E149*F149,VLOOKUP(B149,Transport!O:P,2,FALSE)*C149*E149*F149*D149),"")</f>
        <v/>
      </c>
      <c r="H149" s="90"/>
    </row>
    <row r="150" spans="1:8" ht="17.399999999999999" customHeight="1" x14ac:dyDescent="0.25">
      <c r="A150" s="90"/>
      <c r="B150" s="91"/>
      <c r="C150" s="92"/>
      <c r="D150" s="92"/>
      <c r="E150" s="90">
        <v>1</v>
      </c>
      <c r="F150" s="101">
        <v>1</v>
      </c>
      <c r="G150" s="19" t="str">
        <f>IFERROR(IF(OR(D150="",B150="HGV - Rigid - 0% laden (miles)",B150="HGV - Articulated - 0% laden (miles)"),VLOOKUP(B150,Transport!C:D,2,FALSE)*C150*E150*F150,VLOOKUP(B150,Transport!O:P,2,FALSE)*C150*E150*F150*D150),"")</f>
        <v/>
      </c>
      <c r="H150" s="90"/>
    </row>
    <row r="151" spans="1:8" ht="17.399999999999999" customHeight="1" x14ac:dyDescent="0.25">
      <c r="A151" s="90"/>
      <c r="B151" s="91"/>
      <c r="C151" s="92"/>
      <c r="D151" s="92"/>
      <c r="E151" s="90">
        <v>1</v>
      </c>
      <c r="F151" s="101">
        <v>1</v>
      </c>
      <c r="G151" s="19" t="str">
        <f>IFERROR(IF(OR(D151="",B151="HGV - Rigid - 0% laden (miles)",B151="HGV - Articulated - 0% laden (miles)"),VLOOKUP(B151,Transport!C:D,2,FALSE)*C151*E151*F151,VLOOKUP(B151,Transport!O:P,2,FALSE)*C151*E151*F151*D151),"")</f>
        <v/>
      </c>
      <c r="H151" s="90"/>
    </row>
    <row r="152" spans="1:8" ht="17.399999999999999" customHeight="1" x14ac:dyDescent="0.25">
      <c r="A152" s="90"/>
      <c r="B152" s="91"/>
      <c r="C152" s="92"/>
      <c r="D152" s="92"/>
      <c r="E152" s="90">
        <v>1</v>
      </c>
      <c r="F152" s="101">
        <v>1</v>
      </c>
      <c r="G152" s="19" t="str">
        <f>IFERROR(IF(OR(D152="",B152="HGV - Rigid - 0% laden (miles)",B152="HGV - Articulated - 0% laden (miles)"),VLOOKUP(B152,Transport!C:D,2,FALSE)*C152*E152*F152,VLOOKUP(B152,Transport!O:P,2,FALSE)*C152*E152*F152*D152),"")</f>
        <v/>
      </c>
      <c r="H152" s="90"/>
    </row>
    <row r="153" spans="1:8" ht="17.399999999999999" customHeight="1" x14ac:dyDescent="0.25">
      <c r="A153" s="90"/>
      <c r="B153" s="91"/>
      <c r="C153" s="92"/>
      <c r="D153" s="92"/>
      <c r="E153" s="90">
        <v>1</v>
      </c>
      <c r="F153" s="101">
        <v>1</v>
      </c>
      <c r="G153" s="19" t="str">
        <f>IFERROR(IF(OR(D153="",B153="HGV - Rigid - 0% laden (miles)",B153="HGV - Articulated - 0% laden (miles)"),VLOOKUP(B153,Transport!C:D,2,FALSE)*C153*E153*F153,VLOOKUP(B153,Transport!O:P,2,FALSE)*C153*E153*F153*D153),"")</f>
        <v/>
      </c>
      <c r="H153" s="90"/>
    </row>
    <row r="154" spans="1:8" ht="17.399999999999999" customHeight="1" x14ac:dyDescent="0.25">
      <c r="A154" s="90"/>
      <c r="B154" s="91"/>
      <c r="C154" s="92"/>
      <c r="D154" s="92"/>
      <c r="E154" s="90">
        <v>1</v>
      </c>
      <c r="F154" s="101">
        <v>1</v>
      </c>
      <c r="G154" s="19" t="str">
        <f>IFERROR(IF(OR(D154="",B154="HGV - Rigid - 0% laden (miles)",B154="HGV - Articulated - 0% laden (miles)"),VLOOKUP(B154,Transport!C:D,2,FALSE)*C154*E154*F154,VLOOKUP(B154,Transport!O:P,2,FALSE)*C154*E154*F154*D154),"")</f>
        <v/>
      </c>
      <c r="H154" s="90"/>
    </row>
    <row r="155" spans="1:8" ht="17.399999999999999" customHeight="1" x14ac:dyDescent="0.25">
      <c r="A155" s="90"/>
      <c r="B155" s="91"/>
      <c r="C155" s="92"/>
      <c r="D155" s="92"/>
      <c r="E155" s="90">
        <v>1</v>
      </c>
      <c r="F155" s="101">
        <v>1</v>
      </c>
      <c r="G155" s="19" t="str">
        <f>IFERROR(IF(OR(D155="",B155="HGV - Rigid - 0% laden (miles)",B155="HGV - Articulated - 0% laden (miles)"),VLOOKUP(B155,Transport!C:D,2,FALSE)*C155*E155*F155,VLOOKUP(B155,Transport!O:P,2,FALSE)*C155*E155*F155*D155),"")</f>
        <v/>
      </c>
      <c r="H155" s="90"/>
    </row>
    <row r="156" spans="1:8" ht="17.399999999999999" customHeight="1" x14ac:dyDescent="0.25">
      <c r="A156" s="90"/>
      <c r="B156" s="91"/>
      <c r="C156" s="92"/>
      <c r="D156" s="92"/>
      <c r="E156" s="90">
        <v>1</v>
      </c>
      <c r="F156" s="101">
        <v>1</v>
      </c>
      <c r="G156" s="19" t="str">
        <f>IFERROR(IF(OR(D156="",B156="HGV - Rigid - 0% laden (miles)",B156="HGV - Articulated - 0% laden (miles)"),VLOOKUP(B156,Transport!C:D,2,FALSE)*C156*E156*F156,VLOOKUP(B156,Transport!O:P,2,FALSE)*C156*E156*F156*D156),"")</f>
        <v/>
      </c>
      <c r="H156" s="90"/>
    </row>
    <row r="157" spans="1:8" ht="17.399999999999999" customHeight="1" x14ac:dyDescent="0.25">
      <c r="A157" s="90"/>
      <c r="B157" s="91"/>
      <c r="C157" s="92"/>
      <c r="D157" s="92"/>
      <c r="E157" s="90">
        <v>1</v>
      </c>
      <c r="F157" s="101">
        <v>1</v>
      </c>
      <c r="G157" s="19" t="str">
        <f>IFERROR(IF(OR(D157="",B157="HGV - Rigid - 0% laden (miles)",B157="HGV - Articulated - 0% laden (miles)"),VLOOKUP(B157,Transport!C:D,2,FALSE)*C157*E157*F157,VLOOKUP(B157,Transport!O:P,2,FALSE)*C157*E157*F157*D157),"")</f>
        <v/>
      </c>
      <c r="H157" s="90"/>
    </row>
    <row r="158" spans="1:8" ht="17.399999999999999" customHeight="1" x14ac:dyDescent="0.25">
      <c r="A158" s="90"/>
      <c r="B158" s="91"/>
      <c r="C158" s="92"/>
      <c r="D158" s="92"/>
      <c r="E158" s="90">
        <v>1</v>
      </c>
      <c r="F158" s="101">
        <v>1</v>
      </c>
      <c r="G158" s="19" t="str">
        <f>IFERROR(IF(OR(D158="",B158="HGV - Rigid - 0% laden (miles)",B158="HGV - Articulated - 0% laden (miles)"),VLOOKUP(B158,Transport!C:D,2,FALSE)*C158*E158*F158,VLOOKUP(B158,Transport!O:P,2,FALSE)*C158*E158*F158*D158),"")</f>
        <v/>
      </c>
      <c r="H158" s="90"/>
    </row>
    <row r="159" spans="1:8" ht="17.399999999999999" customHeight="1" x14ac:dyDescent="0.25">
      <c r="A159" s="90"/>
      <c r="B159" s="91"/>
      <c r="C159" s="92"/>
      <c r="D159" s="92"/>
      <c r="E159" s="90">
        <v>1</v>
      </c>
      <c r="F159" s="101">
        <v>1</v>
      </c>
      <c r="G159" s="19" t="str">
        <f>IFERROR(IF(OR(D159="",B159="HGV - Rigid - 0% laden (miles)",B159="HGV - Articulated - 0% laden (miles)"),VLOOKUP(B159,Transport!C:D,2,FALSE)*C159*E159*F159,VLOOKUP(B159,Transport!O:P,2,FALSE)*C159*E159*F159*D159),"")</f>
        <v/>
      </c>
      <c r="H159" s="90"/>
    </row>
    <row r="160" spans="1:8" ht="17.399999999999999" customHeight="1" x14ac:dyDescent="0.25">
      <c r="A160" s="90"/>
      <c r="B160" s="91"/>
      <c r="C160" s="92"/>
      <c r="D160" s="92"/>
      <c r="E160" s="90">
        <v>1</v>
      </c>
      <c r="F160" s="101">
        <v>1</v>
      </c>
      <c r="G160" s="19" t="str">
        <f>IFERROR(IF(OR(D160="",B160="HGV - Rigid - 0% laden (miles)",B160="HGV - Articulated - 0% laden (miles)"),VLOOKUP(B160,Transport!C:D,2,FALSE)*C160*E160*F160,VLOOKUP(B160,Transport!O:P,2,FALSE)*C160*E160*F160*D160),"")</f>
        <v/>
      </c>
      <c r="H160" s="90"/>
    </row>
    <row r="161" spans="1:8" ht="17.399999999999999" customHeight="1" x14ac:dyDescent="0.25">
      <c r="A161" s="90"/>
      <c r="B161" s="91"/>
      <c r="C161" s="92"/>
      <c r="D161" s="92"/>
      <c r="E161" s="90">
        <v>1</v>
      </c>
      <c r="F161" s="101">
        <v>1</v>
      </c>
      <c r="G161" s="19" t="str">
        <f>IFERROR(IF(OR(D161="",B161="HGV - Rigid - 0% laden (miles)",B161="HGV - Articulated - 0% laden (miles)"),VLOOKUP(B161,Transport!C:D,2,FALSE)*C161*E161*F161,VLOOKUP(B161,Transport!O:P,2,FALSE)*C161*E161*F161*D161),"")</f>
        <v/>
      </c>
      <c r="H161" s="90"/>
    </row>
    <row r="162" spans="1:8" ht="17.399999999999999" customHeight="1" x14ac:dyDescent="0.25">
      <c r="A162" s="90"/>
      <c r="B162" s="91"/>
      <c r="C162" s="92"/>
      <c r="D162" s="92"/>
      <c r="E162" s="90">
        <v>1</v>
      </c>
      <c r="F162" s="101">
        <v>1</v>
      </c>
      <c r="G162" s="19" t="str">
        <f>IFERROR(IF(OR(D162="",B162="HGV - Rigid - 0% laden (miles)",B162="HGV - Articulated - 0% laden (miles)"),VLOOKUP(B162,Transport!C:D,2,FALSE)*C162*E162*F162,VLOOKUP(B162,Transport!O:P,2,FALSE)*C162*E162*F162*D162),"")</f>
        <v/>
      </c>
      <c r="H162" s="90"/>
    </row>
    <row r="163" spans="1:8" ht="17.399999999999999" customHeight="1" x14ac:dyDescent="0.25">
      <c r="A163" s="90"/>
      <c r="B163" s="91"/>
      <c r="C163" s="92"/>
      <c r="D163" s="92"/>
      <c r="E163" s="90">
        <v>1</v>
      </c>
      <c r="F163" s="101">
        <v>1</v>
      </c>
      <c r="G163" s="19" t="str">
        <f>IFERROR(IF(OR(D163="",B163="HGV - Rigid - 0% laden (miles)",B163="HGV - Articulated - 0% laden (miles)"),VLOOKUP(B163,Transport!C:D,2,FALSE)*C163*E163*F163,VLOOKUP(B163,Transport!O:P,2,FALSE)*C163*E163*F163*D163),"")</f>
        <v/>
      </c>
      <c r="H163" s="90"/>
    </row>
    <row r="164" spans="1:8" ht="17.399999999999999" customHeight="1" x14ac:dyDescent="0.25">
      <c r="A164" s="90"/>
      <c r="B164" s="91"/>
      <c r="C164" s="92"/>
      <c r="D164" s="92"/>
      <c r="E164" s="90">
        <v>1</v>
      </c>
      <c r="F164" s="101">
        <v>1</v>
      </c>
      <c r="G164" s="19" t="str">
        <f>IFERROR(IF(OR(D164="",B164="HGV - Rigid - 0% laden (miles)",B164="HGV - Articulated - 0% laden (miles)"),VLOOKUP(B164,Transport!C:D,2,FALSE)*C164*E164*F164,VLOOKUP(B164,Transport!O:P,2,FALSE)*C164*E164*F164*D164),"")</f>
        <v/>
      </c>
      <c r="H164" s="90"/>
    </row>
    <row r="165" spans="1:8" ht="17.399999999999999" customHeight="1" x14ac:dyDescent="0.25">
      <c r="A165" s="90"/>
      <c r="B165" s="91"/>
      <c r="C165" s="92"/>
      <c r="D165" s="92"/>
      <c r="E165" s="90">
        <v>1</v>
      </c>
      <c r="F165" s="101">
        <v>1</v>
      </c>
      <c r="G165" s="19" t="str">
        <f>IFERROR(IF(OR(D165="",B165="HGV - Rigid - 0% laden (miles)",B165="HGV - Articulated - 0% laden (miles)"),VLOOKUP(B165,Transport!C:D,2,FALSE)*C165*E165*F165,VLOOKUP(B165,Transport!O:P,2,FALSE)*C165*E165*F165*D165),"")</f>
        <v/>
      </c>
      <c r="H165" s="90"/>
    </row>
    <row r="166" spans="1:8" ht="17.399999999999999" customHeight="1" x14ac:dyDescent="0.25">
      <c r="A166" s="90"/>
      <c r="B166" s="91"/>
      <c r="C166" s="92"/>
      <c r="D166" s="92"/>
      <c r="E166" s="90">
        <v>1</v>
      </c>
      <c r="F166" s="101">
        <v>1</v>
      </c>
      <c r="G166" s="19" t="str">
        <f>IFERROR(IF(OR(D166="",B166="HGV - Rigid - 0% laden (miles)",B166="HGV - Articulated - 0% laden (miles)"),VLOOKUP(B166,Transport!C:D,2,FALSE)*C166*E166*F166,VLOOKUP(B166,Transport!O:P,2,FALSE)*C166*E166*F166*D166),"")</f>
        <v/>
      </c>
      <c r="H166" s="90"/>
    </row>
    <row r="167" spans="1:8" ht="17.399999999999999" customHeight="1" x14ac:dyDescent="0.25">
      <c r="A167" s="90"/>
      <c r="B167" s="91"/>
      <c r="C167" s="92"/>
      <c r="D167" s="92"/>
      <c r="E167" s="90">
        <v>1</v>
      </c>
      <c r="F167" s="101">
        <v>1</v>
      </c>
      <c r="G167" s="19" t="str">
        <f>IFERROR(IF(OR(D167="",B167="HGV - Rigid - 0% laden (miles)",B167="HGV - Articulated - 0% laden (miles)"),VLOOKUP(B167,Transport!C:D,2,FALSE)*C167*E167*F167,VLOOKUP(B167,Transport!O:P,2,FALSE)*C167*E167*F167*D167),"")</f>
        <v/>
      </c>
      <c r="H167" s="90"/>
    </row>
    <row r="168" spans="1:8" ht="17.399999999999999" customHeight="1" x14ac:dyDescent="0.25">
      <c r="A168" s="90"/>
      <c r="B168" s="91"/>
      <c r="C168" s="92"/>
      <c r="D168" s="92"/>
      <c r="E168" s="90">
        <v>1</v>
      </c>
      <c r="F168" s="101">
        <v>1</v>
      </c>
      <c r="G168" s="19" t="str">
        <f>IFERROR(IF(OR(D168="",B168="HGV - Rigid - 0% laden (miles)",B168="HGV - Articulated - 0% laden (miles)"),VLOOKUP(B168,Transport!C:D,2,FALSE)*C168*E168*F168,VLOOKUP(B168,Transport!O:P,2,FALSE)*C168*E168*F168*D168),"")</f>
        <v/>
      </c>
      <c r="H168" s="90"/>
    </row>
    <row r="169" spans="1:8" ht="17.399999999999999" customHeight="1" x14ac:dyDescent="0.25">
      <c r="A169" s="90"/>
      <c r="B169" s="91"/>
      <c r="C169" s="92"/>
      <c r="D169" s="92"/>
      <c r="E169" s="90">
        <v>1</v>
      </c>
      <c r="F169" s="101">
        <v>1</v>
      </c>
      <c r="G169" s="19" t="str">
        <f>IFERROR(IF(OR(D169="",B169="HGV - Rigid - 0% laden (miles)",B169="HGV - Articulated - 0% laden (miles)"),VLOOKUP(B169,Transport!C:D,2,FALSE)*C169*E169*F169,VLOOKUP(B169,Transport!O:P,2,FALSE)*C169*E169*F169*D169),"")</f>
        <v/>
      </c>
      <c r="H169" s="90"/>
    </row>
    <row r="173" spans="1:8" ht="22.8" x14ac:dyDescent="0.4">
      <c r="A173" s="94" t="s">
        <v>262</v>
      </c>
    </row>
    <row r="174" spans="1:8" ht="13.5" customHeight="1" thickBot="1" x14ac:dyDescent="0.45">
      <c r="A174" s="94"/>
    </row>
    <row r="175" spans="1:8" ht="33.6" customHeight="1" thickBot="1" x14ac:dyDescent="0.3">
      <c r="A175" s="217" t="s">
        <v>263</v>
      </c>
      <c r="B175" s="218"/>
      <c r="C175" s="218"/>
      <c r="D175" s="219"/>
    </row>
    <row r="176" spans="1:8" ht="43.5" customHeight="1" x14ac:dyDescent="0.25">
      <c r="A176" s="80" t="s">
        <v>264</v>
      </c>
      <c r="B176" s="80" t="s">
        <v>265</v>
      </c>
      <c r="C176" s="80" t="s">
        <v>266</v>
      </c>
      <c r="D176" s="80" t="s">
        <v>267</v>
      </c>
      <c r="E176" s="80" t="s">
        <v>246</v>
      </c>
      <c r="F176" s="80" t="s">
        <v>230</v>
      </c>
      <c r="G176" s="102" t="s">
        <v>231</v>
      </c>
    </row>
    <row r="177" spans="1:7" ht="17.399999999999999" customHeight="1" x14ac:dyDescent="0.25">
      <c r="A177" s="90"/>
      <c r="B177" s="91"/>
      <c r="C177" s="90"/>
      <c r="D177" s="90"/>
      <c r="E177" s="101">
        <v>1</v>
      </c>
      <c r="F177" s="19" t="str">
        <f>IFERROR(C177*D177*E177*VLOOKUP(B177,Hotels[#All],2,FALSE),"")</f>
        <v/>
      </c>
      <c r="G177" s="90"/>
    </row>
    <row r="178" spans="1:7" ht="17.399999999999999" customHeight="1" x14ac:dyDescent="0.25">
      <c r="A178" s="90"/>
      <c r="B178" s="91"/>
      <c r="C178" s="90"/>
      <c r="D178" s="90"/>
      <c r="E178" s="101">
        <v>1</v>
      </c>
      <c r="F178" s="19" t="str">
        <f>IFERROR(C178*D178*E178*VLOOKUP(B178,Hotels[#All],2,FALSE),"")</f>
        <v/>
      </c>
      <c r="G178" s="90"/>
    </row>
    <row r="179" spans="1:7" ht="17.399999999999999" customHeight="1" x14ac:dyDescent="0.25">
      <c r="A179" s="90"/>
      <c r="B179" s="91"/>
      <c r="C179" s="90"/>
      <c r="D179" s="90"/>
      <c r="E179" s="101">
        <v>1</v>
      </c>
      <c r="F179" s="19" t="str">
        <f>IFERROR(C179*D179*E179*VLOOKUP(B179,Hotels[#All],2,FALSE),"")</f>
        <v/>
      </c>
      <c r="G179" s="90"/>
    </row>
    <row r="180" spans="1:7" ht="17.399999999999999" customHeight="1" x14ac:dyDescent="0.25">
      <c r="A180" s="90"/>
      <c r="B180" s="91"/>
      <c r="C180" s="90"/>
      <c r="D180" s="90"/>
      <c r="E180" s="101">
        <v>1</v>
      </c>
      <c r="F180" s="19" t="str">
        <f>IFERROR(C180*D180*E180*VLOOKUP(B180,Hotels[#All],2,FALSE),"")</f>
        <v/>
      </c>
      <c r="G180" s="90"/>
    </row>
    <row r="181" spans="1:7" ht="17.399999999999999" customHeight="1" x14ac:dyDescent="0.25">
      <c r="A181" s="90"/>
      <c r="B181" s="91"/>
      <c r="C181" s="90"/>
      <c r="D181" s="90"/>
      <c r="E181" s="101">
        <v>1</v>
      </c>
      <c r="F181" s="19" t="str">
        <f>IFERROR(C181*D181*E181*VLOOKUP(B181,Hotels[#All],2,FALSE),"")</f>
        <v/>
      </c>
      <c r="G181" s="90"/>
    </row>
    <row r="182" spans="1:7" ht="17.399999999999999" customHeight="1" x14ac:dyDescent="0.25">
      <c r="A182" s="90"/>
      <c r="B182" s="91"/>
      <c r="C182" s="90"/>
      <c r="D182" s="90"/>
      <c r="E182" s="101">
        <v>1</v>
      </c>
      <c r="F182" s="19" t="str">
        <f>IFERROR(C182*D182*E182*VLOOKUP(B182,Hotels[#All],2,FALSE),"")</f>
        <v/>
      </c>
      <c r="G182" s="90"/>
    </row>
    <row r="183" spans="1:7" ht="17.399999999999999" customHeight="1" x14ac:dyDescent="0.25">
      <c r="A183" s="90"/>
      <c r="B183" s="91"/>
      <c r="C183" s="90"/>
      <c r="D183" s="90"/>
      <c r="E183" s="101">
        <v>1</v>
      </c>
      <c r="F183" s="19" t="str">
        <f>IFERROR(C183*D183*E183*VLOOKUP(B183,Hotels[#All],2,FALSE),"")</f>
        <v/>
      </c>
      <c r="G183" s="90"/>
    </row>
    <row r="184" spans="1:7" ht="17.399999999999999" customHeight="1" x14ac:dyDescent="0.25">
      <c r="A184" s="90"/>
      <c r="B184" s="91"/>
      <c r="C184" s="90"/>
      <c r="D184" s="90"/>
      <c r="E184" s="101">
        <v>1</v>
      </c>
      <c r="F184" s="19" t="str">
        <f>IFERROR(C184*D184*E184*VLOOKUP(B184,Hotels[#All],2,FALSE),"")</f>
        <v/>
      </c>
      <c r="G184" s="90"/>
    </row>
    <row r="185" spans="1:7" ht="17.399999999999999" customHeight="1" x14ac:dyDescent="0.25">
      <c r="A185" s="90"/>
      <c r="B185" s="91"/>
      <c r="C185" s="90"/>
      <c r="D185" s="90"/>
      <c r="E185" s="101">
        <v>1</v>
      </c>
      <c r="F185" s="19" t="str">
        <f>IFERROR(C185*D185*E185*VLOOKUP(B185,Hotels[#All],2,FALSE),"")</f>
        <v/>
      </c>
      <c r="G185" s="90"/>
    </row>
    <row r="186" spans="1:7" ht="17.399999999999999" customHeight="1" x14ac:dyDescent="0.25">
      <c r="A186" s="90"/>
      <c r="B186" s="91"/>
      <c r="C186" s="90"/>
      <c r="D186" s="90"/>
      <c r="E186" s="101">
        <v>1</v>
      </c>
      <c r="F186" s="19" t="str">
        <f>IFERROR(C186*D186*E186*VLOOKUP(B186,Hotels[#All],2,FALSE),"")</f>
        <v/>
      </c>
      <c r="G186" s="90"/>
    </row>
    <row r="187" spans="1:7" ht="17.399999999999999" customHeight="1" x14ac:dyDescent="0.25">
      <c r="A187" s="90"/>
      <c r="B187" s="91"/>
      <c r="C187" s="90"/>
      <c r="D187" s="90"/>
      <c r="E187" s="101">
        <v>1</v>
      </c>
      <c r="F187" s="19" t="str">
        <f>IFERROR(C187*D187*E187*VLOOKUP(B187,Hotels[#All],2,FALSE),"")</f>
        <v/>
      </c>
      <c r="G187" s="90"/>
    </row>
    <row r="188" spans="1:7" ht="17.399999999999999" customHeight="1" x14ac:dyDescent="0.25">
      <c r="A188" s="90"/>
      <c r="B188" s="91"/>
      <c r="C188" s="90"/>
      <c r="D188" s="90"/>
      <c r="E188" s="101">
        <v>1</v>
      </c>
      <c r="F188" s="19" t="str">
        <f>IFERROR(C188*D188*E188*VLOOKUP(B188,Hotels[#All],2,FALSE),"")</f>
        <v/>
      </c>
      <c r="G188" s="90"/>
    </row>
    <row r="189" spans="1:7" ht="17.399999999999999" customHeight="1" x14ac:dyDescent="0.25">
      <c r="A189" s="90"/>
      <c r="B189" s="91"/>
      <c r="C189" s="90"/>
      <c r="D189" s="90"/>
      <c r="E189" s="101">
        <v>1</v>
      </c>
      <c r="F189" s="19" t="str">
        <f>IFERROR(C189*D189*E189*VLOOKUP(B189,Hotels[#All],2,FALSE),"")</f>
        <v/>
      </c>
      <c r="G189" s="90"/>
    </row>
    <row r="190" spans="1:7" ht="17.399999999999999" customHeight="1" x14ac:dyDescent="0.25">
      <c r="A190" s="90"/>
      <c r="B190" s="91"/>
      <c r="C190" s="90"/>
      <c r="D190" s="90"/>
      <c r="E190" s="101">
        <v>1</v>
      </c>
      <c r="F190" s="19" t="str">
        <f>IFERROR(C190*D190*E190*VLOOKUP(B190,Hotels[#All],2,FALSE),"")</f>
        <v/>
      </c>
      <c r="G190" s="90"/>
    </row>
    <row r="191" spans="1:7" ht="17.399999999999999" customHeight="1" x14ac:dyDescent="0.25">
      <c r="A191" s="90"/>
      <c r="B191" s="91"/>
      <c r="C191" s="90"/>
      <c r="D191" s="90"/>
      <c r="E191" s="101">
        <v>1</v>
      </c>
      <c r="F191" s="19" t="str">
        <f>IFERROR(C191*D191*E191*VLOOKUP(B191,Hotels[#All],2,FALSE),"")</f>
        <v/>
      </c>
      <c r="G191" s="90"/>
    </row>
    <row r="192" spans="1:7" ht="17.399999999999999" customHeight="1" x14ac:dyDescent="0.25">
      <c r="A192" s="90"/>
      <c r="B192" s="91"/>
      <c r="C192" s="90"/>
      <c r="D192" s="90"/>
      <c r="E192" s="101">
        <v>1</v>
      </c>
      <c r="F192" s="19" t="str">
        <f>IFERROR(C192*D192*E192*VLOOKUP(B192,Hotels[#All],2,FALSE),"")</f>
        <v/>
      </c>
      <c r="G192" s="90"/>
    </row>
    <row r="193" spans="1:7" ht="17.399999999999999" customHeight="1" x14ac:dyDescent="0.25">
      <c r="A193" s="90"/>
      <c r="B193" s="91"/>
      <c r="C193" s="90"/>
      <c r="D193" s="90"/>
      <c r="E193" s="101">
        <v>1</v>
      </c>
      <c r="F193" s="19" t="str">
        <f>IFERROR(C193*D193*E193*VLOOKUP(B193,Hotels[#All],2,FALSE),"")</f>
        <v/>
      </c>
      <c r="G193" s="90"/>
    </row>
    <row r="194" spans="1:7" ht="17.399999999999999" customHeight="1" x14ac:dyDescent="0.25">
      <c r="A194" s="90"/>
      <c r="B194" s="91"/>
      <c r="C194" s="90"/>
      <c r="D194" s="90"/>
      <c r="E194" s="101">
        <v>1</v>
      </c>
      <c r="F194" s="19" t="str">
        <f>IFERROR(C194*D194*E194*VLOOKUP(B194,Hotels[#All],2,FALSE),"")</f>
        <v/>
      </c>
      <c r="G194" s="90"/>
    </row>
    <row r="195" spans="1:7" ht="17.399999999999999" customHeight="1" x14ac:dyDescent="0.25">
      <c r="A195" s="90"/>
      <c r="B195" s="91"/>
      <c r="C195" s="90"/>
      <c r="D195" s="90"/>
      <c r="E195" s="101">
        <v>1</v>
      </c>
      <c r="F195" s="19" t="str">
        <f>IFERROR(C195*D195*E195*VLOOKUP(B195,Hotels[#All],2,FALSE),"")</f>
        <v/>
      </c>
      <c r="G195" s="90"/>
    </row>
    <row r="196" spans="1:7" ht="17.399999999999999" customHeight="1" x14ac:dyDescent="0.25">
      <c r="A196" s="90"/>
      <c r="B196" s="91"/>
      <c r="C196" s="90"/>
      <c r="D196" s="90"/>
      <c r="E196" s="101">
        <v>1</v>
      </c>
      <c r="F196" s="19" t="str">
        <f>IFERROR(C196*D196*E196*VLOOKUP(B196,Hotels[#All],2,FALSE),"")</f>
        <v/>
      </c>
      <c r="G196" s="90"/>
    </row>
    <row r="197" spans="1:7" ht="17.399999999999999" customHeight="1" x14ac:dyDescent="0.25">
      <c r="A197" s="90"/>
      <c r="B197" s="91"/>
      <c r="C197" s="90"/>
      <c r="D197" s="90"/>
      <c r="E197" s="101">
        <v>1</v>
      </c>
      <c r="F197" s="19" t="str">
        <f>IFERROR(C197*D197*E197*VLOOKUP(B197,Hotels[#All],2,FALSE),"")</f>
        <v/>
      </c>
      <c r="G197" s="90"/>
    </row>
    <row r="198" spans="1:7" ht="17.399999999999999" customHeight="1" x14ac:dyDescent="0.25">
      <c r="A198" s="90"/>
      <c r="B198" s="91"/>
      <c r="C198" s="90"/>
      <c r="D198" s="90"/>
      <c r="E198" s="101">
        <v>1</v>
      </c>
      <c r="F198" s="19" t="str">
        <f>IFERROR(C198*D198*E198*VLOOKUP(B198,Hotels[#All],2,FALSE),"")</f>
        <v/>
      </c>
      <c r="G198" s="90"/>
    </row>
    <row r="199" spans="1:7" ht="17.399999999999999" customHeight="1" x14ac:dyDescent="0.25">
      <c r="A199" s="90"/>
      <c r="B199" s="91"/>
      <c r="C199" s="90"/>
      <c r="D199" s="90"/>
      <c r="E199" s="101">
        <v>1</v>
      </c>
      <c r="F199" s="19" t="str">
        <f>IFERROR(C199*D199*E199*VLOOKUP(B199,Hotels[#All],2,FALSE),"")</f>
        <v/>
      </c>
      <c r="G199" s="90"/>
    </row>
    <row r="202" spans="1:7" ht="17.399999999999999" customHeight="1" x14ac:dyDescent="0.4">
      <c r="A202" s="94" t="s">
        <v>268</v>
      </c>
    </row>
    <row r="203" spans="1:7" ht="17.399999999999999" customHeight="1" thickBot="1" x14ac:dyDescent="0.45">
      <c r="A203" s="94"/>
    </row>
    <row r="204" spans="1:7" ht="35.1" customHeight="1" thickBot="1" x14ac:dyDescent="0.3">
      <c r="A204" s="217" t="s">
        <v>269</v>
      </c>
      <c r="B204" s="218"/>
      <c r="C204" s="218"/>
      <c r="D204" s="219"/>
    </row>
    <row r="205" spans="1:7" ht="44.4" customHeight="1" x14ac:dyDescent="0.25">
      <c r="A205" s="102" t="s">
        <v>227</v>
      </c>
      <c r="B205" s="102" t="s">
        <v>228</v>
      </c>
      <c r="C205" s="102" t="s">
        <v>229</v>
      </c>
      <c r="D205" s="102" t="s">
        <v>246</v>
      </c>
      <c r="E205" s="102" t="s">
        <v>230</v>
      </c>
      <c r="F205" s="102" t="s">
        <v>231</v>
      </c>
    </row>
    <row r="206" spans="1:7" ht="18.899999999999999" customHeight="1" x14ac:dyDescent="0.25">
      <c r="A206" s="90"/>
      <c r="B206" s="91"/>
      <c r="C206" s="92"/>
      <c r="D206" s="101">
        <v>1</v>
      </c>
      <c r="E206" s="19" t="str">
        <f>IFERROR(VLOOKUP(B206,'Emission factors'!A:B,2,FALSE)*C206*D206,"")</f>
        <v/>
      </c>
      <c r="F206" s="90"/>
    </row>
    <row r="207" spans="1:7" ht="18.899999999999999" customHeight="1" x14ac:dyDescent="0.25">
      <c r="A207" s="90"/>
      <c r="B207" s="91"/>
      <c r="C207" s="92"/>
      <c r="D207" s="101">
        <v>1</v>
      </c>
      <c r="E207" s="19" t="str">
        <f>IFERROR(VLOOKUP(B207,'Emission factors'!A:B,2,FALSE)*C207*D207,"")</f>
        <v/>
      </c>
      <c r="F207" s="90"/>
    </row>
    <row r="208" spans="1:7" ht="18.899999999999999" customHeight="1" x14ac:dyDescent="0.25">
      <c r="A208" s="90"/>
      <c r="B208" s="91"/>
      <c r="C208" s="92"/>
      <c r="D208" s="101">
        <v>1</v>
      </c>
      <c r="E208" s="19" t="str">
        <f>IFERROR(VLOOKUP(B208,'Emission factors'!A:B,2,FALSE)*C208*D208,"")</f>
        <v/>
      </c>
      <c r="F208" s="90"/>
    </row>
    <row r="209" spans="1:6" ht="18.899999999999999" customHeight="1" x14ac:dyDescent="0.25">
      <c r="A209" s="90"/>
      <c r="B209" s="91"/>
      <c r="C209" s="92"/>
      <c r="D209" s="101">
        <v>1</v>
      </c>
      <c r="E209" s="19" t="str">
        <f>IFERROR(VLOOKUP(B209,'Emission factors'!A:B,2,FALSE)*C209*D209,"")</f>
        <v/>
      </c>
      <c r="F209" s="90"/>
    </row>
    <row r="210" spans="1:6" ht="18.899999999999999" customHeight="1" x14ac:dyDescent="0.25">
      <c r="A210" s="90"/>
      <c r="B210" s="91"/>
      <c r="C210" s="92"/>
      <c r="D210" s="101">
        <v>1</v>
      </c>
      <c r="E210" s="19" t="str">
        <f>IFERROR(VLOOKUP(B210,'Emission factors'!A:B,2,FALSE)*C210*D210,"")</f>
        <v/>
      </c>
      <c r="F210" s="90"/>
    </row>
    <row r="211" spans="1:6" ht="17.399999999999999" customHeight="1" x14ac:dyDescent="0.25">
      <c r="A211" s="90"/>
      <c r="B211" s="91"/>
      <c r="C211" s="92"/>
      <c r="D211" s="101">
        <v>1</v>
      </c>
      <c r="E211" s="19" t="str">
        <f>IFERROR(VLOOKUP(B211,'Emission factors'!A:B,2,FALSE)*C211*D211,"")</f>
        <v/>
      </c>
      <c r="F211" s="90"/>
    </row>
    <row r="212" spans="1:6" ht="17.399999999999999" customHeight="1" x14ac:dyDescent="0.25">
      <c r="A212" s="90"/>
      <c r="B212" s="91"/>
      <c r="C212" s="92"/>
      <c r="D212" s="101">
        <v>1</v>
      </c>
      <c r="E212" s="19" t="str">
        <f>IFERROR(VLOOKUP(B212,'Emission factors'!A:B,2,FALSE)*C212*D212,"")</f>
        <v/>
      </c>
      <c r="F212" s="90"/>
    </row>
    <row r="213" spans="1:6" ht="17.399999999999999" customHeight="1" x14ac:dyDescent="0.25">
      <c r="A213" s="90"/>
      <c r="B213" s="91"/>
      <c r="C213" s="92"/>
      <c r="D213" s="101">
        <v>1</v>
      </c>
      <c r="E213" s="19" t="str">
        <f>IFERROR(VLOOKUP(B213,'Emission factors'!A:B,2,FALSE)*C213*D213,"")</f>
        <v/>
      </c>
      <c r="F213" s="90"/>
    </row>
    <row r="214" spans="1:6" ht="17.399999999999999" customHeight="1" x14ac:dyDescent="0.25">
      <c r="A214" s="90"/>
      <c r="B214" s="91"/>
      <c r="C214" s="92"/>
      <c r="D214" s="101">
        <v>1</v>
      </c>
      <c r="E214" s="19" t="str">
        <f>IFERROR(VLOOKUP(B214,'Emission factors'!A:B,2,FALSE)*C214*D214,"")</f>
        <v/>
      </c>
      <c r="F214" s="90"/>
    </row>
    <row r="215" spans="1:6" ht="17.399999999999999" customHeight="1" x14ac:dyDescent="0.25">
      <c r="A215" s="90"/>
      <c r="B215" s="91"/>
      <c r="C215" s="92"/>
      <c r="D215" s="101">
        <v>1</v>
      </c>
      <c r="E215" s="19" t="str">
        <f>IFERROR(VLOOKUP(B215,'Emission factors'!A:B,2,FALSE)*C215*D215,"")</f>
        <v/>
      </c>
      <c r="F215" s="90"/>
    </row>
    <row r="216" spans="1:6" ht="17.399999999999999" customHeight="1" x14ac:dyDescent="0.25">
      <c r="A216" s="90"/>
      <c r="B216" s="91"/>
      <c r="C216" s="92"/>
      <c r="D216" s="101">
        <v>1</v>
      </c>
      <c r="E216" s="19" t="str">
        <f>IFERROR(VLOOKUP(B216,'Emission factors'!A:B,2,FALSE)*C216*D216,"")</f>
        <v/>
      </c>
      <c r="F216" s="90"/>
    </row>
    <row r="217" spans="1:6" ht="17.399999999999999" customHeight="1" x14ac:dyDescent="0.25">
      <c r="A217" s="90"/>
      <c r="B217" s="91"/>
      <c r="C217" s="92"/>
      <c r="D217" s="101">
        <v>1</v>
      </c>
      <c r="E217" s="19" t="str">
        <f>IFERROR(VLOOKUP(B217,'Emission factors'!A:B,2,FALSE)*C217*D217,"")</f>
        <v/>
      </c>
      <c r="F217" s="90"/>
    </row>
    <row r="218" spans="1:6" ht="17.399999999999999" customHeight="1" x14ac:dyDescent="0.25">
      <c r="A218" s="90"/>
      <c r="B218" s="91"/>
      <c r="C218" s="92"/>
      <c r="D218" s="101">
        <v>1</v>
      </c>
      <c r="E218" s="19" t="str">
        <f>IFERROR(VLOOKUP(B218,'Emission factors'!A:B,2,FALSE)*C218*D218,"")</f>
        <v/>
      </c>
      <c r="F218" s="90"/>
    </row>
    <row r="219" spans="1:6" ht="17.399999999999999" customHeight="1" x14ac:dyDescent="0.25">
      <c r="A219" s="90"/>
      <c r="B219" s="91"/>
      <c r="C219" s="92"/>
      <c r="D219" s="101">
        <v>1</v>
      </c>
      <c r="E219" s="19" t="str">
        <f>IFERROR(VLOOKUP(B219,'Emission factors'!A:B,2,FALSE)*C219*D219,"")</f>
        <v/>
      </c>
      <c r="F219" s="90"/>
    </row>
    <row r="220" spans="1:6" ht="17.399999999999999" customHeight="1" x14ac:dyDescent="0.25">
      <c r="A220" s="90"/>
      <c r="B220" s="91"/>
      <c r="C220" s="92"/>
      <c r="D220" s="101">
        <v>1</v>
      </c>
      <c r="E220" s="19" t="str">
        <f>IFERROR(VLOOKUP(B220,'Emission factors'!A:B,2,FALSE)*C220*D220,"")</f>
        <v/>
      </c>
      <c r="F220" s="90"/>
    </row>
    <row r="221" spans="1:6" ht="17.399999999999999" customHeight="1" x14ac:dyDescent="0.25">
      <c r="A221" s="90"/>
      <c r="B221" s="91"/>
      <c r="C221" s="92"/>
      <c r="D221" s="101">
        <v>1</v>
      </c>
      <c r="E221" s="19" t="str">
        <f>IFERROR(VLOOKUP(B221,'Emission factors'!A:B,2,FALSE)*C221*D221,"")</f>
        <v/>
      </c>
      <c r="F221" s="90"/>
    </row>
    <row r="222" spans="1:6" ht="17.399999999999999" customHeight="1" x14ac:dyDescent="0.25">
      <c r="A222" s="90"/>
      <c r="B222" s="91"/>
      <c r="C222" s="92"/>
      <c r="D222" s="101">
        <v>1</v>
      </c>
      <c r="E222" s="19" t="str">
        <f>IFERROR(VLOOKUP(B222,'Emission factors'!A:B,2,FALSE)*C222*D222,"")</f>
        <v/>
      </c>
      <c r="F222" s="90"/>
    </row>
    <row r="223" spans="1:6" ht="17.399999999999999" customHeight="1" x14ac:dyDescent="0.25">
      <c r="A223" s="90"/>
      <c r="B223" s="91"/>
      <c r="C223" s="92"/>
      <c r="D223" s="101">
        <v>1</v>
      </c>
      <c r="E223" s="19" t="str">
        <f>IFERROR(VLOOKUP(B223,'Emission factors'!A:B,2,FALSE)*C223*D223,"")</f>
        <v/>
      </c>
      <c r="F223" s="90"/>
    </row>
    <row r="224" spans="1:6" ht="17.399999999999999" customHeight="1" x14ac:dyDescent="0.25">
      <c r="A224" s="90"/>
      <c r="B224" s="91"/>
      <c r="C224" s="92"/>
      <c r="D224" s="101">
        <v>1</v>
      </c>
      <c r="E224" s="19" t="str">
        <f>IFERROR(VLOOKUP(B224,'Emission factors'!A:B,2,FALSE)*C224*D224,"")</f>
        <v/>
      </c>
      <c r="F224" s="90"/>
    </row>
    <row r="225" spans="1:6" ht="17.399999999999999" customHeight="1" x14ac:dyDescent="0.25">
      <c r="A225" s="90"/>
      <c r="B225" s="91"/>
      <c r="C225" s="92"/>
      <c r="D225" s="101">
        <v>1</v>
      </c>
      <c r="E225" s="19" t="str">
        <f>IFERROR(VLOOKUP(B225,'Emission factors'!A:B,2,FALSE)*C225*D225,"")</f>
        <v/>
      </c>
      <c r="F225" s="90"/>
    </row>
    <row r="226" spans="1:6" ht="17.399999999999999" customHeight="1" x14ac:dyDescent="0.25">
      <c r="A226" s="90"/>
      <c r="B226" s="91"/>
      <c r="C226" s="92"/>
      <c r="D226" s="101">
        <v>1</v>
      </c>
      <c r="E226" s="19" t="str">
        <f>IFERROR(VLOOKUP(B226,'Emission factors'!A:B,2,FALSE)*C226*D226,"")</f>
        <v/>
      </c>
      <c r="F226" s="90"/>
    </row>
    <row r="229" spans="1:6" ht="17.399999999999999" customHeight="1" x14ac:dyDescent="0.4">
      <c r="A229" s="94" t="s">
        <v>270</v>
      </c>
    </row>
    <row r="230" spans="1:6" ht="17.399999999999999" customHeight="1" thickBot="1" x14ac:dyDescent="0.3"/>
    <row r="231" spans="1:6" ht="32.4" customHeight="1" thickBot="1" x14ac:dyDescent="0.3">
      <c r="A231" s="217" t="s">
        <v>271</v>
      </c>
      <c r="B231" s="218"/>
      <c r="C231" s="218"/>
      <c r="D231" s="219"/>
    </row>
    <row r="232" spans="1:6" ht="42" x14ac:dyDescent="0.25">
      <c r="A232" s="102" t="s">
        <v>227</v>
      </c>
      <c r="B232" s="102" t="s">
        <v>272</v>
      </c>
      <c r="C232" s="102" t="s">
        <v>273</v>
      </c>
      <c r="D232" s="102" t="s">
        <v>246</v>
      </c>
      <c r="E232" s="102" t="s">
        <v>230</v>
      </c>
      <c r="F232" s="102" t="s">
        <v>231</v>
      </c>
    </row>
    <row r="233" spans="1:6" ht="17.399999999999999" customHeight="1" x14ac:dyDescent="0.25">
      <c r="A233" s="90"/>
      <c r="B233" s="91"/>
      <c r="C233" s="92"/>
      <c r="D233" s="101">
        <v>1</v>
      </c>
      <c r="E233" s="19" t="str">
        <f>IFERROR(VLOOKUP(B233,'Emission factors'!$A$24:$B$34,2,FALSE)*C233*D233,"")</f>
        <v/>
      </c>
      <c r="F233" s="90"/>
    </row>
    <row r="234" spans="1:6" ht="17.399999999999999" customHeight="1" x14ac:dyDescent="0.25">
      <c r="A234" s="90"/>
      <c r="B234" s="91"/>
      <c r="C234" s="92"/>
      <c r="D234" s="101">
        <v>1</v>
      </c>
      <c r="E234" s="19" t="str">
        <f>IFERROR(VLOOKUP(B234,'Emission factors'!$A$24:$B$34,2,FALSE)*C234*D234,"")</f>
        <v/>
      </c>
      <c r="F234" s="90"/>
    </row>
    <row r="235" spans="1:6" ht="17.399999999999999" customHeight="1" x14ac:dyDescent="0.25">
      <c r="A235" s="90"/>
      <c r="B235" s="91"/>
      <c r="C235" s="92"/>
      <c r="D235" s="101">
        <v>1</v>
      </c>
      <c r="E235" s="19" t="str">
        <f>IFERROR(VLOOKUP(B235,'Emission factors'!$A$24:$B$34,2,FALSE)*C235*D235,"")</f>
        <v/>
      </c>
      <c r="F235" s="90"/>
    </row>
    <row r="236" spans="1:6" ht="17.399999999999999" customHeight="1" x14ac:dyDescent="0.25">
      <c r="A236" s="90"/>
      <c r="B236" s="91"/>
      <c r="C236" s="92"/>
      <c r="D236" s="101">
        <v>1</v>
      </c>
      <c r="E236" s="19" t="str">
        <f>IFERROR(VLOOKUP(B236,'Emission factors'!$A$24:$B$34,2,FALSE)*C236*D236,"")</f>
        <v/>
      </c>
      <c r="F236" s="90"/>
    </row>
    <row r="237" spans="1:6" ht="17.399999999999999" customHeight="1" x14ac:dyDescent="0.25">
      <c r="A237" s="90"/>
      <c r="B237" s="91"/>
      <c r="C237" s="92"/>
      <c r="D237" s="101">
        <v>1</v>
      </c>
      <c r="E237" s="19" t="str">
        <f>IFERROR(VLOOKUP(B237,'Emission factors'!$A$24:$B$34,2,FALSE)*C237*D237,"")</f>
        <v/>
      </c>
      <c r="F237" s="90"/>
    </row>
    <row r="238" spans="1:6" ht="17.399999999999999" customHeight="1" x14ac:dyDescent="0.25">
      <c r="A238" s="90"/>
      <c r="B238" s="91"/>
      <c r="C238" s="92"/>
      <c r="D238" s="101">
        <v>1</v>
      </c>
      <c r="E238" s="19" t="str">
        <f>IFERROR(VLOOKUP(B238,'Emission factors'!$A$24:$B$34,2,FALSE)*C238*D238,"")</f>
        <v/>
      </c>
      <c r="F238" s="90"/>
    </row>
    <row r="239" spans="1:6" ht="17.399999999999999" customHeight="1" x14ac:dyDescent="0.25">
      <c r="A239" s="90"/>
      <c r="B239" s="91"/>
      <c r="C239" s="92"/>
      <c r="D239" s="101">
        <v>1</v>
      </c>
      <c r="E239" s="19" t="str">
        <f>IFERROR(VLOOKUP(B239,'Emission factors'!$A$24:$B$34,2,FALSE)*C239*D239,"")</f>
        <v/>
      </c>
      <c r="F239" s="90"/>
    </row>
    <row r="240" spans="1:6" ht="17.399999999999999" customHeight="1" x14ac:dyDescent="0.25">
      <c r="A240" s="90"/>
      <c r="B240" s="91"/>
      <c r="C240" s="92"/>
      <c r="D240" s="101">
        <v>1</v>
      </c>
      <c r="E240" s="19" t="str">
        <f>IFERROR(VLOOKUP(B240,'Emission factors'!$A$24:$B$34,2,FALSE)*C240*D240,"")</f>
        <v/>
      </c>
      <c r="F240" s="90"/>
    </row>
    <row r="241" spans="1:6" ht="17.399999999999999" customHeight="1" x14ac:dyDescent="0.25">
      <c r="A241" s="90"/>
      <c r="B241" s="91"/>
      <c r="C241" s="92"/>
      <c r="D241" s="101">
        <v>1</v>
      </c>
      <c r="E241" s="19" t="str">
        <f>IFERROR(VLOOKUP(B241,'Emission factors'!$A$24:$B$34,2,FALSE)*C241*D241,"")</f>
        <v/>
      </c>
      <c r="F241" s="90"/>
    </row>
    <row r="242" spans="1:6" ht="17.399999999999999" customHeight="1" x14ac:dyDescent="0.25">
      <c r="A242" s="90"/>
      <c r="B242" s="91"/>
      <c r="C242" s="92"/>
      <c r="D242" s="101">
        <v>1</v>
      </c>
      <c r="E242" s="19" t="str">
        <f>IFERROR(VLOOKUP(B242,'Emission factors'!$A$24:$B$34,2,FALSE)*C242*D242,"")</f>
        <v/>
      </c>
      <c r="F242" s="90"/>
    </row>
    <row r="243" spans="1:6" ht="17.399999999999999" customHeight="1" x14ac:dyDescent="0.25">
      <c r="A243" s="90"/>
      <c r="B243" s="91"/>
      <c r="C243" s="92"/>
      <c r="D243" s="101">
        <v>1</v>
      </c>
      <c r="E243" s="19" t="str">
        <f>IFERROR(VLOOKUP(B243,'Emission factors'!$A$24:$B$34,2,FALSE)*C243*D243,"")</f>
        <v/>
      </c>
      <c r="F243" s="90"/>
    </row>
    <row r="244" spans="1:6" ht="17.399999999999999" customHeight="1" x14ac:dyDescent="0.25">
      <c r="A244" s="90"/>
      <c r="B244" s="91"/>
      <c r="C244" s="92"/>
      <c r="D244" s="101">
        <v>1</v>
      </c>
      <c r="E244" s="19" t="str">
        <f>IFERROR(VLOOKUP(B244,'Emission factors'!$A$24:$B$34,2,FALSE)*C244*D244,"")</f>
        <v/>
      </c>
      <c r="F244" s="90"/>
    </row>
    <row r="245" spans="1:6" ht="17.399999999999999" customHeight="1" x14ac:dyDescent="0.25">
      <c r="A245" s="90"/>
      <c r="B245" s="91"/>
      <c r="C245" s="92"/>
      <c r="D245" s="101">
        <v>1</v>
      </c>
      <c r="E245" s="19" t="str">
        <f>IFERROR(VLOOKUP(B245,'Emission factors'!$A$24:$B$34,2,FALSE)*C245*D245,"")</f>
        <v/>
      </c>
      <c r="F245" s="90"/>
    </row>
    <row r="246" spans="1:6" ht="17.399999999999999" customHeight="1" x14ac:dyDescent="0.25">
      <c r="A246" s="90"/>
      <c r="B246" s="91"/>
      <c r="C246" s="92"/>
      <c r="D246" s="101">
        <v>1</v>
      </c>
      <c r="E246" s="19" t="str">
        <f>IFERROR(VLOOKUP(B246,'Emission factors'!$A$24:$B$34,2,FALSE)*C246*D246,"")</f>
        <v/>
      </c>
      <c r="F246" s="90"/>
    </row>
    <row r="247" spans="1:6" ht="17.399999999999999" customHeight="1" x14ac:dyDescent="0.25">
      <c r="A247" s="90"/>
      <c r="B247" s="91"/>
      <c r="C247" s="92"/>
      <c r="D247" s="101">
        <v>1</v>
      </c>
      <c r="E247" s="19" t="str">
        <f>IFERROR(VLOOKUP(B247,'Emission factors'!$A$24:$B$34,2,FALSE)*C247*D247,"")</f>
        <v/>
      </c>
      <c r="F247" s="90"/>
    </row>
    <row r="248" spans="1:6" ht="17.399999999999999" customHeight="1" x14ac:dyDescent="0.25">
      <c r="A248" s="90"/>
      <c r="B248" s="91"/>
      <c r="C248" s="92"/>
      <c r="D248" s="101">
        <v>1</v>
      </c>
      <c r="E248" s="19" t="str">
        <f>IFERROR(VLOOKUP(B248,'Emission factors'!$A$24:$B$34,2,FALSE)*C248*D248,"")</f>
        <v/>
      </c>
      <c r="F248" s="90"/>
    </row>
    <row r="249" spans="1:6" ht="17.399999999999999" customHeight="1" x14ac:dyDescent="0.25">
      <c r="A249" s="90"/>
      <c r="B249" s="91"/>
      <c r="C249" s="92"/>
      <c r="D249" s="101">
        <v>1</v>
      </c>
      <c r="E249" s="19" t="str">
        <f>IFERROR(VLOOKUP(B249,'Emission factors'!$A$24:$B$34,2,FALSE)*C249*D249,"")</f>
        <v/>
      </c>
      <c r="F249" s="90"/>
    </row>
    <row r="250" spans="1:6" ht="17.399999999999999" customHeight="1" x14ac:dyDescent="0.25">
      <c r="A250" s="90"/>
      <c r="B250" s="91"/>
      <c r="C250" s="92"/>
      <c r="D250" s="101">
        <v>1</v>
      </c>
      <c r="E250" s="19" t="str">
        <f>IFERROR(VLOOKUP(B250,'Emission factors'!$A$24:$B$34,2,FALSE)*C250*D250,"")</f>
        <v/>
      </c>
      <c r="F250" s="90"/>
    </row>
    <row r="251" spans="1:6" ht="17.399999999999999" customHeight="1" x14ac:dyDescent="0.25">
      <c r="A251" s="90"/>
      <c r="B251" s="91"/>
      <c r="C251" s="92"/>
      <c r="D251" s="101">
        <v>1</v>
      </c>
      <c r="E251" s="19" t="str">
        <f>IFERROR(VLOOKUP(B251,'Emission factors'!$A$24:$B$34,2,FALSE)*C251*D251,"")</f>
        <v/>
      </c>
      <c r="F251" s="90"/>
    </row>
    <row r="252" spans="1:6" ht="17.399999999999999" customHeight="1" x14ac:dyDescent="0.25">
      <c r="A252" s="90"/>
      <c r="B252" s="91"/>
      <c r="C252" s="92"/>
      <c r="D252" s="101">
        <v>1</v>
      </c>
      <c r="E252" s="19" t="str">
        <f>IFERROR(VLOOKUP(B252,'Emission factors'!$A$24:$B$34,2,FALSE)*C252*D252,"")</f>
        <v/>
      </c>
      <c r="F252" s="90"/>
    </row>
    <row r="255" spans="1:6" ht="22.8" x14ac:dyDescent="0.4">
      <c r="A255" s="94" t="s">
        <v>274</v>
      </c>
    </row>
    <row r="257" spans="1:4" ht="45.6" customHeight="1" thickBot="1" x14ac:dyDescent="0.3">
      <c r="A257" s="217" t="s">
        <v>275</v>
      </c>
      <c r="B257" s="218"/>
      <c r="C257" s="218"/>
      <c r="D257" s="219"/>
    </row>
    <row r="258" spans="1:4" ht="63" x14ac:dyDescent="0.25">
      <c r="A258" s="102" t="s">
        <v>276</v>
      </c>
      <c r="B258" s="102" t="s">
        <v>230</v>
      </c>
      <c r="C258" s="102" t="s">
        <v>231</v>
      </c>
    </row>
    <row r="259" spans="1:4" ht="17.399999999999999" customHeight="1" x14ac:dyDescent="0.25">
      <c r="A259" s="90"/>
      <c r="B259" s="90"/>
      <c r="C259" s="90"/>
    </row>
    <row r="260" spans="1:4" ht="17.399999999999999" customHeight="1" x14ac:dyDescent="0.25">
      <c r="A260" s="90"/>
      <c r="B260" s="90"/>
      <c r="C260" s="90"/>
    </row>
    <row r="261" spans="1:4" ht="17.399999999999999" customHeight="1" x14ac:dyDescent="0.25">
      <c r="A261" s="90"/>
      <c r="B261" s="90"/>
      <c r="C261" s="90"/>
    </row>
    <row r="262" spans="1:4" ht="17.399999999999999" customHeight="1" x14ac:dyDescent="0.25">
      <c r="A262" s="90"/>
      <c r="B262" s="90"/>
      <c r="C262" s="90"/>
    </row>
    <row r="263" spans="1:4" ht="17.399999999999999" customHeight="1" x14ac:dyDescent="0.25">
      <c r="A263" s="90"/>
      <c r="B263" s="90"/>
      <c r="C263" s="90"/>
    </row>
    <row r="264" spans="1:4" ht="17.399999999999999" customHeight="1" x14ac:dyDescent="0.25">
      <c r="A264" s="90"/>
      <c r="B264" s="90"/>
      <c r="C264" s="90"/>
    </row>
    <row r="265" spans="1:4" ht="17.399999999999999" customHeight="1" x14ac:dyDescent="0.25">
      <c r="A265" s="90"/>
      <c r="B265" s="90"/>
      <c r="C265" s="90"/>
    </row>
    <row r="266" spans="1:4" ht="17.399999999999999" customHeight="1" x14ac:dyDescent="0.25">
      <c r="A266" s="90"/>
      <c r="B266" s="90"/>
      <c r="C266" s="90"/>
    </row>
    <row r="267" spans="1:4" ht="17.399999999999999" customHeight="1" x14ac:dyDescent="0.25">
      <c r="A267" s="90"/>
      <c r="B267" s="90"/>
      <c r="C267" s="90"/>
    </row>
    <row r="268" spans="1:4" ht="17.399999999999999" customHeight="1" x14ac:dyDescent="0.25">
      <c r="A268" s="90"/>
      <c r="B268" s="90"/>
      <c r="C268" s="90"/>
    </row>
    <row r="269" spans="1:4" ht="17.399999999999999" customHeight="1" x14ac:dyDescent="0.25">
      <c r="A269" s="90"/>
      <c r="B269" s="90"/>
      <c r="C269" s="90"/>
    </row>
    <row r="270" spans="1:4" ht="17.399999999999999" customHeight="1" x14ac:dyDescent="0.25">
      <c r="A270" s="90"/>
      <c r="B270" s="90"/>
      <c r="C270" s="90"/>
    </row>
    <row r="271" spans="1:4" ht="17.399999999999999" customHeight="1" x14ac:dyDescent="0.25">
      <c r="A271" s="90"/>
      <c r="B271" s="90"/>
      <c r="C271" s="90"/>
    </row>
    <row r="272" spans="1:4" ht="17.399999999999999" customHeight="1" x14ac:dyDescent="0.25">
      <c r="A272" s="90"/>
      <c r="B272" s="90"/>
      <c r="C272" s="90"/>
    </row>
    <row r="273" spans="1:3" ht="17.399999999999999" customHeight="1" x14ac:dyDescent="0.25">
      <c r="A273" s="90"/>
      <c r="B273" s="90"/>
      <c r="C273" s="90"/>
    </row>
    <row r="274" spans="1:3" ht="17.399999999999999" customHeight="1" x14ac:dyDescent="0.25">
      <c r="A274" s="90"/>
      <c r="B274" s="90"/>
      <c r="C274" s="90"/>
    </row>
  </sheetData>
  <sheetProtection algorithmName="SHA-512" hashValue="z5o2drvr7Q/jZeL0p5nK4anWtzEYmrR8WHkr1GIbjjzlsQoJzYms+87O6OznNdEL1ZPA5oDLx6wpVdC7MHqXcw==" saltValue="X8nnkJJU51/2LsHfi1hETQ==" spinCount="100000" sheet="1" formatRows="0"/>
  <protectedRanges>
    <protectedRange algorithmName="SHA-512" hashValue="2YmAuqWUGqWqseW7vs9pIEWgqQdjaJ+PGsKsU5Nki8ofYz1bnqTQlMD/WtThHVHShZHy3FeCJqVqIYFpZEapGw==" saltValue="RX0xwDZBMqJo0WU8w9KNDQ==" spinCount="100000" sqref="E9:E11" name="Range1"/>
  </protectedRanges>
  <mergeCells count="17">
    <mergeCell ref="A14:A15"/>
    <mergeCell ref="B14:B15"/>
    <mergeCell ref="A2:F7"/>
    <mergeCell ref="H2:L7"/>
    <mergeCell ref="E9:F9"/>
    <mergeCell ref="E10:F10"/>
    <mergeCell ref="E11:F11"/>
    <mergeCell ref="D14:G15"/>
    <mergeCell ref="A204:D204"/>
    <mergeCell ref="A231:D231"/>
    <mergeCell ref="A257:D257"/>
    <mergeCell ref="A20:D20"/>
    <mergeCell ref="A62:D62"/>
    <mergeCell ref="A96:D96"/>
    <mergeCell ref="A110:D110"/>
    <mergeCell ref="A142:D142"/>
    <mergeCell ref="A175:D175"/>
  </mergeCells>
  <conditionalFormatting sqref="D14">
    <cfRule type="containsText" dxfId="1" priority="2" operator="containsText" text="over">
      <formula>NOT(ISERROR(SEARCH("over",D14)))</formula>
    </cfRule>
  </conditionalFormatting>
  <conditionalFormatting sqref="E11">
    <cfRule type="expression" dxfId="0" priority="1" stopIfTrue="1">
      <formula>#REF!="Other (tonnes CO2e)"</formula>
    </cfRule>
  </conditionalFormatting>
  <dataValidations count="4">
    <dataValidation type="decimal" operator="greaterThanOrEqual" allowBlank="1" showInputMessage="1" showErrorMessage="1" sqref="L22:L57 F206:F226 F64:G91 F22:H57 F233:F252 B259:C274 K64:K91 E144:F169 F98:F106 H112:H137 D112:F137 D98:D106 H144:H169 I256:I1048576 E177:E199 D206:D226 D233:D252" xr:uid="{D9424CD3-2C9C-4BC5-B179-D9E2C5C6B548}">
      <formula1>0</formula1>
    </dataValidation>
    <dataValidation type="list" allowBlank="1" showInputMessage="1" showErrorMessage="1" sqref="I22:I57 H64:H91" xr:uid="{C577AF0A-383F-4F4C-9745-D04A26650408}">
      <formula1>"Yes,No"</formula1>
    </dataValidation>
    <dataValidation type="list" allowBlank="1" showInputMessage="1" showErrorMessage="1" sqref="B22:B57" xr:uid="{561F8B8A-0CC7-449B-9847-809E32CE04A8}">
      <formula1>"Staff, Artists, Board, Audience, Other"</formula1>
    </dataValidation>
    <dataValidation operator="greaterThanOrEqual" allowBlank="1" showInputMessage="1" showErrorMessage="1" sqref="E64:E91" xr:uid="{A2FB2816-B809-435A-9B07-F809A1CEE9C8}"/>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ACD9A5C9-7573-45F8-8F08-FBE435EE1A53}">
          <x14:formula1>
            <xm:f>'Emission factors'!$A$2:$A$17</xm:f>
          </x14:formula1>
          <xm:sqref>B206:B226</xm:sqref>
        </x14:dataValidation>
        <x14:dataValidation type="list" allowBlank="1" showInputMessage="1" showErrorMessage="1" xr:uid="{3F9CD1FB-FD52-48BA-8AE8-A671C7DEB241}">
          <x14:formula1>
            <xm:f>'Emission factors'!$D$2:$D$21</xm:f>
          </x14:formula1>
          <xm:sqref>B177:B199</xm:sqref>
        </x14:dataValidation>
        <x14:dataValidation type="list" allowBlank="1" showInputMessage="1" showErrorMessage="1" xr:uid="{D871860F-D62E-4570-AC96-F623D28A59DD}">
          <x14:formula1>
            <xm:f>Locations!$B$3:$B$308</xm:f>
          </x14:formula1>
          <xm:sqref>C22:D57 B64:C91</xm:sqref>
        </x14:dataValidation>
        <x14:dataValidation type="list" allowBlank="1" showInputMessage="1" showErrorMessage="1" xr:uid="{6107E173-5C70-4E7E-AB41-F139DC523D1D}">
          <x14:formula1>
            <xm:f>Transport!#REF!</xm:f>
          </x14:formula1>
          <xm:sqref>F275:F1048576 F253:F256</xm:sqref>
        </x14:dataValidation>
        <x14:dataValidation type="list" allowBlank="1" showInputMessage="1" showErrorMessage="1" xr:uid="{DC40D37A-C3C7-46EF-A018-C466BC47C752}">
          <x14:formula1>
            <xm:f>'Emission factors'!$A$24:$A$34</xm:f>
          </x14:formula1>
          <xm:sqref>B233:B252</xm:sqref>
        </x14:dataValidation>
        <x14:dataValidation type="list" operator="greaterThanOrEqual" allowBlank="1" showInputMessage="1" showErrorMessage="1" xr:uid="{62A01E3B-4456-4762-A556-6D6D12C8AE70}">
          <x14:formula1>
            <xm:f>Transport!$C$17:$C$28</xm:f>
          </x14:formula1>
          <xm:sqref>D64:D91</xm:sqref>
        </x14:dataValidation>
        <x14:dataValidation type="list" allowBlank="1" showInputMessage="1" showErrorMessage="1" xr:uid="{CBB68BEF-ECBC-49F3-9663-2F3C23B748C4}">
          <x14:formula1>
            <xm:f>Transport!$L$3:$L$14</xm:f>
          </x14:formula1>
          <xm:sqref>B112:B137</xm:sqref>
        </x14:dataValidation>
        <x14:dataValidation type="list" allowBlank="1" showInputMessage="1" showErrorMessage="1" xr:uid="{DCFA8EB9-AC00-431B-BB5F-4523B96340C4}">
          <x14:formula1>
            <xm:f>Transport!$B$3:$B$14</xm:f>
          </x14:formula1>
          <xm:sqref>E22:E57</xm:sqref>
        </x14:dataValidation>
        <x14:dataValidation type="list" allowBlank="1" showInputMessage="1" showErrorMessage="1" xr:uid="{EFBB0562-167D-4AF5-91E7-B3857B051BD6}">
          <x14:formula1>
            <xm:f>Transport!$L$27:$L$28</xm:f>
          </x14:formula1>
          <xm:sqref>B98:B106</xm:sqref>
        </x14:dataValidation>
        <x14:dataValidation type="list" allowBlank="1" showInputMessage="1" showErrorMessage="1" xr:uid="{759E6E57-B459-4BE9-913B-4EFF7E8E167C}">
          <x14:formula1>
            <xm:f>Transport!$L$15:$L$26</xm:f>
          </x14:formula1>
          <xm:sqref>B144:B169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71076-BF40-47D8-BF70-29525ED8D7D9}">
  <sheetPr codeName="Sheet5"/>
  <dimension ref="B2:U30"/>
  <sheetViews>
    <sheetView topLeftCell="A9" zoomScale="90" zoomScaleNormal="90" workbookViewId="0">
      <selection activeCell="S28" sqref="S28"/>
    </sheetView>
  </sheetViews>
  <sheetFormatPr defaultColWidth="8.88671875" defaultRowHeight="14.4" x14ac:dyDescent="0.3"/>
  <cols>
    <col min="1" max="1" width="8.88671875" style="7" customWidth="1"/>
    <col min="2" max="2" width="22.5546875" style="7" customWidth="1"/>
    <col min="3" max="3" width="21.88671875" style="7" bestFit="1" customWidth="1"/>
    <col min="4" max="4" width="9.88671875" style="7" bestFit="1" customWidth="1"/>
    <col min="5" max="5" width="14.109375" style="7" customWidth="1"/>
    <col min="6" max="8" width="8.88671875" style="7" customWidth="1"/>
    <col min="9" max="9" width="19.88671875" style="7" customWidth="1"/>
    <col min="10" max="10" width="33.88671875" style="7" customWidth="1"/>
    <col min="11" max="11" width="8.88671875" style="7" customWidth="1"/>
    <col min="12" max="12" width="21.88671875" style="7" bestFit="1" customWidth="1"/>
    <col min="13" max="13" width="16.88671875" style="7" bestFit="1" customWidth="1"/>
    <col min="14" max="14" width="7.88671875" style="7" bestFit="1" customWidth="1"/>
    <col min="15" max="15" width="33.88671875" style="7" bestFit="1" customWidth="1"/>
    <col min="16" max="16" width="25.5546875" style="7" bestFit="1" customWidth="1"/>
    <col min="17" max="17" width="12.33203125" style="7" bestFit="1" customWidth="1"/>
    <col min="18" max="18" width="8.88671875" style="7"/>
    <col min="19" max="19" width="19.44140625" style="7" customWidth="1"/>
    <col min="20" max="20" width="14.109375" style="7" customWidth="1"/>
    <col min="21" max="21" width="11.88671875" style="7" bestFit="1" customWidth="1"/>
    <col min="22" max="16384" width="8.88671875" style="7"/>
  </cols>
  <sheetData>
    <row r="2" spans="2:21" ht="15.6" x14ac:dyDescent="0.3">
      <c r="B2" s="13" t="s">
        <v>277</v>
      </c>
      <c r="C2" s="13" t="s">
        <v>7</v>
      </c>
      <c r="D2" s="13" t="s">
        <v>30</v>
      </c>
      <c r="E2" s="13" t="s">
        <v>278</v>
      </c>
      <c r="L2" s="13" t="s">
        <v>277</v>
      </c>
      <c r="M2" s="13" t="s">
        <v>279</v>
      </c>
    </row>
    <row r="3" spans="2:21" ht="15.6" x14ac:dyDescent="0.3">
      <c r="B3" s="13" t="s">
        <v>280</v>
      </c>
      <c r="C3" s="8">
        <v>7.1999999999999995E-2</v>
      </c>
      <c r="D3" s="8">
        <v>9.0526956230077976E-3</v>
      </c>
      <c r="E3" s="8">
        <v>9.0526956230077976E-3</v>
      </c>
      <c r="L3" s="8" t="s">
        <v>281</v>
      </c>
      <c r="M3" s="8">
        <v>7.1999999999999995E-2</v>
      </c>
    </row>
    <row r="4" spans="2:21" ht="15.6" x14ac:dyDescent="0.3">
      <c r="B4" s="13" t="s">
        <v>282</v>
      </c>
      <c r="C4" s="8">
        <v>0.21</v>
      </c>
      <c r="D4" s="8">
        <v>0.21718097280000004</v>
      </c>
      <c r="E4" s="8">
        <v>0.21718097280000004</v>
      </c>
      <c r="L4" s="8" t="s">
        <v>283</v>
      </c>
      <c r="M4" s="8">
        <v>0.21</v>
      </c>
    </row>
    <row r="5" spans="2:21" ht="15.6" x14ac:dyDescent="0.3">
      <c r="B5" s="13" t="s">
        <v>284</v>
      </c>
      <c r="C5" s="8">
        <v>5.5E-2</v>
      </c>
      <c r="D5" s="8">
        <v>5.428317312E-2</v>
      </c>
      <c r="E5" s="8">
        <v>5.428317312E-2</v>
      </c>
      <c r="L5" s="8" t="s">
        <v>285</v>
      </c>
      <c r="M5" s="8">
        <v>5.5E-2</v>
      </c>
    </row>
    <row r="6" spans="2:21" ht="15.6" x14ac:dyDescent="0.3">
      <c r="B6" s="13" t="s">
        <v>286</v>
      </c>
      <c r="C6" s="8">
        <v>5.8000000000000003E-2</v>
      </c>
      <c r="D6" s="8">
        <v>2.6800000000000001E-3</v>
      </c>
      <c r="E6" s="8">
        <v>9.0606067200000012E-3</v>
      </c>
      <c r="L6" s="8" t="s">
        <v>287</v>
      </c>
      <c r="M6" s="8">
        <v>5.8000000000000003E-2</v>
      </c>
    </row>
    <row r="7" spans="2:21" ht="15.6" x14ac:dyDescent="0.3">
      <c r="B7" s="13" t="s">
        <v>288</v>
      </c>
      <c r="C7" s="8">
        <v>5.6000000000000001E-2</v>
      </c>
      <c r="D7" s="8">
        <v>2.7399999999999998E-3</v>
      </c>
      <c r="E7" s="8">
        <v>5.6455787520000002E-2</v>
      </c>
      <c r="L7" s="8" t="s">
        <v>289</v>
      </c>
      <c r="M7" s="8">
        <v>5.6000000000000001E-2</v>
      </c>
    </row>
    <row r="8" spans="2:21" ht="15.6" x14ac:dyDescent="0.3">
      <c r="B8" s="13" t="s">
        <v>290</v>
      </c>
      <c r="C8" s="8">
        <v>8.2000000000000003E-2</v>
      </c>
      <c r="D8" s="8">
        <v>9.3245391359999999E-2</v>
      </c>
      <c r="E8" s="8">
        <v>9.3245391359999999E-2</v>
      </c>
      <c r="L8" s="8" t="s">
        <v>291</v>
      </c>
      <c r="M8" s="8">
        <v>8.2000000000000003E-2</v>
      </c>
    </row>
    <row r="9" spans="2:21" ht="15.6" x14ac:dyDescent="0.3">
      <c r="B9" s="13" t="s">
        <v>292</v>
      </c>
      <c r="C9" s="8">
        <v>0.26200000000000001</v>
      </c>
      <c r="D9" s="8">
        <v>0.25623975167999996</v>
      </c>
      <c r="E9" s="8">
        <v>0.25623975167999996</v>
      </c>
      <c r="L9" s="8" t="s">
        <v>293</v>
      </c>
      <c r="M9" s="8">
        <v>0.26200000000000001</v>
      </c>
    </row>
    <row r="10" spans="2:21" ht="15.6" x14ac:dyDescent="0.3">
      <c r="B10" s="13" t="s">
        <v>294</v>
      </c>
      <c r="C10" s="8">
        <v>0.45800000000000002</v>
      </c>
      <c r="D10" s="8">
        <v>0.35041856255999998</v>
      </c>
      <c r="E10" s="8">
        <v>0.35041856255999998</v>
      </c>
      <c r="L10" s="8" t="s">
        <v>295</v>
      </c>
      <c r="M10" s="8">
        <v>0.45800000000000002</v>
      </c>
    </row>
    <row r="11" spans="2:21" ht="15.6" x14ac:dyDescent="0.3">
      <c r="B11" s="13" t="s">
        <v>296</v>
      </c>
      <c r="C11" s="8">
        <v>0.41799999999999998</v>
      </c>
      <c r="D11" s="8">
        <v>0.41812366464</v>
      </c>
      <c r="E11" s="8">
        <v>0.41812366464</v>
      </c>
      <c r="L11" s="8" t="s">
        <v>297</v>
      </c>
      <c r="M11" s="8">
        <v>0.41799999999999998</v>
      </c>
    </row>
    <row r="12" spans="2:21" ht="15.6" x14ac:dyDescent="0.3">
      <c r="B12" s="13" t="s">
        <v>298</v>
      </c>
      <c r="C12" s="8">
        <v>0.32100000000000001</v>
      </c>
      <c r="D12" s="8">
        <v>0.43358946047999997</v>
      </c>
      <c r="E12" s="8">
        <v>0.43358946047999997</v>
      </c>
      <c r="L12" s="8" t="s">
        <v>299</v>
      </c>
      <c r="M12" s="8">
        <v>0.32100000000000001</v>
      </c>
    </row>
    <row r="13" spans="2:21" ht="15.6" x14ac:dyDescent="0.3">
      <c r="B13" s="13" t="s">
        <v>300</v>
      </c>
      <c r="C13" s="8">
        <v>3.6999999999999998E-2</v>
      </c>
      <c r="D13" s="8">
        <v>3.6934444800000008E-2</v>
      </c>
      <c r="E13" s="8">
        <v>3.6934444800000008E-2</v>
      </c>
      <c r="L13" s="8" t="s">
        <v>301</v>
      </c>
      <c r="M13" s="8">
        <v>3.6999999999999998E-2</v>
      </c>
      <c r="O13" s="13" t="s">
        <v>277</v>
      </c>
      <c r="P13" s="13" t="s">
        <v>302</v>
      </c>
      <c r="S13" s="7" t="s">
        <v>303</v>
      </c>
      <c r="T13" s="7" t="s">
        <v>304</v>
      </c>
      <c r="U13" s="7" t="s">
        <v>305</v>
      </c>
    </row>
    <row r="14" spans="2:21" ht="15.6" x14ac:dyDescent="0.3">
      <c r="B14" s="13" t="s">
        <v>306</v>
      </c>
      <c r="C14" s="8">
        <v>0.255</v>
      </c>
      <c r="D14" s="8">
        <v>0.25532242560000001</v>
      </c>
      <c r="E14" s="8">
        <v>0.25532242560000001</v>
      </c>
      <c r="F14" s="7" t="s">
        <v>545</v>
      </c>
      <c r="L14" s="8" t="s">
        <v>307</v>
      </c>
      <c r="M14" s="8">
        <v>0.255</v>
      </c>
      <c r="O14" s="8" t="s">
        <v>308</v>
      </c>
      <c r="P14" s="8">
        <v>1.2585999999999999E-3</v>
      </c>
      <c r="S14" s="7">
        <v>0.78225</v>
      </c>
      <c r="T14" s="7">
        <f>S14/1000</f>
        <v>7.8224999999999996E-4</v>
      </c>
      <c r="U14" s="7">
        <f>T14*1.609</f>
        <v>1.25864025E-3</v>
      </c>
    </row>
    <row r="15" spans="2:21" x14ac:dyDescent="0.3">
      <c r="L15" s="8" t="s">
        <v>308</v>
      </c>
      <c r="M15" s="8">
        <v>0.51</v>
      </c>
      <c r="O15" s="8" t="s">
        <v>309</v>
      </c>
      <c r="P15" s="8">
        <v>1.7454E-3</v>
      </c>
      <c r="S15" s="7">
        <v>1.0848</v>
      </c>
      <c r="T15" s="7">
        <f t="shared" ref="T15:T25" si="0">S15/1000</f>
        <v>1.0847999999999999E-3</v>
      </c>
      <c r="U15" s="7">
        <f t="shared" ref="U15:U25" si="1">T15*1.609</f>
        <v>1.7454431999999998E-3</v>
      </c>
    </row>
    <row r="16" spans="2:21" ht="15.6" x14ac:dyDescent="0.3">
      <c r="B16" s="13" t="s">
        <v>310</v>
      </c>
      <c r="C16" s="13" t="s">
        <v>277</v>
      </c>
      <c r="D16" s="13" t="s">
        <v>311</v>
      </c>
      <c r="I16" s="13" t="s">
        <v>312</v>
      </c>
      <c r="J16" s="13" t="s">
        <v>313</v>
      </c>
      <c r="L16" s="8" t="s">
        <v>309</v>
      </c>
      <c r="M16" s="8">
        <v>0.443</v>
      </c>
      <c r="O16" s="8" t="s">
        <v>314</v>
      </c>
      <c r="P16" s="8">
        <v>7.473E-4</v>
      </c>
      <c r="S16" s="7">
        <v>0.46443000000000001</v>
      </c>
      <c r="T16" s="7">
        <f t="shared" si="0"/>
        <v>4.6443E-4</v>
      </c>
      <c r="U16" s="7">
        <f t="shared" si="1"/>
        <v>7.4726787000000002E-4</v>
      </c>
    </row>
    <row r="17" spans="2:21" ht="15.6" x14ac:dyDescent="0.3">
      <c r="B17" s="13" t="s">
        <v>315</v>
      </c>
      <c r="C17" s="8" t="s">
        <v>308</v>
      </c>
      <c r="D17" s="8">
        <v>0.51</v>
      </c>
      <c r="I17" s="8" t="s">
        <v>281</v>
      </c>
      <c r="J17" s="8" t="s">
        <v>308</v>
      </c>
      <c r="L17" s="8" t="s">
        <v>314</v>
      </c>
      <c r="M17" s="8">
        <v>0.14099999999999999</v>
      </c>
      <c r="O17" s="8" t="s">
        <v>316</v>
      </c>
      <c r="P17" s="8">
        <v>1.2671E-3</v>
      </c>
      <c r="S17" s="7">
        <v>0.78749999999999998</v>
      </c>
      <c r="T17" s="7">
        <f t="shared" si="0"/>
        <v>7.8750000000000001E-4</v>
      </c>
      <c r="U17" s="7">
        <f t="shared" si="1"/>
        <v>1.2670875E-3</v>
      </c>
    </row>
    <row r="18" spans="2:21" ht="15.6" x14ac:dyDescent="0.3">
      <c r="B18" s="13" t="s">
        <v>315</v>
      </c>
      <c r="C18" s="8" t="s">
        <v>309</v>
      </c>
      <c r="D18" s="8">
        <v>0.443</v>
      </c>
      <c r="I18" s="8" t="s">
        <v>283</v>
      </c>
      <c r="J18" s="8" t="s">
        <v>309</v>
      </c>
      <c r="L18" s="8" t="s">
        <v>316</v>
      </c>
      <c r="M18" s="8">
        <v>0.50800000000000001</v>
      </c>
      <c r="O18" s="8" t="s">
        <v>317</v>
      </c>
      <c r="P18" s="8" t="s">
        <v>318</v>
      </c>
      <c r="S18" s="7" t="s">
        <v>318</v>
      </c>
      <c r="T18" s="7" t="e">
        <f t="shared" si="0"/>
        <v>#VALUE!</v>
      </c>
      <c r="U18" s="7" t="e">
        <f t="shared" si="1"/>
        <v>#VALUE!</v>
      </c>
    </row>
    <row r="19" spans="2:21" ht="15.6" x14ac:dyDescent="0.3">
      <c r="B19" s="13" t="s">
        <v>315</v>
      </c>
      <c r="C19" s="8" t="s">
        <v>314</v>
      </c>
      <c r="D19" s="8">
        <v>0.14099999999999999</v>
      </c>
      <c r="I19" s="8" t="s">
        <v>285</v>
      </c>
      <c r="J19" s="8" t="s">
        <v>314</v>
      </c>
      <c r="L19" s="8" t="s">
        <v>317</v>
      </c>
      <c r="M19" s="8">
        <v>1.351</v>
      </c>
      <c r="O19" s="8" t="s">
        <v>319</v>
      </c>
      <c r="P19" s="8">
        <v>4.4700000000000002E-4</v>
      </c>
      <c r="S19" s="7">
        <v>0.27782000000000001</v>
      </c>
      <c r="T19" s="7">
        <f t="shared" si="0"/>
        <v>2.7782000000000002E-4</v>
      </c>
      <c r="U19" s="7">
        <f t="shared" si="1"/>
        <v>4.4701238000000005E-4</v>
      </c>
    </row>
    <row r="20" spans="2:21" ht="15.6" x14ac:dyDescent="0.3">
      <c r="B20" s="13" t="s">
        <v>315</v>
      </c>
      <c r="C20" s="8" t="s">
        <v>316</v>
      </c>
      <c r="D20" s="8">
        <v>0.50800000000000001</v>
      </c>
      <c r="I20" s="8" t="s">
        <v>287</v>
      </c>
      <c r="J20" s="8" t="s">
        <v>316</v>
      </c>
      <c r="L20" s="8" t="s">
        <v>319</v>
      </c>
      <c r="M20" s="8">
        <v>1.6080000000000001</v>
      </c>
      <c r="O20" s="8" t="s">
        <v>320</v>
      </c>
      <c r="P20" s="8">
        <v>2.6049999999999999E-4</v>
      </c>
      <c r="S20" s="7">
        <v>0.16192999999999999</v>
      </c>
      <c r="T20" s="7">
        <f t="shared" si="0"/>
        <v>1.6192999999999999E-4</v>
      </c>
      <c r="U20" s="7">
        <f t="shared" si="1"/>
        <v>2.6054536999999998E-4</v>
      </c>
    </row>
    <row r="21" spans="2:21" ht="15.6" x14ac:dyDescent="0.3">
      <c r="B21" s="13" t="s">
        <v>321</v>
      </c>
      <c r="C21" s="8" t="s">
        <v>317</v>
      </c>
      <c r="D21" s="8">
        <v>1.351</v>
      </c>
      <c r="I21" s="8" t="s">
        <v>289</v>
      </c>
      <c r="J21" s="8" t="s">
        <v>317</v>
      </c>
      <c r="L21" s="8" t="s">
        <v>320</v>
      </c>
      <c r="M21" s="8">
        <v>1.865</v>
      </c>
      <c r="O21" s="8" t="s">
        <v>322</v>
      </c>
      <c r="P21" s="8" t="s">
        <v>318</v>
      </c>
      <c r="S21" s="7" t="s">
        <v>318</v>
      </c>
      <c r="T21" s="7" t="e">
        <f t="shared" si="0"/>
        <v>#VALUE!</v>
      </c>
      <c r="U21" s="7" t="e">
        <f t="shared" si="1"/>
        <v>#VALUE!</v>
      </c>
    </row>
    <row r="22" spans="2:21" ht="15.6" x14ac:dyDescent="0.3">
      <c r="B22" s="13" t="s">
        <v>321</v>
      </c>
      <c r="C22" s="8" t="s">
        <v>319</v>
      </c>
      <c r="D22" s="8">
        <v>1.6080000000000001</v>
      </c>
      <c r="I22" s="8" t="s">
        <v>291</v>
      </c>
      <c r="J22" s="8" t="s">
        <v>319</v>
      </c>
      <c r="L22" s="8" t="s">
        <v>322</v>
      </c>
      <c r="M22" s="8">
        <v>1.2849999999999999</v>
      </c>
      <c r="O22" s="8" t="s">
        <v>323</v>
      </c>
      <c r="P22" s="8">
        <v>1.92E-4</v>
      </c>
      <c r="S22" s="7">
        <v>0.11932</v>
      </c>
      <c r="T22" s="7">
        <f t="shared" si="0"/>
        <v>1.1931999999999999E-4</v>
      </c>
      <c r="U22" s="7">
        <f t="shared" si="1"/>
        <v>1.9198587999999999E-4</v>
      </c>
    </row>
    <row r="23" spans="2:21" ht="15.6" x14ac:dyDescent="0.3">
      <c r="B23" s="13" t="s">
        <v>321</v>
      </c>
      <c r="C23" s="8" t="s">
        <v>320</v>
      </c>
      <c r="D23" s="8">
        <v>1.865</v>
      </c>
      <c r="I23" s="8" t="s">
        <v>293</v>
      </c>
      <c r="J23" s="8" t="s">
        <v>320</v>
      </c>
      <c r="L23" s="8" t="s">
        <v>323</v>
      </c>
      <c r="M23" s="8">
        <v>1.7010000000000001</v>
      </c>
      <c r="O23" s="8" t="s">
        <v>324</v>
      </c>
      <c r="P23" s="8">
        <v>1.195E-4</v>
      </c>
      <c r="S23" s="7">
        <v>7.4300000000000005E-2</v>
      </c>
      <c r="T23" s="7">
        <f t="shared" si="0"/>
        <v>7.4300000000000004E-5</v>
      </c>
      <c r="U23" s="7">
        <f t="shared" si="1"/>
        <v>1.1954870000000001E-4</v>
      </c>
    </row>
    <row r="24" spans="2:21" ht="15.6" x14ac:dyDescent="0.3">
      <c r="B24" s="13" t="s">
        <v>321</v>
      </c>
      <c r="C24" s="8" t="s">
        <v>322</v>
      </c>
      <c r="D24" s="8">
        <v>1.2849999999999999</v>
      </c>
      <c r="I24" s="8" t="s">
        <v>295</v>
      </c>
      <c r="J24" s="8" t="s">
        <v>322</v>
      </c>
      <c r="L24" s="8" t="s">
        <v>324</v>
      </c>
      <c r="M24" s="8">
        <v>2.117</v>
      </c>
      <c r="O24" s="8" t="s">
        <v>325</v>
      </c>
      <c r="P24" s="8">
        <v>2.6081889999999998E-5</v>
      </c>
      <c r="S24" s="7">
        <v>1.6209999999999999E-2</v>
      </c>
      <c r="T24" s="7">
        <f t="shared" si="0"/>
        <v>1.6209999999999999E-5</v>
      </c>
      <c r="U24" s="7">
        <f t="shared" si="1"/>
        <v>2.6081889999999998E-5</v>
      </c>
    </row>
    <row r="25" spans="2:21" ht="15.6" x14ac:dyDescent="0.3">
      <c r="B25" s="13" t="s">
        <v>321</v>
      </c>
      <c r="C25" s="8" t="s">
        <v>323</v>
      </c>
      <c r="D25" s="8">
        <v>1.7010000000000001</v>
      </c>
      <c r="I25" s="8" t="s">
        <v>297</v>
      </c>
      <c r="J25" s="8" t="s">
        <v>323</v>
      </c>
      <c r="L25" s="8" t="s">
        <v>325</v>
      </c>
      <c r="M25" s="8" t="s">
        <v>318</v>
      </c>
      <c r="O25" s="8" t="s">
        <v>326</v>
      </c>
      <c r="P25" s="8">
        <v>2.2474000000000001E-3</v>
      </c>
      <c r="Q25" s="7" t="s">
        <v>545</v>
      </c>
      <c r="S25" s="7">
        <v>1.396765</v>
      </c>
      <c r="T25" s="7">
        <f t="shared" si="0"/>
        <v>1.3967650000000001E-3</v>
      </c>
      <c r="U25" s="7">
        <f t="shared" si="1"/>
        <v>2.2473948850000001E-3</v>
      </c>
    </row>
    <row r="26" spans="2:21" ht="15.6" x14ac:dyDescent="0.3">
      <c r="B26" s="13" t="s">
        <v>321</v>
      </c>
      <c r="C26" s="8" t="s">
        <v>324</v>
      </c>
      <c r="D26" s="8">
        <v>2.117</v>
      </c>
      <c r="I26" s="8" t="s">
        <v>299</v>
      </c>
      <c r="J26" s="8" t="s">
        <v>324</v>
      </c>
      <c r="L26" s="8" t="s">
        <v>326</v>
      </c>
      <c r="M26" s="8" t="s">
        <v>318</v>
      </c>
    </row>
    <row r="27" spans="2:21" ht="15.6" x14ac:dyDescent="0.3">
      <c r="B27" s="13" t="s">
        <v>327</v>
      </c>
      <c r="C27" s="8" t="s">
        <v>325</v>
      </c>
      <c r="D27" s="8" t="s">
        <v>318</v>
      </c>
      <c r="I27" s="8" t="s">
        <v>301</v>
      </c>
      <c r="J27" s="8" t="s">
        <v>328</v>
      </c>
      <c r="L27" s="8" t="s">
        <v>328</v>
      </c>
      <c r="M27" s="8">
        <v>2.5127899999999999</v>
      </c>
    </row>
    <row r="28" spans="2:21" ht="15.6" x14ac:dyDescent="0.3">
      <c r="B28" s="13" t="s">
        <v>298</v>
      </c>
      <c r="C28" s="8" t="s">
        <v>326</v>
      </c>
      <c r="D28" s="8" t="s">
        <v>318</v>
      </c>
      <c r="E28" s="7" t="s">
        <v>545</v>
      </c>
      <c r="I28" s="8" t="s">
        <v>307</v>
      </c>
      <c r="J28" s="8" t="s">
        <v>329</v>
      </c>
      <c r="L28" s="8" t="s">
        <v>329</v>
      </c>
      <c r="M28" s="8">
        <v>2.0844</v>
      </c>
      <c r="N28" s="7" t="s">
        <v>545</v>
      </c>
    </row>
    <row r="29" spans="2:21" x14ac:dyDescent="0.3">
      <c r="I29" s="8" t="s">
        <v>328</v>
      </c>
      <c r="J29" s="8" t="s">
        <v>325</v>
      </c>
    </row>
    <row r="30" spans="2:21" x14ac:dyDescent="0.3">
      <c r="B30" s="7" t="s">
        <v>546</v>
      </c>
      <c r="I30" s="8" t="s">
        <v>329</v>
      </c>
      <c r="J30" s="8" t="s">
        <v>326</v>
      </c>
      <c r="K30" s="7" t="s">
        <v>545</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066FD-3393-406F-B395-8A8587352540}">
  <sheetPr codeName="Sheet3"/>
  <dimension ref="B2:H312"/>
  <sheetViews>
    <sheetView zoomScale="80" zoomScaleNormal="80" workbookViewId="0">
      <selection activeCell="H311" sqref="H311"/>
    </sheetView>
  </sheetViews>
  <sheetFormatPr defaultColWidth="8.88671875" defaultRowHeight="14.4" x14ac:dyDescent="0.3"/>
  <cols>
    <col min="1" max="1" width="8.88671875" style="7"/>
    <col min="2" max="2" width="35.88671875" style="7" bestFit="1" customWidth="1"/>
    <col min="3" max="6" width="8.88671875" style="7" customWidth="1"/>
    <col min="7" max="7" width="25.88671875" style="7" bestFit="1" customWidth="1"/>
    <col min="8" max="16384" width="8.88671875" style="7"/>
  </cols>
  <sheetData>
    <row r="2" spans="2:7" ht="18" x14ac:dyDescent="0.35">
      <c r="B2" s="9" t="s">
        <v>0</v>
      </c>
      <c r="C2" s="9" t="s">
        <v>1</v>
      </c>
      <c r="D2" s="9" t="s">
        <v>2</v>
      </c>
      <c r="E2" s="9" t="s">
        <v>3</v>
      </c>
      <c r="F2" s="9" t="s">
        <v>4</v>
      </c>
      <c r="G2" s="9" t="s">
        <v>330</v>
      </c>
    </row>
    <row r="3" spans="2:7" x14ac:dyDescent="0.3">
      <c r="B3" t="s">
        <v>141</v>
      </c>
      <c r="C3">
        <f>'Additional locations'!B6</f>
        <v>0</v>
      </c>
      <c r="D3">
        <f>'Additional locations'!C6</f>
        <v>0</v>
      </c>
      <c r="E3">
        <f>'Additional locations'!D6</f>
        <v>0</v>
      </c>
      <c r="F3">
        <f>'Additional locations'!E6</f>
        <v>0</v>
      </c>
      <c r="G3">
        <f>6371 * ACOS(SIN('Additional locations'!$B$6*PI()/180)*SIN(C3*PI()/180) + COS('Additional locations'!$B$6*PI()/180) * COS(C3*PI()/180)*COS(D3* PI()/180-'Additional locations'!$C$6*PI()/180))</f>
        <v>0</v>
      </c>
    </row>
    <row r="4" spans="2:7" x14ac:dyDescent="0.3">
      <c r="B4" t="s">
        <v>6</v>
      </c>
      <c r="C4">
        <v>51.509864999999998</v>
      </c>
      <c r="D4">
        <v>-0.118092</v>
      </c>
      <c r="E4" t="s">
        <v>7</v>
      </c>
      <c r="F4"/>
      <c r="G4">
        <f>6371 * ACOS(SIN('Additional locations'!$B$6*PI()/180)*SIN(C4*PI()/180) + COS('Additional locations'!$B$6*PI()/180) * COS(C4*PI()/180)*COS(D4* PI()/180-'Additional locations'!$C$6*PI()/180))</f>
        <v>5727.6464204506201</v>
      </c>
    </row>
    <row r="5" spans="2:7" x14ac:dyDescent="0.3">
      <c r="B5" t="s">
        <v>8</v>
      </c>
      <c r="C5">
        <v>51.481580999999998</v>
      </c>
      <c r="D5">
        <v>-3.17909</v>
      </c>
      <c r="E5" t="s">
        <v>7</v>
      </c>
      <c r="F5"/>
      <c r="G5">
        <f>6371 * ACOS(SIN('Additional locations'!$B$6*PI()/180)*SIN(C5*PI()/180) + COS('Additional locations'!$B$6*PI()/180) * COS(C5*PI()/180)*COS(D5* PI()/180-'Additional locations'!$C$6*PI()/180))</f>
        <v>5732.2908430036259</v>
      </c>
    </row>
    <row r="6" spans="2:7" x14ac:dyDescent="0.3">
      <c r="B6" t="s">
        <v>9</v>
      </c>
      <c r="C6">
        <v>54.607868000000003</v>
      </c>
      <c r="D6">
        <v>-5.926437</v>
      </c>
      <c r="E6" t="s">
        <v>7</v>
      </c>
      <c r="F6"/>
      <c r="G6">
        <f>6371 * ACOS(SIN('Additional locations'!$B$6*PI()/180)*SIN(C6*PI()/180) + COS('Additional locations'!$B$6*PI()/180) * COS(C6*PI()/180)*COS(D6* PI()/180-'Additional locations'!$C$6*PI()/180))</f>
        <v>6096.2772830282438</v>
      </c>
    </row>
    <row r="7" spans="2:7" x14ac:dyDescent="0.3">
      <c r="B7" t="s">
        <v>10</v>
      </c>
      <c r="C7">
        <v>55.953251000000002</v>
      </c>
      <c r="D7">
        <v>-3.1882670000000002</v>
      </c>
      <c r="E7" t="s">
        <v>7</v>
      </c>
      <c r="F7"/>
      <c r="G7">
        <f>6371 * ACOS(SIN('Additional locations'!$B$6*PI()/180)*SIN(C7*PI()/180) + COS('Additional locations'!$B$6*PI()/180) * COS(C7*PI()/180)*COS(D7* PI()/180-'Additional locations'!$C$6*PI()/180))</f>
        <v>6228.3784635436623</v>
      </c>
    </row>
    <row r="8" spans="2:7" x14ac:dyDescent="0.3">
      <c r="B8" t="s">
        <v>11</v>
      </c>
      <c r="C8">
        <v>55.860916000000003</v>
      </c>
      <c r="D8">
        <v>-4.2514329999999996</v>
      </c>
      <c r="E8" t="s">
        <v>7</v>
      </c>
      <c r="F8"/>
      <c r="G8">
        <f>6371 * ACOS(SIN('Additional locations'!$B$6*PI()/180)*SIN(C8*PI()/180) + COS('Additional locations'!$B$6*PI()/180) * COS(C8*PI()/180)*COS(D8* PI()/180-'Additional locations'!$C$6*PI()/180))</f>
        <v>6223.3297019371403</v>
      </c>
    </row>
    <row r="9" spans="2:7" x14ac:dyDescent="0.3">
      <c r="B9" t="s">
        <v>12</v>
      </c>
      <c r="C9">
        <v>57.149650999999999</v>
      </c>
      <c r="D9">
        <v>-2.099075</v>
      </c>
      <c r="E9" t="s">
        <v>7</v>
      </c>
      <c r="F9"/>
      <c r="G9">
        <f>6371 * ACOS(SIN('Additional locations'!$B$6*PI()/180)*SIN(C9*PI()/180) + COS('Additional locations'!$B$6*PI()/180) * COS(C9*PI()/180)*COS(D9* PI()/180-'Additional locations'!$C$6*PI()/180))</f>
        <v>6357.5112568436934</v>
      </c>
    </row>
    <row r="10" spans="2:7" x14ac:dyDescent="0.3">
      <c r="B10" t="s">
        <v>13</v>
      </c>
      <c r="C10">
        <v>55.07</v>
      </c>
      <c r="D10">
        <v>-3.6030000000000002</v>
      </c>
      <c r="E10" t="s">
        <v>7</v>
      </c>
      <c r="F10"/>
      <c r="G10">
        <f>6371 * ACOS(SIN('Additional locations'!$B$6*PI()/180)*SIN(C10*PI()/180) + COS('Additional locations'!$B$6*PI()/180) * COS(C10*PI()/180)*COS(D10* PI()/180-'Additional locations'!$C$6*PI()/180))</f>
        <v>6132.2949505932229</v>
      </c>
    </row>
    <row r="11" spans="2:7" x14ac:dyDescent="0.3">
      <c r="B11" t="s">
        <v>14</v>
      </c>
      <c r="C11">
        <v>56.462001999999998</v>
      </c>
      <c r="D11">
        <v>-2.9706999999999999</v>
      </c>
      <c r="E11" t="s">
        <v>7</v>
      </c>
      <c r="F11"/>
      <c r="G11">
        <f>6371 * ACOS(SIN('Additional locations'!$B$6*PI()/180)*SIN(C11*PI()/180) + COS('Additional locations'!$B$6*PI()/180) * COS(C11*PI()/180)*COS(D11* PI()/180-'Additional locations'!$C$6*PI()/180))</f>
        <v>6283.961435554671</v>
      </c>
    </row>
    <row r="12" spans="2:7" x14ac:dyDescent="0.3">
      <c r="B12" t="s">
        <v>15</v>
      </c>
      <c r="C12">
        <v>56.071739000000001</v>
      </c>
      <c r="D12">
        <v>-3.4521510000000002</v>
      </c>
      <c r="E12" t="s">
        <v>7</v>
      </c>
      <c r="F12"/>
      <c r="G12">
        <f>6371 * ACOS(SIN('Additional locations'!$B$6*PI()/180)*SIN(C12*PI()/180) + COS('Additional locations'!$B$6*PI()/180) * COS(C12*PI()/180)*COS(D12* PI()/180-'Additional locations'!$C$6*PI()/180))</f>
        <v>6242.6664000559094</v>
      </c>
    </row>
    <row r="13" spans="2:7" x14ac:dyDescent="0.3">
      <c r="B13" t="s">
        <v>16</v>
      </c>
      <c r="C13">
        <v>55.931699999999999</v>
      </c>
      <c r="D13">
        <v>-4.68</v>
      </c>
      <c r="E13" t="s">
        <v>7</v>
      </c>
      <c r="F13"/>
      <c r="G13">
        <f>6371 * ACOS(SIN('Additional locations'!$B$6*PI()/180)*SIN(C13*PI()/180) + COS('Additional locations'!$B$6*PI()/180) * COS(C13*PI()/180)*COS(D13* PI()/180-'Additional locations'!$C$6*PI()/180))</f>
        <v>6233.6747141751111</v>
      </c>
    </row>
    <row r="14" spans="2:7" x14ac:dyDescent="0.3">
      <c r="B14" t="s">
        <v>17</v>
      </c>
      <c r="C14">
        <v>57.477772000000002</v>
      </c>
      <c r="D14">
        <v>-4.2247209999999997</v>
      </c>
      <c r="E14" t="s">
        <v>7</v>
      </c>
      <c r="F14"/>
      <c r="G14">
        <f>6371 * ACOS(SIN('Additional locations'!$B$6*PI()/180)*SIN(C14*PI()/180) + COS('Additional locations'!$B$6*PI()/180) * COS(C14*PI()/180)*COS(D14* PI()/180-'Additional locations'!$C$6*PI()/180))</f>
        <v>6402.2685646885138</v>
      </c>
    </row>
    <row r="15" spans="2:7" x14ac:dyDescent="0.3">
      <c r="B15" t="s">
        <v>18</v>
      </c>
      <c r="C15">
        <v>55.847299999999997</v>
      </c>
      <c r="D15">
        <v>-4.4401000000000002</v>
      </c>
      <c r="E15" t="s">
        <v>7</v>
      </c>
      <c r="F15"/>
      <c r="G15">
        <f>6371 * ACOS(SIN('Additional locations'!$B$6*PI()/180)*SIN(C15*PI()/180) + COS('Additional locations'!$B$6*PI()/180) * COS(C15*PI()/180)*COS(D15* PI()/180-'Additional locations'!$C$6*PI()/180))</f>
        <v>6222.8987437735723</v>
      </c>
    </row>
    <row r="16" spans="2:7" x14ac:dyDescent="0.3">
      <c r="B16" t="s">
        <v>19</v>
      </c>
      <c r="C16">
        <v>56.396999000000001</v>
      </c>
      <c r="D16">
        <v>-3.4369999999999998</v>
      </c>
      <c r="E16" t="s">
        <v>7</v>
      </c>
      <c r="F16"/>
      <c r="G16">
        <f>6371 * ACOS(SIN('Additional locations'!$B$6*PI()/180)*SIN(C16*PI()/180) + COS('Additional locations'!$B$6*PI()/180) * COS(C16*PI()/180)*COS(D16* PI()/180-'Additional locations'!$C$6*PI()/180))</f>
        <v>6278.6716073995785</v>
      </c>
    </row>
    <row r="17" spans="2:7" x14ac:dyDescent="0.3">
      <c r="B17" t="s">
        <v>20</v>
      </c>
      <c r="C17">
        <v>56.116599999999998</v>
      </c>
      <c r="D17">
        <v>-3.9369000000000001</v>
      </c>
      <c r="E17" t="s">
        <v>7</v>
      </c>
      <c r="F17"/>
      <c r="G17">
        <f>6371 * ACOS(SIN('Additional locations'!$B$6*PI()/180)*SIN(C17*PI()/180) + COS('Additional locations'!$B$6*PI()/180) * COS(C17*PI()/180)*COS(D17* PI()/180-'Additional locations'!$C$6*PI()/180))</f>
        <v>6249.9718656256837</v>
      </c>
    </row>
    <row r="18" spans="2:7" x14ac:dyDescent="0.3">
      <c r="B18" t="s">
        <v>21</v>
      </c>
      <c r="C18">
        <v>60.346958000000001</v>
      </c>
      <c r="D18">
        <v>-1.23566</v>
      </c>
      <c r="E18" t="s">
        <v>7</v>
      </c>
      <c r="F18" t="s">
        <v>22</v>
      </c>
      <c r="G18">
        <f>6371 * ACOS(SIN('Additional locations'!$B$6*PI()/180)*SIN(C18*PI()/180) + COS('Additional locations'!$B$6*PI()/180) * COS(C18*PI()/180)*COS(D18* PI()/180-'Additional locations'!$C$6*PI()/180))</f>
        <v>6711.1189834363286</v>
      </c>
    </row>
    <row r="19" spans="2:7" x14ac:dyDescent="0.3">
      <c r="B19" t="s">
        <v>23</v>
      </c>
      <c r="C19">
        <v>58.936601000000003</v>
      </c>
      <c r="D19">
        <v>-2.7438760000000002</v>
      </c>
      <c r="E19" t="s">
        <v>7</v>
      </c>
      <c r="F19" t="s">
        <v>22</v>
      </c>
      <c r="G19">
        <f>6371 * ACOS(SIN('Additional locations'!$B$6*PI()/180)*SIN(C19*PI()/180) + COS('Additional locations'!$B$6*PI()/180) * COS(C19*PI()/180)*COS(D19* PI()/180-'Additional locations'!$C$6*PI()/180))</f>
        <v>6557.8499813142535</v>
      </c>
    </row>
    <row r="20" spans="2:7" x14ac:dyDescent="0.3">
      <c r="B20" t="s">
        <v>24</v>
      </c>
      <c r="C20">
        <v>57.759892000000001</v>
      </c>
      <c r="D20">
        <v>-7.0194029999999996</v>
      </c>
      <c r="E20" t="s">
        <v>7</v>
      </c>
      <c r="F20" t="s">
        <v>22</v>
      </c>
      <c r="G20">
        <f>6371 * ACOS(SIN('Additional locations'!$B$6*PI()/180)*SIN(C20*PI()/180) + COS('Additional locations'!$B$6*PI()/180) * COS(C20*PI()/180)*COS(D20* PI()/180-'Additional locations'!$C$6*PI()/180))</f>
        <v>6452.6798951931296</v>
      </c>
    </row>
    <row r="21" spans="2:7" x14ac:dyDescent="0.3">
      <c r="B21" t="s">
        <v>25</v>
      </c>
      <c r="C21">
        <v>56.446865000000003</v>
      </c>
      <c r="D21">
        <v>-5.7716659999999997</v>
      </c>
      <c r="E21" t="s">
        <v>7</v>
      </c>
      <c r="F21" t="s">
        <v>22</v>
      </c>
      <c r="G21">
        <f>6371 * ACOS(SIN('Additional locations'!$B$6*PI()/180)*SIN(C21*PI()/180) + COS('Additional locations'!$B$6*PI()/180) * COS(C21*PI()/180)*COS(D21* PI()/180-'Additional locations'!$C$6*PI()/180))</f>
        <v>6298.0015015063882</v>
      </c>
    </row>
    <row r="22" spans="2:7" x14ac:dyDescent="0.3">
      <c r="B22" t="s">
        <v>26</v>
      </c>
      <c r="C22">
        <v>55.827421999999999</v>
      </c>
      <c r="D22">
        <v>-5.0935699999999997</v>
      </c>
      <c r="E22" t="s">
        <v>7</v>
      </c>
      <c r="F22" t="s">
        <v>22</v>
      </c>
      <c r="G22">
        <f>6371 * ACOS(SIN('Additional locations'!$B$6*PI()/180)*SIN(C22*PI()/180) + COS('Additional locations'!$B$6*PI()/180) * COS(C22*PI()/180)*COS(D22* PI()/180-'Additional locations'!$C$6*PI()/180))</f>
        <v>6224.7909417472401</v>
      </c>
    </row>
    <row r="23" spans="2:7" x14ac:dyDescent="0.3">
      <c r="B23" t="s">
        <v>27</v>
      </c>
      <c r="C23">
        <v>55.548569700000002</v>
      </c>
      <c r="D23">
        <v>-2.7861387999999998</v>
      </c>
      <c r="E23" t="s">
        <v>7</v>
      </c>
      <c r="F23"/>
      <c r="G23">
        <f>6371 * ACOS(SIN('Additional locations'!$B$6*PI()/180)*SIN(C23*PI()/180) + COS('Additional locations'!$B$6*PI()/180) * COS(C23*PI()/180)*COS(D23* PI()/180-'Additional locations'!$C$6*PI()/180))</f>
        <v>6181.8842114177642</v>
      </c>
    </row>
    <row r="24" spans="2:7" x14ac:dyDescent="0.3">
      <c r="B24" t="s">
        <v>28</v>
      </c>
      <c r="C24">
        <v>51.126368999999997</v>
      </c>
      <c r="D24">
        <v>1.316198</v>
      </c>
      <c r="E24" t="s">
        <v>7</v>
      </c>
      <c r="F24"/>
      <c r="G24">
        <f>6371 * ACOS(SIN('Additional locations'!$B$6*PI()/180)*SIN(C24*PI()/180) + COS('Additional locations'!$B$6*PI()/180) * COS(C24*PI()/180)*COS(D24* PI()/180-'Additional locations'!$C$6*PI()/180))</f>
        <v>5686.3478160649656</v>
      </c>
    </row>
    <row r="25" spans="2:7" x14ac:dyDescent="0.3">
      <c r="B25" t="s">
        <v>331</v>
      </c>
      <c r="C25">
        <v>34.565899000000002</v>
      </c>
      <c r="D25">
        <v>69.212303000000006</v>
      </c>
      <c r="E25" t="s">
        <v>278</v>
      </c>
      <c r="F25"/>
      <c r="G25">
        <f>6371 * ACOS(SIN('Additional locations'!$B$6*PI()/180)*SIN(C25*PI()/180) + COS('Additional locations'!$B$6*PI()/180) * COS(C25*PI()/180)*COS(D25* PI()/180-'Additional locations'!$C$6*PI()/180))</f>
        <v>8117.9997174428354</v>
      </c>
    </row>
    <row r="26" spans="2:7" x14ac:dyDescent="0.3">
      <c r="B26" t="s">
        <v>29</v>
      </c>
      <c r="C26">
        <v>41.414699554400002</v>
      </c>
      <c r="D26">
        <v>19.720600128200001</v>
      </c>
      <c r="E26" t="s">
        <v>30</v>
      </c>
      <c r="F26"/>
      <c r="G26">
        <f>6371 * ACOS(SIN('Additional locations'!$B$6*PI()/180)*SIN(C26*PI()/180) + COS('Additional locations'!$B$6*PI()/180) * COS(C26*PI()/180)*COS(D26* PI()/180-'Additional locations'!$C$6*PI()/180))</f>
        <v>5014.1247211802965</v>
      </c>
    </row>
    <row r="27" spans="2:7" x14ac:dyDescent="0.3">
      <c r="B27" t="s">
        <v>332</v>
      </c>
      <c r="C27">
        <v>36.691001999999997</v>
      </c>
      <c r="D27">
        <v>3.2154099999999999</v>
      </c>
      <c r="E27" t="s">
        <v>278</v>
      </c>
      <c r="F27"/>
      <c r="G27">
        <f>6371 * ACOS(SIN('Additional locations'!$B$6*PI()/180)*SIN(C27*PI()/180) + COS('Additional locations'!$B$6*PI()/180) * COS(C27*PI()/180)*COS(D27* PI()/180-'Additional locations'!$C$6*PI()/180))</f>
        <v>4093.2946399738685</v>
      </c>
    </row>
    <row r="28" spans="2:7" x14ac:dyDescent="0.3">
      <c r="B28" t="s">
        <v>333</v>
      </c>
      <c r="C28">
        <v>-13.829999923706</v>
      </c>
      <c r="D28">
        <v>-172.00799560546801</v>
      </c>
      <c r="E28" t="s">
        <v>278</v>
      </c>
      <c r="F28"/>
      <c r="G28">
        <f>6371 * ACOS(SIN('Additional locations'!$B$6*PI()/180)*SIN(C28*PI()/180) + COS('Additional locations'!$B$6*PI()/180) * COS(C28*PI()/180)*COS(D28* PI()/180-'Additional locations'!$C$6*PI()/180))</f>
        <v>18243.300698878425</v>
      </c>
    </row>
    <row r="29" spans="2:7" x14ac:dyDescent="0.3">
      <c r="B29" t="s">
        <v>31</v>
      </c>
      <c r="C29">
        <v>-20.848899841308501</v>
      </c>
      <c r="D29">
        <v>-50.079399108886697</v>
      </c>
      <c r="E29" t="s">
        <v>30</v>
      </c>
      <c r="F29"/>
      <c r="G29">
        <f>6371 * ACOS(SIN('Additional locations'!$B$6*PI()/180)*SIN(C29*PI()/180) + COS('Additional locations'!$B$6*PI()/180) * COS(C29*PI()/180)*COS(D29* PI()/180-'Additional locations'!$C$6*PI()/180))</f>
        <v>5910.1332837550417</v>
      </c>
    </row>
    <row r="30" spans="2:7" x14ac:dyDescent="0.3">
      <c r="B30" t="s">
        <v>334</v>
      </c>
      <c r="C30">
        <v>-8.8583700000000007</v>
      </c>
      <c r="D30">
        <v>13.231199999999999</v>
      </c>
      <c r="E30" t="s">
        <v>278</v>
      </c>
      <c r="F30"/>
      <c r="G30">
        <f>6371 * ACOS(SIN('Additional locations'!$B$6*PI()/180)*SIN(C30*PI()/180) + COS('Additional locations'!$B$6*PI()/180) * COS(C30*PI()/180)*COS(D30* PI()/180-'Additional locations'!$C$6*PI()/180))</f>
        <v>1765.631514563943</v>
      </c>
    </row>
    <row r="31" spans="2:7" x14ac:dyDescent="0.3">
      <c r="B31" t="s">
        <v>335</v>
      </c>
      <c r="C31">
        <v>-62.173886690000003</v>
      </c>
      <c r="D31">
        <v>-58.863864069999998</v>
      </c>
      <c r="E31" t="s">
        <v>278</v>
      </c>
      <c r="F31"/>
      <c r="G31">
        <f>6371 * ACOS(SIN('Additional locations'!$B$6*PI()/180)*SIN(C31*PI()/180) + COS('Additional locations'!$B$6*PI()/180) * COS(C31*PI()/180)*COS(D31* PI()/180-'Additional locations'!$C$6*PI()/180))</f>
        <v>8454.4740361905624</v>
      </c>
    </row>
    <row r="32" spans="2:7" x14ac:dyDescent="0.3">
      <c r="B32" t="s">
        <v>336</v>
      </c>
      <c r="C32">
        <v>17.136700000000001</v>
      </c>
      <c r="D32">
        <v>-61.792701999999998</v>
      </c>
      <c r="E32" t="s">
        <v>278</v>
      </c>
      <c r="F32"/>
      <c r="G32">
        <f>6371 * ACOS(SIN('Additional locations'!$B$6*PI()/180)*SIN(C32*PI()/180) + COS('Additional locations'!$B$6*PI()/180) * COS(C32*PI()/180)*COS(D32* PI()/180-'Additional locations'!$C$6*PI()/180))</f>
        <v>7021.7982569084315</v>
      </c>
    </row>
    <row r="33" spans="2:7" x14ac:dyDescent="0.3">
      <c r="B33" t="s">
        <v>337</v>
      </c>
      <c r="C33">
        <v>-34.822200000000002</v>
      </c>
      <c r="D33">
        <v>-58.535800000000002</v>
      </c>
      <c r="E33" t="s">
        <v>278</v>
      </c>
      <c r="F33"/>
      <c r="G33">
        <f>6371 * ACOS(SIN('Additional locations'!$B$6*PI()/180)*SIN(C33*PI()/180) + COS('Additional locations'!$B$6*PI()/180) * COS(C33*PI()/180)*COS(D33* PI()/180-'Additional locations'!$C$6*PI()/180))</f>
        <v>7186.2870654127328</v>
      </c>
    </row>
    <row r="34" spans="2:7" x14ac:dyDescent="0.3">
      <c r="B34" t="s">
        <v>32</v>
      </c>
      <c r="C34">
        <v>40.147300720200001</v>
      </c>
      <c r="D34">
        <v>44.395900726299999</v>
      </c>
      <c r="E34" t="s">
        <v>30</v>
      </c>
      <c r="F34"/>
      <c r="G34">
        <f>6371 * ACOS(SIN('Additional locations'!$B$6*PI()/180)*SIN(C34*PI()/180) + COS('Additional locations'!$B$6*PI()/180) * COS(C34*PI()/180)*COS(D34* PI()/180-'Additional locations'!$C$6*PI()/180))</f>
        <v>6326.4465415645809</v>
      </c>
    </row>
    <row r="35" spans="2:7" x14ac:dyDescent="0.3">
      <c r="B35" t="s">
        <v>338</v>
      </c>
      <c r="C35">
        <v>12.515629000000001</v>
      </c>
      <c r="D35">
        <v>-69.975640999999996</v>
      </c>
      <c r="E35" t="s">
        <v>278</v>
      </c>
      <c r="F35"/>
      <c r="G35">
        <f>6371 * ACOS(SIN('Additional locations'!$B$6*PI()/180)*SIN(C35*PI()/180) + COS('Additional locations'!$B$6*PI()/180) * COS(C35*PI()/180)*COS(D35* PI()/180-'Additional locations'!$C$6*PI()/180))</f>
        <v>7836.0261485543215</v>
      </c>
    </row>
    <row r="36" spans="2:7" x14ac:dyDescent="0.3">
      <c r="B36" t="s">
        <v>339</v>
      </c>
      <c r="C36">
        <v>-33.946098327636697</v>
      </c>
      <c r="D36">
        <v>151.177001953125</v>
      </c>
      <c r="E36" t="s">
        <v>278</v>
      </c>
      <c r="F36"/>
      <c r="G36">
        <f>6371 * ACOS(SIN('Additional locations'!$B$6*PI()/180)*SIN(C36*PI()/180) + COS('Additional locations'!$B$6*PI()/180) * COS(C36*PI()/180)*COS(D36* PI()/180-'Additional locations'!$C$6*PI()/180))</f>
        <v>15191.236601862525</v>
      </c>
    </row>
    <row r="37" spans="2:7" x14ac:dyDescent="0.3">
      <c r="B37" t="s">
        <v>33</v>
      </c>
      <c r="C37">
        <v>48.110298</v>
      </c>
      <c r="D37">
        <v>16.569700000000001</v>
      </c>
      <c r="E37" t="s">
        <v>30</v>
      </c>
      <c r="F37"/>
      <c r="G37">
        <f>6371 * ACOS(SIN('Additional locations'!$B$6*PI()/180)*SIN(C37*PI()/180) + COS('Additional locations'!$B$6*PI()/180) * COS(C37*PI()/180)*COS(D37* PI()/180-'Additional locations'!$C$6*PI()/180))</f>
        <v>5583.1305170085889</v>
      </c>
    </row>
    <row r="38" spans="2:7" x14ac:dyDescent="0.3">
      <c r="B38" t="s">
        <v>340</v>
      </c>
      <c r="C38">
        <v>40.467498779296797</v>
      </c>
      <c r="D38">
        <v>50.046699523925703</v>
      </c>
      <c r="E38" t="s">
        <v>278</v>
      </c>
      <c r="F38"/>
      <c r="G38">
        <f>6371 * ACOS(SIN('Additional locations'!$B$6*PI()/180)*SIN(C38*PI()/180) + COS('Additional locations'!$B$6*PI()/180) * COS(C38*PI()/180)*COS(D38* PI()/180-'Additional locations'!$C$6*PI()/180))</f>
        <v>6755.6770523230853</v>
      </c>
    </row>
    <row r="39" spans="2:7" x14ac:dyDescent="0.3">
      <c r="B39" t="s">
        <v>341</v>
      </c>
      <c r="C39">
        <v>26.267295000000001</v>
      </c>
      <c r="D39">
        <v>50.637639999999998</v>
      </c>
      <c r="E39" t="s">
        <v>278</v>
      </c>
      <c r="F39"/>
      <c r="G39">
        <f>6371 * ACOS(SIN('Additional locations'!$B$6*PI()/180)*SIN(C39*PI()/180) + COS('Additional locations'!$B$6*PI()/180) * COS(C39*PI()/180)*COS(D39* PI()/180-'Additional locations'!$C$6*PI()/180))</f>
        <v>6153.3183860613872</v>
      </c>
    </row>
    <row r="40" spans="2:7" x14ac:dyDescent="0.3">
      <c r="B40" t="s">
        <v>342</v>
      </c>
      <c r="C40">
        <v>23.843347000000001</v>
      </c>
      <c r="D40">
        <v>90.397783000000004</v>
      </c>
      <c r="E40" t="s">
        <v>278</v>
      </c>
      <c r="F40"/>
      <c r="G40">
        <f>6371 * ACOS(SIN('Additional locations'!$B$6*PI()/180)*SIN(C40*PI()/180) + COS('Additional locations'!$B$6*PI()/180) * COS(C40*PI()/180)*COS(D40* PI()/180-'Additional locations'!$C$6*PI()/180))</f>
        <v>10047.999823578068</v>
      </c>
    </row>
    <row r="41" spans="2:7" x14ac:dyDescent="0.3">
      <c r="B41" t="s">
        <v>343</v>
      </c>
      <c r="C41">
        <v>13.0746</v>
      </c>
      <c r="D41">
        <v>-59.4925</v>
      </c>
      <c r="E41" t="s">
        <v>278</v>
      </c>
      <c r="F41"/>
      <c r="G41">
        <f>6371 * ACOS(SIN('Additional locations'!$B$6*PI()/180)*SIN(C41*PI()/180) + COS('Additional locations'!$B$6*PI()/180) * COS(C41*PI()/180)*COS(D41* PI()/180-'Additional locations'!$C$6*PI()/180))</f>
        <v>6712.1493998418864</v>
      </c>
    </row>
    <row r="42" spans="2:7" x14ac:dyDescent="0.3">
      <c r="B42" t="s">
        <v>34</v>
      </c>
      <c r="C42">
        <v>53.888070999999997</v>
      </c>
      <c r="D42">
        <v>28.039964000000001</v>
      </c>
      <c r="E42" t="s">
        <v>30</v>
      </c>
      <c r="F42"/>
      <c r="G42">
        <f>6371 * ACOS(SIN('Additional locations'!$B$6*PI()/180)*SIN(C42*PI()/180) + COS('Additional locations'!$B$6*PI()/180) * COS(C42*PI()/180)*COS(D42* PI()/180-'Additional locations'!$C$6*PI()/180))</f>
        <v>6522.1767187779869</v>
      </c>
    </row>
    <row r="43" spans="2:7" x14ac:dyDescent="0.3">
      <c r="B43" t="s">
        <v>35</v>
      </c>
      <c r="C43">
        <v>50.901401519799997</v>
      </c>
      <c r="D43">
        <v>4.4844398498500002</v>
      </c>
      <c r="E43" t="s">
        <v>30</v>
      </c>
      <c r="F43"/>
      <c r="G43">
        <f>6371 * ACOS(SIN('Additional locations'!$B$6*PI()/180)*SIN(C43*PI()/180) + COS('Additional locations'!$B$6*PI()/180) * COS(C43*PI()/180)*COS(D43* PI()/180-'Additional locations'!$C$6*PI()/180))</f>
        <v>5675.8114358770354</v>
      </c>
    </row>
    <row r="44" spans="2:7" x14ac:dyDescent="0.3">
      <c r="B44" t="s">
        <v>344</v>
      </c>
      <c r="C44">
        <v>17.539100646972599</v>
      </c>
      <c r="D44">
        <v>-88.308197021484304</v>
      </c>
      <c r="E44" t="s">
        <v>278</v>
      </c>
      <c r="F44"/>
      <c r="G44">
        <f>6371 * ACOS(SIN('Additional locations'!$B$6*PI()/180)*SIN(C44*PI()/180) + COS('Additional locations'!$B$6*PI()/180) * COS(C44*PI()/180)*COS(D44* PI()/180-'Additional locations'!$C$6*PI()/180))</f>
        <v>9828.1712670461802</v>
      </c>
    </row>
    <row r="45" spans="2:7" x14ac:dyDescent="0.3">
      <c r="B45" t="s">
        <v>345</v>
      </c>
      <c r="C45">
        <v>6.3572301864623997</v>
      </c>
      <c r="D45">
        <v>2.3843500614166202</v>
      </c>
      <c r="E45" t="s">
        <v>278</v>
      </c>
      <c r="F45"/>
      <c r="G45">
        <f>6371 * ACOS(SIN('Additional locations'!$B$6*PI()/180)*SIN(C45*PI()/180) + COS('Additional locations'!$B$6*PI()/180) * COS(C45*PI()/180)*COS(D45* PI()/180-'Additional locations'!$C$6*PI()/180))</f>
        <v>754.78465291412851</v>
      </c>
    </row>
    <row r="46" spans="2:7" x14ac:dyDescent="0.3">
      <c r="B46" t="s">
        <v>346</v>
      </c>
      <c r="C46">
        <v>32.364170000000001</v>
      </c>
      <c r="D46">
        <v>-64.678610000000006</v>
      </c>
      <c r="E46" t="s">
        <v>278</v>
      </c>
      <c r="F46"/>
      <c r="G46">
        <f>6371 * ACOS(SIN('Additional locations'!$B$6*PI()/180)*SIN(C46*PI()/180) + COS('Additional locations'!$B$6*PI()/180) * COS(C46*PI()/180)*COS(D46* PI()/180-'Additional locations'!$C$6*PI()/180))</f>
        <v>7652.7131767471519</v>
      </c>
    </row>
    <row r="47" spans="2:7" x14ac:dyDescent="0.3">
      <c r="B47" t="s">
        <v>347</v>
      </c>
      <c r="C47">
        <v>27.403199999999998</v>
      </c>
      <c r="D47">
        <v>89.424599000000001</v>
      </c>
      <c r="E47" t="s">
        <v>278</v>
      </c>
      <c r="F47"/>
      <c r="G47">
        <f>6371 * ACOS(SIN('Additional locations'!$B$6*PI()/180)*SIN(C47*PI()/180) + COS('Additional locations'!$B$6*PI()/180) * COS(C47*PI()/180)*COS(D47* PI()/180-'Additional locations'!$C$6*PI()/180))</f>
        <v>9950.7413320856613</v>
      </c>
    </row>
    <row r="48" spans="2:7" x14ac:dyDescent="0.3">
      <c r="B48" t="s">
        <v>348</v>
      </c>
      <c r="C48">
        <v>-17.6448</v>
      </c>
      <c r="D48">
        <v>-63.135399</v>
      </c>
      <c r="E48" t="s">
        <v>278</v>
      </c>
      <c r="F48"/>
      <c r="G48">
        <f>6371 * ACOS(SIN('Additional locations'!$B$6*PI()/180)*SIN(C48*PI()/180) + COS('Additional locations'!$B$6*PI()/180) * COS(C48*PI()/180)*COS(D48* PI()/180-'Additional locations'!$C$6*PI()/180))</f>
        <v>7171.2736553069835</v>
      </c>
    </row>
    <row r="49" spans="2:7" x14ac:dyDescent="0.3">
      <c r="B49" t="s">
        <v>36</v>
      </c>
      <c r="C49">
        <v>43.824599999999997</v>
      </c>
      <c r="D49">
        <v>18.331499000000001</v>
      </c>
      <c r="E49" t="s">
        <v>30</v>
      </c>
      <c r="F49"/>
      <c r="G49">
        <f>6371 * ACOS(SIN('Additional locations'!$B$6*PI()/180)*SIN(C49*PI()/180) + COS('Additional locations'!$B$6*PI()/180) * COS(C49*PI()/180)*COS(D49* PI()/180-'Additional locations'!$C$6*PI()/180))</f>
        <v>5201.268712567472</v>
      </c>
    </row>
    <row r="50" spans="2:7" x14ac:dyDescent="0.3">
      <c r="B50" t="s">
        <v>349</v>
      </c>
      <c r="C50">
        <v>-24.555201</v>
      </c>
      <c r="D50">
        <v>25.918199999999999</v>
      </c>
      <c r="E50" t="s">
        <v>278</v>
      </c>
      <c r="F50"/>
      <c r="G50">
        <f>6371 * ACOS(SIN('Additional locations'!$B$6*PI()/180)*SIN(C50*PI()/180) + COS('Additional locations'!$B$6*PI()/180) * COS(C50*PI()/180)*COS(D50* PI()/180-'Additional locations'!$C$6*PI()/180))</f>
        <v>3903.7507106889484</v>
      </c>
    </row>
    <row r="51" spans="2:7" x14ac:dyDescent="0.3">
      <c r="B51" t="s">
        <v>350</v>
      </c>
      <c r="C51">
        <v>-23.431944000000001</v>
      </c>
      <c r="D51">
        <v>-46.467778000000003</v>
      </c>
      <c r="E51" t="s">
        <v>278</v>
      </c>
      <c r="F51"/>
      <c r="G51">
        <f>6371 * ACOS(SIN('Additional locations'!$B$6*PI()/180)*SIN(C51*PI()/180) + COS('Additional locations'!$B$6*PI()/180) * COS(C51*PI()/180)*COS(D51* PI()/180-'Additional locations'!$C$6*PI()/180))</f>
        <v>5649.2532920744807</v>
      </c>
    </row>
    <row r="52" spans="2:7" x14ac:dyDescent="0.3">
      <c r="B52" t="s">
        <v>351</v>
      </c>
      <c r="C52">
        <v>4.9442000000000004</v>
      </c>
      <c r="D52">
        <v>114.92800099999999</v>
      </c>
      <c r="E52" t="s">
        <v>278</v>
      </c>
      <c r="F52"/>
      <c r="G52">
        <f>6371 * ACOS(SIN('Additional locations'!$B$6*PI()/180)*SIN(C52*PI()/180) + COS('Additional locations'!$B$6*PI()/180) * COS(C52*PI()/180)*COS(D52* PI()/180-'Additional locations'!$C$6*PI()/180))</f>
        <v>12768.397101858176</v>
      </c>
    </row>
    <row r="53" spans="2:7" x14ac:dyDescent="0.3">
      <c r="B53" t="s">
        <v>37</v>
      </c>
      <c r="C53">
        <v>42.696693420410099</v>
      </c>
      <c r="D53">
        <v>23.411436080932599</v>
      </c>
      <c r="E53" t="s">
        <v>30</v>
      </c>
      <c r="F53"/>
      <c r="G53">
        <f>6371 * ACOS(SIN('Additional locations'!$B$6*PI()/180)*SIN(C53*PI()/180) + COS('Additional locations'!$B$6*PI()/180) * COS(C53*PI()/180)*COS(D53* PI()/180-'Additional locations'!$C$6*PI()/180))</f>
        <v>5291.6142474459493</v>
      </c>
    </row>
    <row r="54" spans="2:7" x14ac:dyDescent="0.3">
      <c r="B54" t="s">
        <v>352</v>
      </c>
      <c r="C54">
        <v>12.353199999999999</v>
      </c>
      <c r="D54">
        <v>-1.5124200000000001</v>
      </c>
      <c r="E54" t="s">
        <v>278</v>
      </c>
      <c r="F54"/>
      <c r="G54">
        <f>6371 * ACOS(SIN('Additional locations'!$B$6*PI()/180)*SIN(C54*PI()/180) + COS('Additional locations'!$B$6*PI()/180) * COS(C54*PI()/180)*COS(D54* PI()/180-'Additional locations'!$C$6*PI()/180))</f>
        <v>1383.7108868030282</v>
      </c>
    </row>
    <row r="55" spans="2:7" x14ac:dyDescent="0.3">
      <c r="B55" t="s">
        <v>353</v>
      </c>
      <c r="C55">
        <v>-3.32402</v>
      </c>
      <c r="D55">
        <v>29.318501000000001</v>
      </c>
      <c r="E55" t="s">
        <v>278</v>
      </c>
      <c r="F55"/>
      <c r="G55">
        <f>6371 * ACOS(SIN('Additional locations'!$B$6*PI()/180)*SIN(C55*PI()/180) + COS('Additional locations'!$B$6*PI()/180) * COS(C55*PI()/180)*COS(D55* PI()/180-'Additional locations'!$C$6*PI()/180))</f>
        <v>3279.103826168157</v>
      </c>
    </row>
    <row r="56" spans="2:7" x14ac:dyDescent="0.3">
      <c r="B56" t="s">
        <v>354</v>
      </c>
      <c r="C56">
        <v>11.5466</v>
      </c>
      <c r="D56">
        <v>104.844002</v>
      </c>
      <c r="E56" t="s">
        <v>278</v>
      </c>
      <c r="F56"/>
      <c r="G56">
        <f>6371 * ACOS(SIN('Additional locations'!$B$6*PI()/180)*SIN(C56*PI()/180) + COS('Additional locations'!$B$6*PI()/180) * COS(C56*PI()/180)*COS(D56* PI()/180-'Additional locations'!$C$6*PI()/180))</f>
        <v>11623.973196833147</v>
      </c>
    </row>
    <row r="57" spans="2:7" x14ac:dyDescent="0.3">
      <c r="B57" t="s">
        <v>355</v>
      </c>
      <c r="C57">
        <v>4.0060801505999999</v>
      </c>
      <c r="D57">
        <v>9.7194795608499902</v>
      </c>
      <c r="E57" t="s">
        <v>278</v>
      </c>
      <c r="F57"/>
      <c r="G57">
        <f>6371 * ACOS(SIN('Additional locations'!$B$6*PI()/180)*SIN(C57*PI()/180) + COS('Additional locations'!$B$6*PI()/180) * COS(C57*PI()/180)*COS(D57* PI()/180-'Additional locations'!$C$6*PI()/180))</f>
        <v>1168.1431777184089</v>
      </c>
    </row>
    <row r="58" spans="2:7" x14ac:dyDescent="0.3">
      <c r="B58" t="s">
        <v>356</v>
      </c>
      <c r="C58">
        <v>43.677200317400001</v>
      </c>
      <c r="D58">
        <v>-79.630599975599907</v>
      </c>
      <c r="E58" t="s">
        <v>278</v>
      </c>
      <c r="F58"/>
      <c r="G58">
        <f>6371 * ACOS(SIN('Additional locations'!$B$6*PI()/180)*SIN(C58*PI()/180) + COS('Additional locations'!$B$6*PI()/180) * COS(C58*PI()/180)*COS(D58* PI()/180-'Additional locations'!$C$6*PI()/180))</f>
        <v>9175.8118369308013</v>
      </c>
    </row>
    <row r="59" spans="2:7" x14ac:dyDescent="0.3">
      <c r="B59" t="s">
        <v>357</v>
      </c>
      <c r="C59">
        <v>16.741399999999999</v>
      </c>
      <c r="D59">
        <v>-22.949400000000001</v>
      </c>
      <c r="E59" t="s">
        <v>278</v>
      </c>
      <c r="F59"/>
      <c r="G59">
        <f>6371 * ACOS(SIN('Additional locations'!$B$6*PI()/180)*SIN(C59*PI()/180) + COS('Additional locations'!$B$6*PI()/180) * COS(C59*PI()/180)*COS(D59* PI()/180-'Additional locations'!$C$6*PI()/180))</f>
        <v>3128.7392379395642</v>
      </c>
    </row>
    <row r="60" spans="2:7" x14ac:dyDescent="0.3">
      <c r="B60" t="s">
        <v>358</v>
      </c>
      <c r="C60">
        <v>19.280436829999999</v>
      </c>
      <c r="D60">
        <v>-81.32998173</v>
      </c>
      <c r="E60" t="s">
        <v>278</v>
      </c>
      <c r="F60"/>
      <c r="G60">
        <f>6371 * ACOS(SIN('Additional locations'!$B$6*PI()/180)*SIN(C60*PI()/180) + COS('Additional locations'!$B$6*PI()/180) * COS(C60*PI()/180)*COS(D60* PI()/180-'Additional locations'!$C$6*PI()/180))</f>
        <v>9097.9336748575533</v>
      </c>
    </row>
    <row r="61" spans="2:7" x14ac:dyDescent="0.3">
      <c r="B61" t="s">
        <v>359</v>
      </c>
      <c r="C61">
        <v>4.3984799385070801</v>
      </c>
      <c r="D61">
        <v>18.518800735473601</v>
      </c>
      <c r="E61" t="s">
        <v>278</v>
      </c>
      <c r="F61"/>
      <c r="G61">
        <f>6371 * ACOS(SIN('Additional locations'!$B$6*PI()/180)*SIN(C61*PI()/180) + COS('Additional locations'!$B$6*PI()/180) * COS(C61*PI()/180)*COS(D61* PI()/180-'Additional locations'!$C$6*PI()/180))</f>
        <v>2114.4992592246358</v>
      </c>
    </row>
    <row r="62" spans="2:7" x14ac:dyDescent="0.3">
      <c r="B62" t="s">
        <v>360</v>
      </c>
      <c r="C62">
        <v>12.133699999999999</v>
      </c>
      <c r="D62">
        <v>15.034000000000001</v>
      </c>
      <c r="E62" t="s">
        <v>278</v>
      </c>
      <c r="F62"/>
      <c r="G62">
        <f>6371 * ACOS(SIN('Additional locations'!$B$6*PI()/180)*SIN(C62*PI()/180) + COS('Additional locations'!$B$6*PI()/180) * COS(C62*PI()/180)*COS(D62* PI()/180-'Additional locations'!$C$6*PI()/180))</f>
        <v>2138.4243235659796</v>
      </c>
    </row>
    <row r="63" spans="2:7" x14ac:dyDescent="0.3">
      <c r="B63" t="s">
        <v>361</v>
      </c>
      <c r="C63">
        <v>-20.848899841308501</v>
      </c>
      <c r="D63">
        <v>-50.079399108886697</v>
      </c>
      <c r="E63" t="s">
        <v>278</v>
      </c>
      <c r="F63"/>
      <c r="G63">
        <f>6371 * ACOS(SIN('Additional locations'!$B$6*PI()/180)*SIN(C63*PI()/180) + COS('Additional locations'!$B$6*PI()/180) * COS(C63*PI()/180)*COS(D63* PI()/180-'Additional locations'!$C$6*PI()/180))</f>
        <v>5910.1332837550417</v>
      </c>
    </row>
    <row r="64" spans="2:7" x14ac:dyDescent="0.3">
      <c r="B64" t="s">
        <v>362</v>
      </c>
      <c r="C64">
        <v>40.080101013183501</v>
      </c>
      <c r="D64">
        <v>116.584999084472</v>
      </c>
      <c r="E64" t="s">
        <v>278</v>
      </c>
      <c r="F64"/>
      <c r="G64">
        <f>6371 * ACOS(SIN('Additional locations'!$B$6*PI()/180)*SIN(C64*PI()/180) + COS('Additional locations'!$B$6*PI()/180) * COS(C64*PI()/180)*COS(D64* PI()/180-'Additional locations'!$C$6*PI()/180))</f>
        <v>12234.163425004372</v>
      </c>
    </row>
    <row r="65" spans="2:7" x14ac:dyDescent="0.3">
      <c r="B65" t="s">
        <v>363</v>
      </c>
      <c r="C65">
        <v>4.7015900000000004</v>
      </c>
      <c r="D65">
        <v>-74.146900000000002</v>
      </c>
      <c r="E65" t="s">
        <v>278</v>
      </c>
      <c r="F65"/>
      <c r="G65">
        <f>6371 * ACOS(SIN('Additional locations'!$B$6*PI()/180)*SIN(C65*PI()/180) + COS('Additional locations'!$B$6*PI()/180) * COS(C65*PI()/180)*COS(D65* PI()/180-'Additional locations'!$C$6*PI()/180))</f>
        <v>8250.8460029509788</v>
      </c>
    </row>
    <row r="66" spans="2:7" x14ac:dyDescent="0.3">
      <c r="B66" t="s">
        <v>364</v>
      </c>
      <c r="C66">
        <v>-11.5337</v>
      </c>
      <c r="D66">
        <v>43.271900000000002</v>
      </c>
      <c r="E66" t="s">
        <v>278</v>
      </c>
      <c r="F66"/>
      <c r="G66">
        <f>6371 * ACOS(SIN('Additional locations'!$B$6*PI()/180)*SIN(C66*PI()/180) + COS('Additional locations'!$B$6*PI()/180) * COS(C66*PI()/180)*COS(D66* PI()/180-'Additional locations'!$C$6*PI()/180))</f>
        <v>4946.7555087788314</v>
      </c>
    </row>
    <row r="67" spans="2:7" x14ac:dyDescent="0.3">
      <c r="B67" t="s">
        <v>365</v>
      </c>
      <c r="C67">
        <v>-4.3857499999999998</v>
      </c>
      <c r="D67">
        <v>15.444599999999999</v>
      </c>
      <c r="E67" t="s">
        <v>278</v>
      </c>
      <c r="F67"/>
      <c r="G67">
        <f>6371 * ACOS(SIN('Additional locations'!$B$6*PI()/180)*SIN(C67*PI()/180) + COS('Additional locations'!$B$6*PI()/180) * COS(C67*PI()/180)*COS(D67* PI()/180-'Additional locations'!$C$6*PI()/180))</f>
        <v>1783.6378160557167</v>
      </c>
    </row>
    <row r="68" spans="2:7" x14ac:dyDescent="0.3">
      <c r="B68" s="10" t="s">
        <v>366</v>
      </c>
      <c r="C68">
        <v>-4.3857499999999998</v>
      </c>
      <c r="D68">
        <v>15.444599999999999</v>
      </c>
      <c r="E68" t="s">
        <v>278</v>
      </c>
      <c r="F68"/>
      <c r="G68">
        <f>6371 * ACOS(SIN('Additional locations'!$B$6*PI()/180)*SIN(C68*PI()/180) + COS('Additional locations'!$B$6*PI()/180) * COS(C68*PI()/180)*COS(D68* PI()/180-'Additional locations'!$C$6*PI()/180))</f>
        <v>1783.6378160557167</v>
      </c>
    </row>
    <row r="69" spans="2:7" x14ac:dyDescent="0.3">
      <c r="B69" t="s">
        <v>367</v>
      </c>
      <c r="C69">
        <v>-21.250034970000002</v>
      </c>
      <c r="D69">
        <v>-159.75000130000001</v>
      </c>
      <c r="E69" t="s">
        <v>278</v>
      </c>
      <c r="F69"/>
      <c r="G69">
        <f>6371 * ACOS(SIN('Additional locations'!$B$6*PI()/180)*SIN(C69*PI()/180) + COS('Additional locations'!$B$6*PI()/180) * COS(C69*PI()/180)*COS(D69* PI()/180-'Additional locations'!$C$6*PI()/180))</f>
        <v>16787.567675697137</v>
      </c>
    </row>
    <row r="70" spans="2:7" x14ac:dyDescent="0.3">
      <c r="B70" t="s">
        <v>368</v>
      </c>
      <c r="C70">
        <v>9.9938599999999997</v>
      </c>
      <c r="D70">
        <v>-84.208800999999994</v>
      </c>
      <c r="E70" t="s">
        <v>278</v>
      </c>
      <c r="F70"/>
      <c r="G70">
        <f>6371 * ACOS(SIN('Additional locations'!$B$6*PI()/180)*SIN(C70*PI()/180) + COS('Additional locations'!$B$6*PI()/180) * COS(C70*PI()/180)*COS(D70* PI()/180-'Additional locations'!$C$6*PI()/180))</f>
        <v>9373.3951976588796</v>
      </c>
    </row>
    <row r="71" spans="2:7" x14ac:dyDescent="0.3">
      <c r="B71" t="s">
        <v>38</v>
      </c>
      <c r="C71">
        <v>45.742900848399998</v>
      </c>
      <c r="D71">
        <v>16.068799972499999</v>
      </c>
      <c r="E71" t="s">
        <v>30</v>
      </c>
      <c r="F71"/>
      <c r="G71">
        <f>6371 * ACOS(SIN('Additional locations'!$B$6*PI()/180)*SIN(C71*PI()/180) + COS('Additional locations'!$B$6*PI()/180) * COS(C71*PI()/180)*COS(D71* PI()/180-'Additional locations'!$C$6*PI()/180))</f>
        <v>5324.635739798965</v>
      </c>
    </row>
    <row r="72" spans="2:7" x14ac:dyDescent="0.3">
      <c r="B72" t="s">
        <v>369</v>
      </c>
      <c r="C72">
        <v>22.989200592041001</v>
      </c>
      <c r="D72">
        <v>-82.409103393554602</v>
      </c>
      <c r="E72" t="s">
        <v>278</v>
      </c>
      <c r="F72"/>
      <c r="G72">
        <f>6371 * ACOS(SIN('Additional locations'!$B$6*PI()/180)*SIN(C72*PI()/180) + COS('Additional locations'!$B$6*PI()/180) * COS(C72*PI()/180)*COS(D72* PI()/180-'Additional locations'!$C$6*PI()/180))</f>
        <v>9230.8602249124615</v>
      </c>
    </row>
    <row r="73" spans="2:7" x14ac:dyDescent="0.3">
      <c r="B73" t="s">
        <v>39</v>
      </c>
      <c r="C73">
        <v>34.875098999999999</v>
      </c>
      <c r="D73">
        <v>33.624901000000001</v>
      </c>
      <c r="E73" t="s">
        <v>30</v>
      </c>
      <c r="F73"/>
      <c r="G73">
        <f>6371 * ACOS(SIN('Additional locations'!$B$6*PI()/180)*SIN(C73*PI()/180) + COS('Additional locations'!$B$6*PI()/180) * COS(C73*PI()/180)*COS(D73* PI()/180-'Additional locations'!$C$6*PI()/180))</f>
        <v>5216.2825712333761</v>
      </c>
    </row>
    <row r="74" spans="2:7" x14ac:dyDescent="0.3">
      <c r="B74" t="s">
        <v>40</v>
      </c>
      <c r="C74">
        <v>50.1008</v>
      </c>
      <c r="D74">
        <v>14.26</v>
      </c>
      <c r="E74" t="s">
        <v>30</v>
      </c>
      <c r="F74"/>
      <c r="G74">
        <f>6371 * ACOS(SIN('Additional locations'!$B$6*PI()/180)*SIN(C74*PI()/180) + COS('Additional locations'!$B$6*PI()/180) * COS(C74*PI()/180)*COS(D74* PI()/180-'Additional locations'!$C$6*PI()/180))</f>
        <v>5733.3721937892733</v>
      </c>
    </row>
    <row r="75" spans="2:7" x14ac:dyDescent="0.3">
      <c r="B75" t="s">
        <v>41</v>
      </c>
      <c r="C75">
        <v>55.617900848388999</v>
      </c>
      <c r="D75">
        <v>12.656000137329</v>
      </c>
      <c r="E75" t="s">
        <v>30</v>
      </c>
      <c r="F75"/>
      <c r="G75">
        <f>6371 * ACOS(SIN('Additional locations'!$B$6*PI()/180)*SIN(C75*PI()/180) + COS('Additional locations'!$B$6*PI()/180) * COS(C75*PI()/180)*COS(D75* PI()/180-'Additional locations'!$C$6*PI()/180))</f>
        <v>6289.7572183723532</v>
      </c>
    </row>
    <row r="76" spans="2:7" x14ac:dyDescent="0.3">
      <c r="B76" t="s">
        <v>370</v>
      </c>
      <c r="C76">
        <v>11.5473</v>
      </c>
      <c r="D76">
        <v>43.159500000000001</v>
      </c>
      <c r="E76" t="s">
        <v>278</v>
      </c>
      <c r="F76"/>
      <c r="G76">
        <f>6371 * ACOS(SIN('Additional locations'!$B$6*PI()/180)*SIN(C76*PI()/180) + COS('Additional locations'!$B$6*PI()/180) * COS(C76*PI()/180)*COS(D76* PI()/180-'Additional locations'!$C$6*PI()/180))</f>
        <v>4935.0933062561207</v>
      </c>
    </row>
    <row r="77" spans="2:7" x14ac:dyDescent="0.3">
      <c r="B77" t="s">
        <v>371</v>
      </c>
      <c r="C77">
        <v>15.547000000000001</v>
      </c>
      <c r="D77">
        <v>-61.299999</v>
      </c>
      <c r="E77" t="s">
        <v>278</v>
      </c>
      <c r="F77"/>
      <c r="G77">
        <f>6371 * ACOS(SIN('Additional locations'!$B$6*PI()/180)*SIN(C77*PI()/180) + COS('Additional locations'!$B$6*PI()/180) * COS(C77*PI()/180)*COS(D77* PI()/180-'Additional locations'!$C$6*PI()/180))</f>
        <v>6943.1884584852605</v>
      </c>
    </row>
    <row r="78" spans="2:7" x14ac:dyDescent="0.3">
      <c r="B78" t="s">
        <v>372</v>
      </c>
      <c r="C78">
        <v>18.42970085144</v>
      </c>
      <c r="D78">
        <v>-69.668899536132997</v>
      </c>
      <c r="E78" t="s">
        <v>278</v>
      </c>
      <c r="F78"/>
      <c r="G78">
        <f>6371 * ACOS(SIN('Additional locations'!$B$6*PI()/180)*SIN(C78*PI()/180) + COS('Additional locations'!$B$6*PI()/180) * COS(C78*PI()/180)*COS(D78* PI()/180-'Additional locations'!$C$6*PI()/180))</f>
        <v>7867.4837907515594</v>
      </c>
    </row>
    <row r="79" spans="2:7" x14ac:dyDescent="0.3">
      <c r="B79" t="s">
        <v>373</v>
      </c>
      <c r="C79">
        <v>-8.5464000701899998</v>
      </c>
      <c r="D79">
        <v>125.526000977</v>
      </c>
      <c r="E79" t="s">
        <v>278</v>
      </c>
      <c r="F79"/>
      <c r="G79">
        <f>6371 * ACOS(SIN('Additional locations'!$B$6*PI()/180)*SIN(C79*PI()/180) + COS('Additional locations'!$B$6*PI()/180) * COS(C79*PI()/180)*COS(D79* PI()/180-'Additional locations'!$C$6*PI()/180))</f>
        <v>13907.486002724061</v>
      </c>
    </row>
    <row r="80" spans="2:7" x14ac:dyDescent="0.3">
      <c r="B80" t="s">
        <v>374</v>
      </c>
      <c r="C80">
        <v>-0.129166666667</v>
      </c>
      <c r="D80">
        <v>-78.357500000000002</v>
      </c>
      <c r="E80" t="s">
        <v>278</v>
      </c>
      <c r="F80"/>
      <c r="G80">
        <f>6371 * ACOS(SIN('Additional locations'!$B$6*PI()/180)*SIN(C80*PI()/180) + COS('Additional locations'!$B$6*PI()/180) * COS(C80*PI()/180)*COS(D80* PI()/180-'Additional locations'!$C$6*PI()/180))</f>
        <v>8712.959800291781</v>
      </c>
    </row>
    <row r="81" spans="2:7" x14ac:dyDescent="0.3">
      <c r="B81" t="s">
        <v>375</v>
      </c>
      <c r="C81">
        <v>30.121900558471602</v>
      </c>
      <c r="D81">
        <v>31.4055995941162</v>
      </c>
      <c r="E81" t="s">
        <v>278</v>
      </c>
      <c r="F81"/>
      <c r="G81">
        <f>6371 * ACOS(SIN('Additional locations'!$B$6*PI()/180)*SIN(C81*PI()/180) + COS('Additional locations'!$B$6*PI()/180) * COS(C81*PI()/180)*COS(D81* PI()/180-'Additional locations'!$C$6*PI()/180))</f>
        <v>4716.6711545391227</v>
      </c>
    </row>
    <row r="82" spans="2:7" x14ac:dyDescent="0.3">
      <c r="B82" t="s">
        <v>376</v>
      </c>
      <c r="C82">
        <v>13.440899999999999</v>
      </c>
      <c r="D82">
        <v>-89.055701999999997</v>
      </c>
      <c r="E82" t="s">
        <v>278</v>
      </c>
      <c r="F82"/>
      <c r="G82">
        <f>6371 * ACOS(SIN('Additional locations'!$B$6*PI()/180)*SIN(C82*PI()/180) + COS('Additional locations'!$B$6*PI()/180) * COS(C82*PI()/180)*COS(D82* PI()/180-'Additional locations'!$C$6*PI()/180))</f>
        <v>9905.4184614517071</v>
      </c>
    </row>
    <row r="83" spans="2:7" x14ac:dyDescent="0.3">
      <c r="B83" t="s">
        <v>377</v>
      </c>
      <c r="C83">
        <v>3.75527000427246</v>
      </c>
      <c r="D83">
        <v>8.7087202072143501</v>
      </c>
      <c r="E83" t="s">
        <v>278</v>
      </c>
      <c r="F83"/>
      <c r="G83">
        <f>6371 * ACOS(SIN('Additional locations'!$B$6*PI()/180)*SIN(C83*PI()/180) + COS('Additional locations'!$B$6*PI()/180) * COS(C83*PI()/180)*COS(D83* PI()/180-'Additional locations'!$C$6*PI()/180))</f>
        <v>1053.9206439653476</v>
      </c>
    </row>
    <row r="84" spans="2:7" x14ac:dyDescent="0.3">
      <c r="B84" t="s">
        <v>378</v>
      </c>
      <c r="C84">
        <v>15.2918996810913</v>
      </c>
      <c r="D84">
        <v>38.910701751708899</v>
      </c>
      <c r="E84" t="s">
        <v>278</v>
      </c>
      <c r="F84"/>
      <c r="G84">
        <f>6371 * ACOS(SIN('Additional locations'!$B$6*PI()/180)*SIN(C84*PI()/180) + COS('Additional locations'!$B$6*PI()/180) * COS(C84*PI()/180)*COS(D84* PI()/180-'Additional locations'!$C$6*PI()/180))</f>
        <v>4598.9883602525633</v>
      </c>
    </row>
    <row r="85" spans="2:7" x14ac:dyDescent="0.3">
      <c r="B85" t="s">
        <v>42</v>
      </c>
      <c r="C85">
        <v>59.413299560499901</v>
      </c>
      <c r="D85">
        <v>24.832799911499901</v>
      </c>
      <c r="E85" t="s">
        <v>30</v>
      </c>
      <c r="F85"/>
      <c r="G85">
        <f>6371 * ACOS(SIN('Additional locations'!$B$6*PI()/180)*SIN(C85*PI()/180) + COS('Additional locations'!$B$6*PI()/180) * COS(C85*PI()/180)*COS(D85* PI()/180-'Additional locations'!$C$6*PI()/180))</f>
        <v>6949.3663285701532</v>
      </c>
    </row>
    <row r="86" spans="2:7" x14ac:dyDescent="0.3">
      <c r="B86" t="s">
        <v>379</v>
      </c>
      <c r="C86">
        <v>8.9778900000000004</v>
      </c>
      <c r="D86">
        <v>38.799301</v>
      </c>
      <c r="E86" t="s">
        <v>278</v>
      </c>
      <c r="F86"/>
      <c r="G86">
        <f>6371 * ACOS(SIN('Additional locations'!$B$6*PI()/180)*SIN(C86*PI()/180) + COS('Additional locations'!$B$6*PI()/180) * COS(C86*PI()/180)*COS(D86* PI()/180-'Additional locations'!$C$6*PI()/180))</f>
        <v>4410.4674293956868</v>
      </c>
    </row>
    <row r="87" spans="2:7" x14ac:dyDescent="0.3">
      <c r="B87" t="s">
        <v>380</v>
      </c>
      <c r="C87">
        <v>-51.950589989999997</v>
      </c>
      <c r="D87">
        <v>-60.086963140000002</v>
      </c>
      <c r="E87" t="s">
        <v>278</v>
      </c>
      <c r="F87"/>
      <c r="G87">
        <f>6371 * ACOS(SIN('Additional locations'!$B$6*PI()/180)*SIN(C87*PI()/180) + COS('Additional locations'!$B$6*PI()/180) * COS(C87*PI()/180)*COS(D87* PI()/180-'Additional locations'!$C$6*PI()/180))</f>
        <v>8017.1322477503354</v>
      </c>
    </row>
    <row r="88" spans="2:7" x14ac:dyDescent="0.3">
      <c r="B88" t="s">
        <v>381</v>
      </c>
      <c r="C88">
        <v>62.237478299999999</v>
      </c>
      <c r="D88">
        <v>-6.53901149</v>
      </c>
      <c r="E88" t="s">
        <v>278</v>
      </c>
      <c r="F88"/>
      <c r="G88">
        <f>6371 * ACOS(SIN('Additional locations'!$B$6*PI()/180)*SIN(C88*PI()/180) + COS('Additional locations'!$B$6*PI()/180) * COS(C88*PI()/180)*COS(D88* PI()/180-'Additional locations'!$C$6*PI()/180))</f>
        <v>6942.2897335278949</v>
      </c>
    </row>
    <row r="89" spans="2:7" x14ac:dyDescent="0.3">
      <c r="B89" s="10" t="s">
        <v>382</v>
      </c>
      <c r="C89">
        <v>5.3569800000000001</v>
      </c>
      <c r="D89">
        <v>162.95799299999999</v>
      </c>
      <c r="E89" t="s">
        <v>278</v>
      </c>
      <c r="F89"/>
      <c r="G89">
        <f>6371 * ACOS(SIN('Additional locations'!$B$6*PI()/180)*SIN(C89*PI()/180) + COS('Additional locations'!$B$6*PI()/180) * COS(C89*PI()/180)*COS(D89* PI()/180-'Additional locations'!$C$6*PI()/180))</f>
        <v>18031.338649607562</v>
      </c>
    </row>
    <row r="90" spans="2:7" x14ac:dyDescent="0.3">
      <c r="B90" t="s">
        <v>383</v>
      </c>
      <c r="C90">
        <v>-17.7553997039794</v>
      </c>
      <c r="D90">
        <v>177.44299316406199</v>
      </c>
      <c r="E90" t="s">
        <v>278</v>
      </c>
      <c r="F90"/>
      <c r="G90">
        <f>6371 * ACOS(SIN('Additional locations'!$B$6*PI()/180)*SIN(C90*PI()/180) + COS('Additional locations'!$B$6*PI()/180) * COS(C90*PI()/180)*COS(D90* PI()/180-'Additional locations'!$C$6*PI()/180))</f>
        <v>18021.061227830229</v>
      </c>
    </row>
    <row r="91" spans="2:7" x14ac:dyDescent="0.3">
      <c r="B91" t="s">
        <v>43</v>
      </c>
      <c r="C91">
        <v>60.3172</v>
      </c>
      <c r="D91">
        <v>24.963301000000001</v>
      </c>
      <c r="E91" t="s">
        <v>30</v>
      </c>
      <c r="F91"/>
      <c r="G91">
        <f>6371 * ACOS(SIN('Additional locations'!$B$6*PI()/180)*SIN(C91*PI()/180) + COS('Additional locations'!$B$6*PI()/180) * COS(C91*PI()/180)*COS(D91* PI()/180-'Additional locations'!$C$6*PI()/180))</f>
        <v>7041.3723398422962</v>
      </c>
    </row>
    <row r="92" spans="2:7" x14ac:dyDescent="0.3">
      <c r="B92" t="s">
        <v>44</v>
      </c>
      <c r="C92">
        <v>49.012797999999997</v>
      </c>
      <c r="D92">
        <v>2.5499999999999998</v>
      </c>
      <c r="E92" t="s">
        <v>30</v>
      </c>
      <c r="F92"/>
      <c r="G92">
        <f>6371 * ACOS(SIN('Additional locations'!$B$6*PI()/180)*SIN(C92*PI()/180) + COS('Additional locations'!$B$6*PI()/180) * COS(C92*PI()/180)*COS(D92* PI()/180-'Additional locations'!$C$6*PI()/180))</f>
        <v>5455.4540415787478</v>
      </c>
    </row>
    <row r="93" spans="2:7" x14ac:dyDescent="0.3">
      <c r="B93" t="s">
        <v>384</v>
      </c>
      <c r="C93">
        <v>-17.533362610000001</v>
      </c>
      <c r="D93">
        <v>-149.56666939999999</v>
      </c>
      <c r="E93" t="s">
        <v>278</v>
      </c>
      <c r="F93"/>
      <c r="G93">
        <f>6371 * ACOS(SIN('Additional locations'!$B$6*PI()/180)*SIN(C93*PI()/180) + COS('Additional locations'!$B$6*PI()/180) * COS(C93*PI()/180)*COS(D93* PI()/180-'Additional locations'!$C$6*PI()/180))</f>
        <v>16156.822779196302</v>
      </c>
    </row>
    <row r="94" spans="2:7" x14ac:dyDescent="0.3">
      <c r="B94" t="s">
        <v>385</v>
      </c>
      <c r="C94">
        <v>0.45860001444800003</v>
      </c>
      <c r="D94">
        <v>9.4122800826999899</v>
      </c>
      <c r="E94" t="s">
        <v>278</v>
      </c>
      <c r="F94"/>
      <c r="G94">
        <f>6371 * ACOS(SIN('Additional locations'!$B$6*PI()/180)*SIN(C94*PI()/180) + COS('Additional locations'!$B$6*PI()/180) * COS(C94*PI()/180)*COS(D94* PI()/180-'Additional locations'!$C$6*PI()/180))</f>
        <v>1047.82817991007</v>
      </c>
    </row>
    <row r="95" spans="2:7" x14ac:dyDescent="0.3">
      <c r="B95" t="s">
        <v>45</v>
      </c>
      <c r="C95">
        <v>41.6692008972</v>
      </c>
      <c r="D95">
        <v>44.954700469999999</v>
      </c>
      <c r="E95" t="s">
        <v>30</v>
      </c>
      <c r="F95"/>
      <c r="G95">
        <f>6371 * ACOS(SIN('Additional locations'!$B$6*PI()/180)*SIN(C95*PI()/180) + COS('Additional locations'!$B$6*PI()/180) * COS(C95*PI()/180)*COS(D95* PI()/180-'Additional locations'!$C$6*PI()/180))</f>
        <v>6459.0382284523685</v>
      </c>
    </row>
    <row r="96" spans="2:7" x14ac:dyDescent="0.3">
      <c r="B96" t="s">
        <v>46</v>
      </c>
      <c r="C96">
        <v>50.036248999999998</v>
      </c>
      <c r="D96">
        <v>8.5592939999999995</v>
      </c>
      <c r="E96" t="s">
        <v>30</v>
      </c>
      <c r="F96"/>
      <c r="G96">
        <f>6371 * ACOS(SIN('Additional locations'!$B$6*PI()/180)*SIN(C96*PI()/180) + COS('Additional locations'!$B$6*PI()/180) * COS(C96*PI()/180)*COS(D96* PI()/180-'Additional locations'!$C$6*PI()/180))</f>
        <v>5623.0113706248267</v>
      </c>
    </row>
    <row r="97" spans="2:7" x14ac:dyDescent="0.3">
      <c r="B97" t="s">
        <v>386</v>
      </c>
      <c r="C97">
        <v>5.6051898002624503</v>
      </c>
      <c r="D97">
        <v>-0.16678600013256001</v>
      </c>
      <c r="E97" t="s">
        <v>278</v>
      </c>
      <c r="F97"/>
      <c r="G97">
        <f>6371 * ACOS(SIN('Additional locations'!$B$6*PI()/180)*SIN(C97*PI()/180) + COS('Additional locations'!$B$6*PI()/180) * COS(C97*PI()/180)*COS(D97* PI()/180-'Additional locations'!$C$6*PI()/180))</f>
        <v>623.54364763307035</v>
      </c>
    </row>
    <row r="98" spans="2:7" x14ac:dyDescent="0.3">
      <c r="B98" t="s">
        <v>387</v>
      </c>
      <c r="C98">
        <v>36.132434949999997</v>
      </c>
      <c r="D98">
        <v>-5.3780748300000001</v>
      </c>
      <c r="E98" t="s">
        <v>278</v>
      </c>
      <c r="F98"/>
      <c r="G98">
        <f>6371 * ACOS(SIN('Additional locations'!$B$6*PI()/180)*SIN(C98*PI()/180) + COS('Additional locations'!$B$6*PI()/180) * COS(C98*PI()/180)*COS(D98* PI()/180-'Additional locations'!$C$6*PI()/180))</f>
        <v>4056.0009804770361</v>
      </c>
    </row>
    <row r="99" spans="2:7" x14ac:dyDescent="0.3">
      <c r="B99" t="s">
        <v>47</v>
      </c>
      <c r="C99">
        <v>37.936400999999996</v>
      </c>
      <c r="D99">
        <v>23.944500000000001</v>
      </c>
      <c r="E99" t="s">
        <v>30</v>
      </c>
      <c r="F99"/>
      <c r="G99">
        <f>6371 * ACOS(SIN('Additional locations'!$B$6*PI()/180)*SIN(C99*PI()/180) + COS('Additional locations'!$B$6*PI()/180) * COS(C99*PI()/180)*COS(D99* PI()/180-'Additional locations'!$C$6*PI()/180))</f>
        <v>4879.0054516103128</v>
      </c>
    </row>
    <row r="100" spans="2:7" x14ac:dyDescent="0.3">
      <c r="B100" t="s">
        <v>388</v>
      </c>
      <c r="C100">
        <v>68.81927014</v>
      </c>
      <c r="D100">
        <v>-51.178518539999999</v>
      </c>
      <c r="E100" t="s">
        <v>278</v>
      </c>
      <c r="F100"/>
      <c r="G100">
        <f>6371 * ACOS(SIN('Additional locations'!$B$6*PI()/180)*SIN(C100*PI()/180) + COS('Additional locations'!$B$6*PI()/180) * COS(C100*PI()/180)*COS(D100* PI()/180-'Additional locations'!$C$6*PI()/180))</f>
        <v>8551.850827689439</v>
      </c>
    </row>
    <row r="101" spans="2:7" x14ac:dyDescent="0.3">
      <c r="B101" t="s">
        <v>389</v>
      </c>
      <c r="C101">
        <v>12.0041999816894</v>
      </c>
      <c r="D101">
        <v>-61.786201477050703</v>
      </c>
      <c r="E101" t="s">
        <v>278</v>
      </c>
      <c r="F101"/>
      <c r="G101">
        <f>6371 * ACOS(SIN('Additional locations'!$B$6*PI()/180)*SIN(C101*PI()/180) + COS('Additional locations'!$B$6*PI()/180) * COS(C101*PI()/180)*COS(D101* PI()/180-'Additional locations'!$C$6*PI()/180))</f>
        <v>6944.8253275308543</v>
      </c>
    </row>
    <row r="102" spans="2:7" x14ac:dyDescent="0.3">
      <c r="B102" t="s">
        <v>390</v>
      </c>
      <c r="C102">
        <v>13.470016299999999</v>
      </c>
      <c r="D102">
        <v>144.75001700000001</v>
      </c>
      <c r="E102" t="s">
        <v>278</v>
      </c>
      <c r="F102"/>
      <c r="G102">
        <f>6371 * ACOS(SIN('Additional locations'!$B$6*PI()/180)*SIN(C102*PI()/180) + COS('Additional locations'!$B$6*PI()/180) * COS(C102*PI()/180)*COS(D102* PI()/180-'Additional locations'!$C$6*PI()/180))</f>
        <v>15853.909998957428</v>
      </c>
    </row>
    <row r="103" spans="2:7" x14ac:dyDescent="0.3">
      <c r="B103" t="s">
        <v>391</v>
      </c>
      <c r="C103">
        <v>14.583299999999999</v>
      </c>
      <c r="D103">
        <v>-90.527495999999999</v>
      </c>
      <c r="E103" t="s">
        <v>278</v>
      </c>
      <c r="F103"/>
      <c r="G103">
        <f>6371 * ACOS(SIN('Additional locations'!$B$6*PI()/180)*SIN(C103*PI()/180) + COS('Additional locations'!$B$6*PI()/180) * COS(C103*PI()/180)*COS(D103* PI()/180-'Additional locations'!$C$6*PI()/180))</f>
        <v>10064.308518497732</v>
      </c>
    </row>
    <row r="104" spans="2:7" x14ac:dyDescent="0.3">
      <c r="B104" t="s">
        <v>392</v>
      </c>
      <c r="C104">
        <v>9.5768900000000006</v>
      </c>
      <c r="D104">
        <v>-13.612</v>
      </c>
      <c r="E104" t="s">
        <v>278</v>
      </c>
      <c r="F104"/>
      <c r="G104">
        <f>6371 * ACOS(SIN('Additional locations'!$B$6*PI()/180)*SIN(C104*PI()/180) + COS('Additional locations'!$B$6*PI()/180) * COS(C104*PI()/180)*COS(D104* PI()/180-'Additional locations'!$C$6*PI()/180))</f>
        <v>1844.8578977522202</v>
      </c>
    </row>
    <row r="105" spans="2:7" x14ac:dyDescent="0.3">
      <c r="B105" t="s">
        <v>393</v>
      </c>
      <c r="C105">
        <v>11.8948001861572</v>
      </c>
      <c r="D105">
        <v>-15.653699874877899</v>
      </c>
      <c r="E105" t="s">
        <v>278</v>
      </c>
      <c r="F105"/>
      <c r="G105">
        <f>6371 * ACOS(SIN('Additional locations'!$B$6*PI()/180)*SIN(C105*PI()/180) + COS('Additional locations'!$B$6*PI()/180) * COS(C105*PI()/180)*COS(D105* PI()/180-'Additional locations'!$C$6*PI()/180))</f>
        <v>2176.0611988714682</v>
      </c>
    </row>
    <row r="106" spans="2:7" x14ac:dyDescent="0.3">
      <c r="B106" t="s">
        <v>394</v>
      </c>
      <c r="C106">
        <v>6.4985499999999998</v>
      </c>
      <c r="D106">
        <v>-58.254100999999999</v>
      </c>
      <c r="E106" t="s">
        <v>278</v>
      </c>
      <c r="F106"/>
      <c r="G106">
        <f>6371 * ACOS(SIN('Additional locations'!$B$6*PI()/180)*SIN(C106*PI()/180) + COS('Additional locations'!$B$6*PI()/180) * COS(C106*PI()/180)*COS(D106* PI()/180-'Additional locations'!$C$6*PI()/180))</f>
        <v>6502.857059086994</v>
      </c>
    </row>
    <row r="107" spans="2:7" x14ac:dyDescent="0.3">
      <c r="B107" t="s">
        <v>395</v>
      </c>
      <c r="C107">
        <v>18.579999999999998</v>
      </c>
      <c r="D107">
        <v>-72.292502999999996</v>
      </c>
      <c r="E107" t="s">
        <v>278</v>
      </c>
      <c r="F107"/>
      <c r="G107">
        <f>6371 * ACOS(SIN('Additional locations'!$B$6*PI()/180)*SIN(C107*PI()/180) + COS('Additional locations'!$B$6*PI()/180) * COS(C107*PI()/180)*COS(D107* PI()/180-'Additional locations'!$C$6*PI()/180))</f>
        <v>8144.3054896621579</v>
      </c>
    </row>
    <row r="108" spans="2:7" x14ac:dyDescent="0.3">
      <c r="B108" t="s">
        <v>396</v>
      </c>
      <c r="C108">
        <v>15.4526</v>
      </c>
      <c r="D108">
        <v>-87.923598999999996</v>
      </c>
      <c r="E108" t="s">
        <v>278</v>
      </c>
      <c r="F108"/>
      <c r="G108">
        <f>6371 * ACOS(SIN('Additional locations'!$B$6*PI()/180)*SIN(C108*PI()/180) + COS('Additional locations'!$B$6*PI()/180) * COS(C108*PI()/180)*COS(D108* PI()/180-'Additional locations'!$C$6*PI()/180))</f>
        <v>9785.0078244646029</v>
      </c>
    </row>
    <row r="109" spans="2:7" x14ac:dyDescent="0.3">
      <c r="B109" t="s">
        <v>397</v>
      </c>
      <c r="C109">
        <v>22.308046000000001</v>
      </c>
      <c r="D109">
        <v>113.91848</v>
      </c>
      <c r="E109" t="s">
        <v>278</v>
      </c>
      <c r="F109"/>
      <c r="G109">
        <f>6371 * ACOS(SIN('Additional locations'!$B$6*PI()/180)*SIN(C109*PI()/180) + COS('Additional locations'!$B$6*PI()/180) * COS(C109*PI()/180)*COS(D109* PI()/180-'Additional locations'!$C$6*PI()/180))</f>
        <v>12457.168441891004</v>
      </c>
    </row>
    <row r="110" spans="2:7" x14ac:dyDescent="0.3">
      <c r="B110" t="s">
        <v>48</v>
      </c>
      <c r="C110">
        <v>47.429760000000002</v>
      </c>
      <c r="D110">
        <v>19.261092999999999</v>
      </c>
      <c r="E110" t="s">
        <v>30</v>
      </c>
      <c r="F110"/>
      <c r="G110">
        <f>6371 * ACOS(SIN('Additional locations'!$B$6*PI()/180)*SIN(C110*PI()/180) + COS('Additional locations'!$B$6*PI()/180) * COS(C110*PI()/180)*COS(D110* PI()/180-'Additional locations'!$C$6*PI()/180))</f>
        <v>5594.271319964022</v>
      </c>
    </row>
    <row r="111" spans="2:7" x14ac:dyDescent="0.3">
      <c r="B111" t="s">
        <v>49</v>
      </c>
      <c r="C111">
        <v>63.985000999999997</v>
      </c>
      <c r="D111">
        <v>-22.605599999999999</v>
      </c>
      <c r="E111" t="s">
        <v>278</v>
      </c>
      <c r="F111"/>
      <c r="G111">
        <f>6371 * ACOS(SIN('Additional locations'!$B$6*PI()/180)*SIN(C111*PI()/180) + COS('Additional locations'!$B$6*PI()/180) * COS(C111*PI()/180)*COS(D111* PI()/180-'Additional locations'!$C$6*PI()/180))</f>
        <v>7351.6021976729407</v>
      </c>
    </row>
    <row r="112" spans="2:7" x14ac:dyDescent="0.3">
      <c r="B112" t="s">
        <v>398</v>
      </c>
      <c r="C112">
        <v>28.555630000000001</v>
      </c>
      <c r="D112">
        <v>77.095190000000002</v>
      </c>
      <c r="E112" t="s">
        <v>278</v>
      </c>
      <c r="F112"/>
      <c r="G112">
        <f>6371 * ACOS(SIN('Additional locations'!$B$6*PI()/180)*SIN(C112*PI()/180) + COS('Additional locations'!$B$6*PI()/180) * COS(C112*PI()/180)*COS(D112* PI()/180-'Additional locations'!$C$6*PI()/180))</f>
        <v>8749.6228456946828</v>
      </c>
    </row>
    <row r="113" spans="2:7" x14ac:dyDescent="0.3">
      <c r="B113" t="s">
        <v>399</v>
      </c>
      <c r="C113">
        <v>-6.1255698204</v>
      </c>
      <c r="D113">
        <v>106.65599822999999</v>
      </c>
      <c r="E113" t="s">
        <v>278</v>
      </c>
      <c r="F113"/>
      <c r="G113">
        <f>6371 * ACOS(SIN('Additional locations'!$B$6*PI()/180)*SIN(C113*PI()/180) + COS('Additional locations'!$B$6*PI()/180) * COS(C113*PI()/180)*COS(D113* PI()/180-'Additional locations'!$C$6*PI()/180))</f>
        <v>11848.725876885755</v>
      </c>
    </row>
    <row r="114" spans="2:7" x14ac:dyDescent="0.3">
      <c r="B114" s="10" t="s">
        <v>400</v>
      </c>
      <c r="C114">
        <v>35.689201354980398</v>
      </c>
      <c r="D114">
        <v>51.313400268554602</v>
      </c>
      <c r="E114" t="s">
        <v>278</v>
      </c>
      <c r="F114"/>
      <c r="G114">
        <f>6371 * ACOS(SIN('Additional locations'!$B$6*PI()/180)*SIN(C114*PI()/180) + COS('Additional locations'!$B$6*PI()/180) * COS(C114*PI()/180)*COS(D114* PI()/180-'Additional locations'!$C$6*PI()/180))</f>
        <v>6615.1265470271464</v>
      </c>
    </row>
    <row r="115" spans="2:7" x14ac:dyDescent="0.3">
      <c r="B115" t="s">
        <v>401</v>
      </c>
      <c r="C115">
        <v>33.262501</v>
      </c>
      <c r="D115">
        <v>44.2346</v>
      </c>
      <c r="E115" t="s">
        <v>278</v>
      </c>
      <c r="F115"/>
      <c r="G115">
        <f>6371 * ACOS(SIN('Additional locations'!$B$6*PI()/180)*SIN(C115*PI()/180) + COS('Additional locations'!$B$6*PI()/180) * COS(C115*PI()/180)*COS(D115* PI()/180-'Additional locations'!$C$6*PI()/180))</f>
        <v>5914.9263998227671</v>
      </c>
    </row>
    <row r="116" spans="2:7" x14ac:dyDescent="0.3">
      <c r="B116" t="s">
        <v>50</v>
      </c>
      <c r="C116">
        <v>53.421298999999998</v>
      </c>
      <c r="D116">
        <v>-6.2700699999999996</v>
      </c>
      <c r="E116" t="s">
        <v>30</v>
      </c>
      <c r="F116"/>
      <c r="G116">
        <f>6371 * ACOS(SIN('Additional locations'!$B$6*PI()/180)*SIN(C116*PI()/180) + COS('Additional locations'!$B$6*PI()/180) * COS(C116*PI()/180)*COS(D116* PI()/180-'Additional locations'!$C$6*PI()/180))</f>
        <v>5968.4124029891982</v>
      </c>
    </row>
    <row r="117" spans="2:7" x14ac:dyDescent="0.3">
      <c r="B117" t="s">
        <v>51</v>
      </c>
      <c r="C117">
        <v>54.150427270000002</v>
      </c>
      <c r="D117">
        <v>-4.4800214040000004</v>
      </c>
      <c r="E117" t="s">
        <v>7</v>
      </c>
      <c r="F117"/>
      <c r="G117">
        <f>6371 * ACOS(SIN('Additional locations'!$B$6*PI()/180)*SIN(C117*PI()/180) + COS('Additional locations'!$B$6*PI()/180) * COS(C117*PI()/180)*COS(D117* PI()/180-'Additional locations'!$C$6*PI()/180))</f>
        <v>6035.3063634053851</v>
      </c>
    </row>
    <row r="118" spans="2:7" x14ac:dyDescent="0.3">
      <c r="B118" t="s">
        <v>402</v>
      </c>
      <c r="C118">
        <v>32.011398315429602</v>
      </c>
      <c r="D118">
        <v>34.886699676513601</v>
      </c>
      <c r="E118" t="s">
        <v>278</v>
      </c>
      <c r="F118"/>
      <c r="G118">
        <f>6371 * ACOS(SIN('Additional locations'!$B$6*PI()/180)*SIN(C118*PI()/180) + COS('Additional locations'!$B$6*PI()/180) * COS(C118*PI()/180)*COS(D118* PI()/180-'Additional locations'!$C$6*PI()/180))</f>
        <v>5107.0262850684921</v>
      </c>
    </row>
    <row r="119" spans="2:7" x14ac:dyDescent="0.3">
      <c r="B119" t="s">
        <v>52</v>
      </c>
      <c r="C119">
        <v>41.804532000000002</v>
      </c>
      <c r="D119">
        <v>12.251998</v>
      </c>
      <c r="E119" t="s">
        <v>30</v>
      </c>
      <c r="F119"/>
      <c r="G119">
        <f>6371 * ACOS(SIN('Additional locations'!$B$6*PI()/180)*SIN(C119*PI()/180) + COS('Additional locations'!$B$6*PI()/180) * COS(C119*PI()/180)*COS(D119* PI()/180-'Additional locations'!$C$6*PI()/180))</f>
        <v>4808.4894282858704</v>
      </c>
    </row>
    <row r="120" spans="2:7" x14ac:dyDescent="0.3">
      <c r="B120" s="10" t="s">
        <v>403</v>
      </c>
      <c r="C120">
        <v>5.2613899999999996</v>
      </c>
      <c r="D120">
        <v>-3.9262899999999998</v>
      </c>
      <c r="E120" t="s">
        <v>278</v>
      </c>
      <c r="F120"/>
      <c r="G120">
        <f>6371 * ACOS(SIN('Additional locations'!$B$6*PI()/180)*SIN(C120*PI()/180) + COS('Additional locations'!$B$6*PI()/180) * COS(C120*PI()/180)*COS(D120* PI()/180-'Additional locations'!$C$6*PI()/180))</f>
        <v>729.61675232350706</v>
      </c>
    </row>
    <row r="121" spans="2:7" x14ac:dyDescent="0.3">
      <c r="B121" t="s">
        <v>404</v>
      </c>
      <c r="C121">
        <v>34.376700999999997</v>
      </c>
      <c r="D121">
        <v>109.120003</v>
      </c>
      <c r="E121" t="s">
        <v>278</v>
      </c>
      <c r="F121"/>
      <c r="G121">
        <f>6371 * ACOS(SIN('Additional locations'!$B$6*PI()/180)*SIN(C121*PI()/180) + COS('Additional locations'!$B$6*PI()/180) * COS(C121*PI()/180)*COS(D121* PI()/180-'Additional locations'!$C$6*PI()/180))</f>
        <v>11751.575716236837</v>
      </c>
    </row>
    <row r="122" spans="2:7" x14ac:dyDescent="0.3">
      <c r="B122" t="s">
        <v>405</v>
      </c>
      <c r="C122">
        <v>35.764702</v>
      </c>
      <c r="D122">
        <v>140.38600199999999</v>
      </c>
      <c r="E122" t="s">
        <v>278</v>
      </c>
      <c r="F122"/>
      <c r="G122">
        <f>6371 * ACOS(SIN('Additional locations'!$B$6*PI()/180)*SIN(C122*PI()/180) + COS('Additional locations'!$B$6*PI()/180) * COS(C122*PI()/180)*COS(D122* PI()/180-'Additional locations'!$C$6*PI()/180))</f>
        <v>14309.513081898232</v>
      </c>
    </row>
    <row r="123" spans="2:7" x14ac:dyDescent="0.3">
      <c r="B123" t="s">
        <v>406</v>
      </c>
      <c r="C123">
        <v>31.722600936900001</v>
      </c>
      <c r="D123">
        <v>35.993198394799997</v>
      </c>
      <c r="E123" t="s">
        <v>278</v>
      </c>
      <c r="F123"/>
      <c r="G123">
        <f>6371 * ACOS(SIN('Additional locations'!$B$6*PI()/180)*SIN(C123*PI()/180) + COS('Additional locations'!$B$6*PI()/180) * COS(C123*PI()/180)*COS(D123* PI()/180-'Additional locations'!$C$6*PI()/180))</f>
        <v>5171.814038123126</v>
      </c>
    </row>
    <row r="124" spans="2:7" x14ac:dyDescent="0.3">
      <c r="B124" t="s">
        <v>407</v>
      </c>
      <c r="C124">
        <v>43.3521</v>
      </c>
      <c r="D124">
        <v>77.040497000000002</v>
      </c>
      <c r="E124" t="s">
        <v>278</v>
      </c>
      <c r="F124"/>
      <c r="G124">
        <f>6371 * ACOS(SIN('Additional locations'!$B$6*PI()/180)*SIN(C124*PI()/180) + COS('Additional locations'!$B$6*PI()/180) * COS(C124*PI()/180)*COS(D124* PI()/180-'Additional locations'!$C$6*PI()/180))</f>
        <v>8963.9505849414945</v>
      </c>
    </row>
    <row r="125" spans="2:7" x14ac:dyDescent="0.3">
      <c r="B125" t="s">
        <v>408</v>
      </c>
      <c r="C125">
        <v>-1.31923997402</v>
      </c>
      <c r="D125">
        <v>36.927799224899999</v>
      </c>
      <c r="E125" t="s">
        <v>278</v>
      </c>
      <c r="F125"/>
      <c r="G125">
        <f>6371 * ACOS(SIN('Additional locations'!$B$6*PI()/180)*SIN(C125*PI()/180) + COS('Additional locations'!$B$6*PI()/180) * COS(C125*PI()/180)*COS(D125* PI()/180-'Additional locations'!$C$6*PI()/180))</f>
        <v>4108.4303077477389</v>
      </c>
    </row>
    <row r="126" spans="2:7" x14ac:dyDescent="0.3">
      <c r="B126" t="s">
        <v>409</v>
      </c>
      <c r="C126">
        <v>1.38164</v>
      </c>
      <c r="D126">
        <v>173.14700300000001</v>
      </c>
      <c r="E126" t="s">
        <v>278</v>
      </c>
      <c r="F126"/>
      <c r="G126">
        <f>6371 * ACOS(SIN('Additional locations'!$B$6*PI()/180)*SIN(C126*PI()/180) + COS('Additional locations'!$B$6*PI()/180) * COS(C126*PI()/180)*COS(D126* PI()/180-'Additional locations'!$C$6*PI()/180))</f>
        <v>19237.808131350448</v>
      </c>
    </row>
    <row r="127" spans="2:7" x14ac:dyDescent="0.3">
      <c r="B127" t="s">
        <v>53</v>
      </c>
      <c r="C127">
        <v>42.602635999999997</v>
      </c>
      <c r="D127">
        <v>20.902977</v>
      </c>
      <c r="E127" t="s">
        <v>30</v>
      </c>
      <c r="F127"/>
      <c r="G127">
        <f>6371 * ACOS(SIN('Additional locations'!$B$6*PI()/180)*SIN(C127*PI()/180) + COS('Additional locations'!$B$6*PI()/180) * COS(C127*PI()/180)*COS(D127* PI()/180-'Additional locations'!$C$6*PI()/180))</f>
        <v>5176.9912646031335</v>
      </c>
    </row>
    <row r="128" spans="2:7" x14ac:dyDescent="0.3">
      <c r="B128" t="s">
        <v>410</v>
      </c>
      <c r="C128">
        <v>29.240116</v>
      </c>
      <c r="D128">
        <v>47.971252</v>
      </c>
      <c r="E128" t="s">
        <v>278</v>
      </c>
      <c r="F128"/>
      <c r="G128">
        <f>6371 * ACOS(SIN('Additional locations'!$B$6*PI()/180)*SIN(C128*PI()/180) + COS('Additional locations'!$B$6*PI()/180) * COS(C128*PI()/180)*COS(D128* PI()/180-'Additional locations'!$C$6*PI()/180))</f>
        <v>6032.7502708882375</v>
      </c>
    </row>
    <row r="129" spans="2:7" x14ac:dyDescent="0.3">
      <c r="B129" t="s">
        <v>411</v>
      </c>
      <c r="C129">
        <v>43.061298370400003</v>
      </c>
      <c r="D129">
        <v>74.477600097700005</v>
      </c>
      <c r="E129" t="s">
        <v>278</v>
      </c>
      <c r="F129"/>
      <c r="G129">
        <f>6371 * ACOS(SIN('Additional locations'!$B$6*PI()/180)*SIN(C129*PI()/180) + COS('Additional locations'!$B$6*PI()/180) * COS(C129*PI()/180)*COS(D129* PI()/180-'Additional locations'!$C$6*PI()/180))</f>
        <v>8753.770843801849</v>
      </c>
    </row>
    <row r="130" spans="2:7" x14ac:dyDescent="0.3">
      <c r="B130" s="10" t="s">
        <v>412</v>
      </c>
      <c r="C130">
        <v>17.988300323499999</v>
      </c>
      <c r="D130">
        <v>102.56300354</v>
      </c>
      <c r="E130" t="s">
        <v>278</v>
      </c>
      <c r="F130"/>
      <c r="G130">
        <f>6371 * ACOS(SIN('Additional locations'!$B$6*PI()/180)*SIN(C130*PI()/180) + COS('Additional locations'!$B$6*PI()/180) * COS(C130*PI()/180)*COS(D130* PI()/180-'Additional locations'!$C$6*PI()/180))</f>
        <v>11335.169462624996</v>
      </c>
    </row>
    <row r="131" spans="2:7" x14ac:dyDescent="0.3">
      <c r="B131" t="s">
        <v>54</v>
      </c>
      <c r="C131">
        <v>56.923599000000003</v>
      </c>
      <c r="D131">
        <v>23.9711</v>
      </c>
      <c r="E131" t="s">
        <v>30</v>
      </c>
      <c r="F131"/>
      <c r="G131">
        <f>6371 * ACOS(SIN('Additional locations'!$B$6*PI()/180)*SIN(C131*PI()/180) + COS('Additional locations'!$B$6*PI()/180) * COS(C131*PI()/180)*COS(D131* PI()/180-'Additional locations'!$C$6*PI()/180))</f>
        <v>6681.3607556915085</v>
      </c>
    </row>
    <row r="132" spans="2:7" x14ac:dyDescent="0.3">
      <c r="B132" t="s">
        <v>413</v>
      </c>
      <c r="C132">
        <v>33.820899963378899</v>
      </c>
      <c r="D132">
        <v>35.488399505615199</v>
      </c>
      <c r="E132" t="s">
        <v>278</v>
      </c>
      <c r="F132"/>
      <c r="G132">
        <f>6371 * ACOS(SIN('Additional locations'!$B$6*PI()/180)*SIN(C132*PI()/180) + COS('Additional locations'!$B$6*PI()/180) * COS(C132*PI()/180)*COS(D132* PI()/180-'Additional locations'!$C$6*PI()/180))</f>
        <v>5274.3273555924852</v>
      </c>
    </row>
    <row r="133" spans="2:7" x14ac:dyDescent="0.3">
      <c r="B133" t="s">
        <v>414</v>
      </c>
      <c r="C133">
        <v>-29.4622993469238</v>
      </c>
      <c r="D133">
        <v>27.5524997711181</v>
      </c>
      <c r="E133" t="s">
        <v>278</v>
      </c>
      <c r="F133"/>
      <c r="G133">
        <f>6371 * ACOS(SIN('Additional locations'!$B$6*PI()/180)*SIN(C133*PI()/180) + COS('Additional locations'!$B$6*PI()/180) * COS(C133*PI()/180)*COS(D133* PI()/180-'Additional locations'!$C$6*PI()/180))</f>
        <v>4389.1049403845573</v>
      </c>
    </row>
    <row r="134" spans="2:7" x14ac:dyDescent="0.3">
      <c r="B134" t="s">
        <v>415</v>
      </c>
      <c r="C134">
        <v>6.2337899999999999</v>
      </c>
      <c r="D134">
        <v>-10.362299999999999</v>
      </c>
      <c r="E134" t="s">
        <v>278</v>
      </c>
      <c r="F134"/>
      <c r="G134">
        <f>6371 * ACOS(SIN('Additional locations'!$B$6*PI()/180)*SIN(C134*PI()/180) + COS('Additional locations'!$B$6*PI()/180) * COS(C134*PI()/180)*COS(D134* PI()/180-'Additional locations'!$C$6*PI()/180))</f>
        <v>1342.7101531772714</v>
      </c>
    </row>
    <row r="135" spans="2:7" x14ac:dyDescent="0.3">
      <c r="B135" t="s">
        <v>416</v>
      </c>
      <c r="C135">
        <v>32.663502000000001</v>
      </c>
      <c r="D135">
        <v>13.159000000000001</v>
      </c>
      <c r="E135" t="s">
        <v>278</v>
      </c>
      <c r="F135"/>
      <c r="G135">
        <f>6371 * ACOS(SIN('Additional locations'!$B$6*PI()/180)*SIN(C135*PI()/180) + COS('Additional locations'!$B$6*PI()/180) * COS(C135*PI()/180)*COS(D135* PI()/180-'Additional locations'!$C$6*PI()/180))</f>
        <v>3885.1826208739017</v>
      </c>
    </row>
    <row r="136" spans="2:7" x14ac:dyDescent="0.3">
      <c r="B136" t="s">
        <v>55</v>
      </c>
      <c r="C136">
        <v>-20.848899841308501</v>
      </c>
      <c r="D136">
        <v>-50.079399108886697</v>
      </c>
      <c r="E136" t="s">
        <v>30</v>
      </c>
      <c r="F136"/>
      <c r="G136">
        <f>6371 * ACOS(SIN('Additional locations'!$B$6*PI()/180)*SIN(C136*PI()/180) + COS('Additional locations'!$B$6*PI()/180) * COS(C136*PI()/180)*COS(D136* PI()/180-'Additional locations'!$C$6*PI()/180))</f>
        <v>5910.1332837550417</v>
      </c>
    </row>
    <row r="137" spans="2:7" x14ac:dyDescent="0.3">
      <c r="B137" t="s">
        <v>56</v>
      </c>
      <c r="C137">
        <v>54.634101999999999</v>
      </c>
      <c r="D137">
        <v>25.285800999999999</v>
      </c>
      <c r="E137" t="s">
        <v>30</v>
      </c>
      <c r="F137"/>
      <c r="G137">
        <f>6371 * ACOS(SIN('Additional locations'!$B$6*PI()/180)*SIN(C137*PI()/180) + COS('Additional locations'!$B$6*PI()/180) * COS(C137*PI()/180)*COS(D137* PI()/180-'Additional locations'!$C$6*PI()/180))</f>
        <v>6498.6097922826784</v>
      </c>
    </row>
    <row r="138" spans="2:7" x14ac:dyDescent="0.3">
      <c r="B138" t="s">
        <v>57</v>
      </c>
      <c r="C138">
        <v>49.623333299999999</v>
      </c>
      <c r="D138">
        <v>6.2044443999999999</v>
      </c>
      <c r="E138" t="s">
        <v>30</v>
      </c>
      <c r="F138"/>
      <c r="G138">
        <f>6371 * ACOS(SIN('Additional locations'!$B$6*PI()/180)*SIN(C138*PI()/180) + COS('Additional locations'!$B$6*PI()/180) * COS(C138*PI()/180)*COS(D138* PI()/180-'Additional locations'!$C$6*PI()/180))</f>
        <v>5549.5296850503919</v>
      </c>
    </row>
    <row r="139" spans="2:7" x14ac:dyDescent="0.3">
      <c r="B139" t="s">
        <v>417</v>
      </c>
      <c r="C139">
        <v>22.202997459999999</v>
      </c>
      <c r="D139">
        <v>113.5450484</v>
      </c>
      <c r="E139" t="s">
        <v>278</v>
      </c>
      <c r="F139"/>
      <c r="G139">
        <f>6371 * ACOS(SIN('Additional locations'!$B$6*PI()/180)*SIN(C139*PI()/180) + COS('Additional locations'!$B$6*PI()/180) * COS(C139*PI()/180)*COS(D139* PI()/180-'Additional locations'!$C$6*PI()/180))</f>
        <v>12421.178541346053</v>
      </c>
    </row>
    <row r="140" spans="2:7" x14ac:dyDescent="0.3">
      <c r="B140" t="s">
        <v>58</v>
      </c>
      <c r="C140">
        <v>41.961601000000002</v>
      </c>
      <c r="D140">
        <v>21.621400999999999</v>
      </c>
      <c r="E140" t="s">
        <v>30</v>
      </c>
      <c r="F140"/>
      <c r="G140">
        <f>6371 * ACOS(SIN('Additional locations'!$B$6*PI()/180)*SIN(C140*PI()/180) + COS('Additional locations'!$B$6*PI()/180) * COS(C140*PI()/180)*COS(D140* PI()/180-'Additional locations'!$C$6*PI()/180))</f>
        <v>5144.8814477263377</v>
      </c>
    </row>
    <row r="141" spans="2:7" x14ac:dyDescent="0.3">
      <c r="B141" t="s">
        <v>418</v>
      </c>
      <c r="C141">
        <v>-18.796900000000001</v>
      </c>
      <c r="D141">
        <v>47.478802000000002</v>
      </c>
      <c r="E141" t="s">
        <v>278</v>
      </c>
      <c r="F141"/>
      <c r="G141">
        <f>6371 * ACOS(SIN('Additional locations'!$B$6*PI()/180)*SIN(C141*PI()/180) + COS('Additional locations'!$B$6*PI()/180) * COS(C141*PI()/180)*COS(D141* PI()/180-'Additional locations'!$C$6*PI()/180))</f>
        <v>5584.4127151573384</v>
      </c>
    </row>
    <row r="142" spans="2:7" x14ac:dyDescent="0.3">
      <c r="B142" t="s">
        <v>419</v>
      </c>
      <c r="C142">
        <v>-13.7894001007</v>
      </c>
      <c r="D142">
        <v>33.780998230000002</v>
      </c>
      <c r="E142" t="s">
        <v>278</v>
      </c>
      <c r="F142"/>
      <c r="G142">
        <f>6371 * ACOS(SIN('Additional locations'!$B$6*PI()/180)*SIN(C142*PI()/180) + COS('Additional locations'!$B$6*PI()/180) * COS(C142*PI()/180)*COS(D142* PI()/180-'Additional locations'!$C$6*PI()/180))</f>
        <v>4022.5266005632548</v>
      </c>
    </row>
    <row r="143" spans="2:7" x14ac:dyDescent="0.3">
      <c r="B143" t="s">
        <v>420</v>
      </c>
      <c r="C143">
        <v>2.7455799579620002</v>
      </c>
      <c r="D143">
        <v>101.70999908447</v>
      </c>
      <c r="E143" t="s">
        <v>278</v>
      </c>
      <c r="F143"/>
      <c r="G143">
        <f>6371 * ACOS(SIN('Additional locations'!$B$6*PI()/180)*SIN(C143*PI()/180) + COS('Additional locations'!$B$6*PI()/180) * COS(C143*PI()/180)*COS(D143* PI()/180-'Additional locations'!$C$6*PI()/180))</f>
        <v>11308.120067772752</v>
      </c>
    </row>
    <row r="144" spans="2:7" x14ac:dyDescent="0.3">
      <c r="B144" t="s">
        <v>421</v>
      </c>
      <c r="C144">
        <v>4.1918301582336399</v>
      </c>
      <c r="D144">
        <v>73.529098510742102</v>
      </c>
      <c r="E144" t="s">
        <v>278</v>
      </c>
      <c r="F144"/>
      <c r="G144">
        <f>6371 * ACOS(SIN('Additional locations'!$B$6*PI()/180)*SIN(C144*PI()/180) + COS('Additional locations'!$B$6*PI()/180) * COS(C144*PI()/180)*COS(D144* PI()/180-'Additional locations'!$C$6*PI()/180))</f>
        <v>8181.1010788612375</v>
      </c>
    </row>
    <row r="145" spans="2:7" x14ac:dyDescent="0.3">
      <c r="B145" t="s">
        <v>422</v>
      </c>
      <c r="C145">
        <v>12.5335</v>
      </c>
      <c r="D145">
        <v>-7.9499399999999998</v>
      </c>
      <c r="E145" t="s">
        <v>278</v>
      </c>
      <c r="F145"/>
      <c r="G145">
        <f>6371 * ACOS(SIN('Additional locations'!$B$6*PI()/180)*SIN(C145*PI()/180) + COS('Additional locations'!$B$6*PI()/180) * COS(C145*PI()/180)*COS(D145* PI()/180-'Additional locations'!$C$6*PI()/180))</f>
        <v>1646.5770416639818</v>
      </c>
    </row>
    <row r="146" spans="2:7" x14ac:dyDescent="0.3">
      <c r="B146" t="s">
        <v>59</v>
      </c>
      <c r="C146">
        <v>35.857498</v>
      </c>
      <c r="D146">
        <v>14.477499999999999</v>
      </c>
      <c r="E146" t="s">
        <v>30</v>
      </c>
      <c r="F146"/>
      <c r="G146">
        <f>6371 * ACOS(SIN('Additional locations'!$B$6*PI()/180)*SIN(C146*PI()/180) + COS('Additional locations'!$B$6*PI()/180) * COS(C146*PI()/180)*COS(D146* PI()/180-'Additional locations'!$C$6*PI()/180))</f>
        <v>4259.1351076447718</v>
      </c>
    </row>
    <row r="147" spans="2:7" x14ac:dyDescent="0.3">
      <c r="B147" t="s">
        <v>423</v>
      </c>
      <c r="C147">
        <v>7.0647602081298801</v>
      </c>
      <c r="D147">
        <v>171.27200317382801</v>
      </c>
      <c r="E147" t="s">
        <v>278</v>
      </c>
      <c r="F147"/>
      <c r="G147">
        <f>6371 * ACOS(SIN('Additional locations'!$B$6*PI()/180)*SIN(C147*PI()/180) + COS('Additional locations'!$B$6*PI()/180) * COS(C147*PI()/180)*COS(D147* PI()/180-'Additional locations'!$C$6*PI()/180))</f>
        <v>18768.405129149192</v>
      </c>
    </row>
    <row r="148" spans="2:7" x14ac:dyDescent="0.3">
      <c r="B148" t="s">
        <v>424</v>
      </c>
      <c r="C148">
        <v>18.309999999999999</v>
      </c>
      <c r="D148">
        <v>-15.9697222</v>
      </c>
      <c r="E148" t="s">
        <v>278</v>
      </c>
      <c r="F148"/>
      <c r="G148">
        <f>6371 * ACOS(SIN('Additional locations'!$B$6*PI()/180)*SIN(C148*PI()/180) + COS('Additional locations'!$B$6*PI()/180) * COS(C148*PI()/180)*COS(D148* PI()/180-'Additional locations'!$C$6*PI()/180))</f>
        <v>2681.3944826756219</v>
      </c>
    </row>
    <row r="149" spans="2:7" x14ac:dyDescent="0.3">
      <c r="B149" t="s">
        <v>425</v>
      </c>
      <c r="C149">
        <v>-20.430201</v>
      </c>
      <c r="D149">
        <v>57.683601000000003</v>
      </c>
      <c r="E149" t="s">
        <v>278</v>
      </c>
      <c r="F149"/>
      <c r="G149">
        <f>6371 * ACOS(SIN('Additional locations'!$B$6*PI()/180)*SIN(C149*PI()/180) + COS('Additional locations'!$B$6*PI()/180) * COS(C149*PI()/180)*COS(D149* PI()/180-'Additional locations'!$C$6*PI()/180))</f>
        <v>6664.577455093613</v>
      </c>
    </row>
    <row r="150" spans="2:7" x14ac:dyDescent="0.3">
      <c r="B150" t="s">
        <v>426</v>
      </c>
      <c r="C150">
        <v>19.436299999999999</v>
      </c>
      <c r="D150">
        <v>-99.072097999999997</v>
      </c>
      <c r="E150" t="s">
        <v>278</v>
      </c>
      <c r="F150"/>
      <c r="G150">
        <f>6371 * ACOS(SIN('Additional locations'!$B$6*PI()/180)*SIN(C150*PI()/180) + COS('Additional locations'!$B$6*PI()/180) * COS(C150*PI()/180)*COS(D150* PI()/180-'Additional locations'!$C$6*PI()/180))</f>
        <v>10958.382805552374</v>
      </c>
    </row>
    <row r="151" spans="2:7" x14ac:dyDescent="0.3">
      <c r="B151" s="10" t="s">
        <v>60</v>
      </c>
      <c r="C151">
        <v>46.927700042724602</v>
      </c>
      <c r="D151">
        <v>28.9309997558593</v>
      </c>
      <c r="E151" t="s">
        <v>30</v>
      </c>
      <c r="F151"/>
      <c r="G151">
        <f>6371 * ACOS(SIN('Additional locations'!$B$6*PI()/180)*SIN(C151*PI()/180) + COS('Additional locations'!$B$6*PI()/180) * COS(C151*PI()/180)*COS(D151* PI()/180-'Additional locations'!$C$6*PI()/180))</f>
        <v>5926.1409996601551</v>
      </c>
    </row>
    <row r="152" spans="2:7" x14ac:dyDescent="0.3">
      <c r="B152" t="s">
        <v>61</v>
      </c>
      <c r="C152">
        <v>-20.848899841308501</v>
      </c>
      <c r="D152">
        <v>-50.079399108886697</v>
      </c>
      <c r="E152" t="s">
        <v>30</v>
      </c>
      <c r="F152"/>
      <c r="G152">
        <f>6371 * ACOS(SIN('Additional locations'!$B$6*PI()/180)*SIN(C152*PI()/180) + COS('Additional locations'!$B$6*PI()/180) * COS(C152*PI()/180)*COS(D152* PI()/180-'Additional locations'!$C$6*PI()/180))</f>
        <v>5910.1332837550417</v>
      </c>
    </row>
    <row r="153" spans="2:7" x14ac:dyDescent="0.3">
      <c r="B153" t="s">
        <v>427</v>
      </c>
      <c r="C153">
        <v>47.843102000000002</v>
      </c>
      <c r="D153">
        <v>106.766998</v>
      </c>
      <c r="E153" t="s">
        <v>278</v>
      </c>
      <c r="F153"/>
      <c r="G153">
        <f>6371 * ACOS(SIN('Additional locations'!$B$6*PI()/180)*SIN(C153*PI()/180) + COS('Additional locations'!$B$6*PI()/180) * COS(C153*PI()/180)*COS(D153* PI()/180-'Additional locations'!$C$6*PI()/180))</f>
        <v>11248.91967457598</v>
      </c>
    </row>
    <row r="154" spans="2:7" x14ac:dyDescent="0.3">
      <c r="B154" t="s">
        <v>62</v>
      </c>
      <c r="C154">
        <v>42.404701232910099</v>
      </c>
      <c r="D154">
        <v>18.723300933837798</v>
      </c>
      <c r="E154" t="s">
        <v>30</v>
      </c>
      <c r="F154"/>
      <c r="G154">
        <f>6371 * ACOS(SIN('Additional locations'!$B$6*PI()/180)*SIN(C154*PI()/180) + COS('Additional locations'!$B$6*PI()/180) * COS(C154*PI()/180)*COS(D154* PI()/180-'Additional locations'!$C$6*PI()/180))</f>
        <v>5073.5161571154676</v>
      </c>
    </row>
    <row r="155" spans="2:7" x14ac:dyDescent="0.3">
      <c r="B155" t="s">
        <v>428</v>
      </c>
      <c r="C155">
        <v>33.367500305175703</v>
      </c>
      <c r="D155">
        <v>-7.5899701118469203</v>
      </c>
      <c r="E155" t="s">
        <v>278</v>
      </c>
      <c r="F155"/>
      <c r="G155">
        <f>6371 * ACOS(SIN('Additional locations'!$B$6*PI()/180)*SIN(C155*PI()/180) + COS('Additional locations'!$B$6*PI()/180) * COS(C155*PI()/180)*COS(D155* PI()/180-'Additional locations'!$C$6*PI()/180))</f>
        <v>3794.2175183662835</v>
      </c>
    </row>
    <row r="156" spans="2:7" x14ac:dyDescent="0.3">
      <c r="B156" t="s">
        <v>429</v>
      </c>
      <c r="C156">
        <v>24.4011</v>
      </c>
      <c r="D156">
        <v>98.531700000000001</v>
      </c>
      <c r="E156" t="s">
        <v>278</v>
      </c>
      <c r="F156"/>
      <c r="G156">
        <f>6371 * ACOS(SIN('Additional locations'!$B$6*PI()/180)*SIN(C156*PI()/180) + COS('Additional locations'!$B$6*PI()/180) * COS(C156*PI()/180)*COS(D156* PI()/180-'Additional locations'!$C$6*PI()/180))</f>
        <v>10870.936018821823</v>
      </c>
    </row>
    <row r="157" spans="2:7" x14ac:dyDescent="0.3">
      <c r="B157" s="10" t="s">
        <v>430</v>
      </c>
      <c r="C157">
        <v>16.907300949099898</v>
      </c>
      <c r="D157">
        <v>96.133201599100005</v>
      </c>
      <c r="E157" t="s">
        <v>278</v>
      </c>
      <c r="F157"/>
      <c r="G157">
        <f>6371 * ACOS(SIN('Additional locations'!$B$6*PI()/180)*SIN(C157*PI()/180) + COS('Additional locations'!$B$6*PI()/180) * COS(C157*PI()/180)*COS(D157* PI()/180-'Additional locations'!$C$6*PI()/180))</f>
        <v>10659.940886929788</v>
      </c>
    </row>
    <row r="158" spans="2:7" x14ac:dyDescent="0.3">
      <c r="B158" t="s">
        <v>431</v>
      </c>
      <c r="C158">
        <v>-22.479900000000001</v>
      </c>
      <c r="D158">
        <v>17.4709</v>
      </c>
      <c r="E158" t="s">
        <v>278</v>
      </c>
      <c r="F158"/>
      <c r="G158">
        <f>6371 * ACOS(SIN('Additional locations'!$B$6*PI()/180)*SIN(C158*PI()/180) + COS('Additional locations'!$B$6*PI()/180) * COS(C158*PI()/180)*COS(D158* PI()/180-'Additional locations'!$C$6*PI()/180))</f>
        <v>3134.5493072266945</v>
      </c>
    </row>
    <row r="159" spans="2:7" x14ac:dyDescent="0.3">
      <c r="B159" t="s">
        <v>432</v>
      </c>
      <c r="C159">
        <v>27.6868991851806</v>
      </c>
      <c r="D159">
        <v>86.729698181152301</v>
      </c>
      <c r="E159" t="s">
        <v>278</v>
      </c>
      <c r="F159"/>
      <c r="G159">
        <f>6371 * ACOS(SIN('Additional locations'!$B$6*PI()/180)*SIN(C159*PI()/180) + COS('Additional locations'!$B$6*PI()/180) * COS(C159*PI()/180)*COS(D159* PI()/180-'Additional locations'!$C$6*PI()/180))</f>
        <v>9685.5771418253116</v>
      </c>
    </row>
    <row r="160" spans="2:7" x14ac:dyDescent="0.3">
      <c r="B160" t="s">
        <v>63</v>
      </c>
      <c r="C160">
        <v>52.308601000000003</v>
      </c>
      <c r="D160">
        <v>4.76389</v>
      </c>
      <c r="E160" t="s">
        <v>30</v>
      </c>
      <c r="F160"/>
      <c r="G160">
        <f>6371 * ACOS(SIN('Additional locations'!$B$6*PI()/180)*SIN(C160*PI()/180) + COS('Additional locations'!$B$6*PI()/180) * COS(C160*PI()/180)*COS(D160* PI()/180-'Additional locations'!$C$6*PI()/180))</f>
        <v>5833.4389895783488</v>
      </c>
    </row>
    <row r="161" spans="2:7" x14ac:dyDescent="0.3">
      <c r="B161" t="s">
        <v>433</v>
      </c>
      <c r="C161">
        <v>-22.262527760000001</v>
      </c>
      <c r="D161">
        <v>166.4442852</v>
      </c>
      <c r="E161" t="s">
        <v>278</v>
      </c>
      <c r="F161"/>
      <c r="G161">
        <f>6371 * ACOS(SIN('Additional locations'!$B$6*PI()/180)*SIN(C161*PI()/180) + COS('Additional locations'!$B$6*PI()/180) * COS(C161*PI()/180)*COS(D161* PI()/180-'Additional locations'!$C$6*PI()/180))</f>
        <v>17136.873396886862</v>
      </c>
    </row>
    <row r="162" spans="2:7" x14ac:dyDescent="0.3">
      <c r="B162" t="s">
        <v>434</v>
      </c>
      <c r="C162">
        <v>-37.011989999999997</v>
      </c>
      <c r="D162">
        <v>174.78633099999999</v>
      </c>
      <c r="E162" t="s">
        <v>278</v>
      </c>
      <c r="F162"/>
      <c r="G162">
        <f>6371 * ACOS(SIN('Additional locations'!$B$6*PI()/180)*SIN(C162*PI()/180) + COS('Additional locations'!$B$6*PI()/180) * COS(C162*PI()/180)*COS(D162* PI()/180-'Additional locations'!$C$6*PI()/180))</f>
        <v>15864.703857352937</v>
      </c>
    </row>
    <row r="163" spans="2:7" x14ac:dyDescent="0.3">
      <c r="B163" t="s">
        <v>435</v>
      </c>
      <c r="C163">
        <v>12.141500473022401</v>
      </c>
      <c r="D163">
        <v>-86.168197631835895</v>
      </c>
      <c r="E163" t="s">
        <v>278</v>
      </c>
      <c r="F163"/>
      <c r="G163">
        <f>6371 * ACOS(SIN('Additional locations'!$B$6*PI()/180)*SIN(C163*PI()/180) + COS('Additional locations'!$B$6*PI()/180) * COS(C163*PI()/180)*COS(D163* PI()/180-'Additional locations'!$C$6*PI()/180))</f>
        <v>9591.0110265921849</v>
      </c>
    </row>
    <row r="164" spans="2:7" x14ac:dyDescent="0.3">
      <c r="B164" t="s">
        <v>436</v>
      </c>
      <c r="C164">
        <v>13.4815</v>
      </c>
      <c r="D164">
        <v>2.1836099999999998</v>
      </c>
      <c r="E164" t="s">
        <v>278</v>
      </c>
      <c r="F164"/>
      <c r="G164">
        <f>6371 * ACOS(SIN('Additional locations'!$B$6*PI()/180)*SIN(C164*PI()/180) + COS('Additional locations'!$B$6*PI()/180) * COS(C164*PI()/180)*COS(D164* PI()/180-'Additional locations'!$C$6*PI()/180))</f>
        <v>1518.2512469087524</v>
      </c>
    </row>
    <row r="165" spans="2:7" x14ac:dyDescent="0.3">
      <c r="B165" t="s">
        <v>437</v>
      </c>
      <c r="C165">
        <v>6.57737016677856</v>
      </c>
      <c r="D165">
        <v>3.3211600780486998</v>
      </c>
      <c r="E165" t="s">
        <v>278</v>
      </c>
      <c r="F165"/>
      <c r="G165">
        <f>6371 * ACOS(SIN('Additional locations'!$B$6*PI()/180)*SIN(C165*PI()/180) + COS('Additional locations'!$B$6*PI()/180) * COS(C165*PI()/180)*COS(D165* PI()/180-'Additional locations'!$C$6*PI()/180))</f>
        <v>818.95192905894032</v>
      </c>
    </row>
    <row r="166" spans="2:7" x14ac:dyDescent="0.3">
      <c r="B166" s="10" t="s">
        <v>438</v>
      </c>
      <c r="C166">
        <v>39.224097999999998</v>
      </c>
      <c r="D166">
        <v>125.66999800000001</v>
      </c>
      <c r="E166" t="s">
        <v>278</v>
      </c>
      <c r="F166"/>
      <c r="G166">
        <f>6371 * ACOS(SIN('Additional locations'!$B$6*PI()/180)*SIN(C166*PI()/180) + COS('Additional locations'!$B$6*PI()/180) * COS(C166*PI()/180)*COS(D166* PI()/180-'Additional locations'!$C$6*PI()/180))</f>
        <v>12993.634952937091</v>
      </c>
    </row>
    <row r="167" spans="2:7" x14ac:dyDescent="0.3">
      <c r="B167" t="s">
        <v>439</v>
      </c>
      <c r="C167">
        <v>15.21125368</v>
      </c>
      <c r="D167">
        <v>145.75057609999999</v>
      </c>
      <c r="E167" t="s">
        <v>278</v>
      </c>
      <c r="F167"/>
      <c r="G167">
        <f>6371 * ACOS(SIN('Additional locations'!$B$6*PI()/180)*SIN(C167*PI()/180) + COS('Additional locations'!$B$6*PI()/180) * COS(C167*PI()/180)*COS(D167* PI()/180-'Additional locations'!$C$6*PI()/180))</f>
        <v>15890.301002884155</v>
      </c>
    </row>
    <row r="168" spans="2:7" x14ac:dyDescent="0.3">
      <c r="B168" t="s">
        <v>64</v>
      </c>
      <c r="C168">
        <v>60.193900999999997</v>
      </c>
      <c r="D168">
        <v>11.1004</v>
      </c>
      <c r="E168" t="s">
        <v>30</v>
      </c>
      <c r="F168"/>
      <c r="G168">
        <f>6371 * ACOS(SIN('Additional locations'!$B$6*PI()/180)*SIN(C168*PI()/180) + COS('Additional locations'!$B$6*PI()/180) * COS(C168*PI()/180)*COS(D168* PI()/180-'Additional locations'!$C$6*PI()/180))</f>
        <v>6761.3287037538985</v>
      </c>
    </row>
    <row r="169" spans="2:7" x14ac:dyDescent="0.3">
      <c r="B169" t="s">
        <v>440</v>
      </c>
      <c r="C169">
        <v>23.593299865722599</v>
      </c>
      <c r="D169">
        <v>58.284400939941399</v>
      </c>
      <c r="E169" t="s">
        <v>278</v>
      </c>
      <c r="F169"/>
      <c r="G169">
        <f>6371 * ACOS(SIN('Additional locations'!$B$6*PI()/180)*SIN(C169*PI()/180) + COS('Additional locations'!$B$6*PI()/180) * COS(C169*PI()/180)*COS(D169* PI()/180-'Additional locations'!$C$6*PI()/180))</f>
        <v>6805.0872201979346</v>
      </c>
    </row>
    <row r="170" spans="2:7" x14ac:dyDescent="0.3">
      <c r="B170" t="s">
        <v>441</v>
      </c>
      <c r="C170">
        <v>24.906500000000001</v>
      </c>
      <c r="D170">
        <v>67.160797000000002</v>
      </c>
      <c r="E170" t="s">
        <v>278</v>
      </c>
      <c r="F170"/>
      <c r="G170">
        <f>6371 * ACOS(SIN('Additional locations'!$B$6*PI()/180)*SIN(C170*PI()/180) + COS('Additional locations'!$B$6*PI()/180) * COS(C170*PI()/180)*COS(D170* PI()/180-'Additional locations'!$C$6*PI()/180))</f>
        <v>7715.5288655036438</v>
      </c>
    </row>
    <row r="171" spans="2:7" x14ac:dyDescent="0.3">
      <c r="B171" t="s">
        <v>442</v>
      </c>
      <c r="C171">
        <v>7.3673099999999998</v>
      </c>
      <c r="D171">
        <v>134.54423600000001</v>
      </c>
      <c r="E171" t="s">
        <v>278</v>
      </c>
      <c r="F171"/>
      <c r="G171">
        <f>6371 * ACOS(SIN('Additional locations'!$B$6*PI()/180)*SIN(C171*PI()/180) + COS('Additional locations'!$B$6*PI()/180) * COS(C171*PI()/180)*COS(D171* PI()/180-'Additional locations'!$C$6*PI()/180))</f>
        <v>14909.075523089065</v>
      </c>
    </row>
    <row r="172" spans="2:7" x14ac:dyDescent="0.3">
      <c r="B172" t="s">
        <v>443</v>
      </c>
      <c r="C172">
        <v>31.90294475</v>
      </c>
      <c r="D172">
        <v>35.206209379999997</v>
      </c>
      <c r="E172" t="s">
        <v>278</v>
      </c>
      <c r="F172"/>
      <c r="G172">
        <f>6371 * ACOS(SIN('Additional locations'!$B$6*PI()/180)*SIN(C172*PI()/180) + COS('Additional locations'!$B$6*PI()/180) * COS(C172*PI()/180)*COS(D172* PI()/180-'Additional locations'!$C$6*PI()/180))</f>
        <v>5123.823784066537</v>
      </c>
    </row>
    <row r="173" spans="2:7" x14ac:dyDescent="0.3">
      <c r="B173" t="s">
        <v>444</v>
      </c>
      <c r="C173">
        <v>9.0713596344000003</v>
      </c>
      <c r="D173">
        <v>-79.383499145499997</v>
      </c>
      <c r="E173" t="s">
        <v>278</v>
      </c>
      <c r="F173"/>
      <c r="G173">
        <f>6371 * ACOS(SIN('Additional locations'!$B$6*PI()/180)*SIN(C173*PI()/180) + COS('Additional locations'!$B$6*PI()/180) * COS(C173*PI()/180)*COS(D173* PI()/180-'Additional locations'!$C$6*PI()/180))</f>
        <v>8841.9752582287911</v>
      </c>
    </row>
    <row r="174" spans="2:7" x14ac:dyDescent="0.3">
      <c r="B174" t="s">
        <v>445</v>
      </c>
      <c r="C174">
        <v>-9.4433803558349592</v>
      </c>
      <c r="D174">
        <v>147.22000122070301</v>
      </c>
      <c r="E174" t="s">
        <v>278</v>
      </c>
      <c r="F174"/>
      <c r="G174">
        <f>6371 * ACOS(SIN('Additional locations'!$B$6*PI()/180)*SIN(C174*PI()/180) + COS('Additional locations'!$B$6*PI()/180) * COS(C174*PI()/180)*COS(D174* PI()/180-'Additional locations'!$C$6*PI()/180))</f>
        <v>16238.15623613091</v>
      </c>
    </row>
    <row r="175" spans="2:7" x14ac:dyDescent="0.3">
      <c r="B175" t="s">
        <v>446</v>
      </c>
      <c r="C175">
        <v>-25.2399997711181</v>
      </c>
      <c r="D175">
        <v>-57.520000457763601</v>
      </c>
      <c r="E175" t="s">
        <v>278</v>
      </c>
      <c r="F175"/>
      <c r="G175">
        <f>6371 * ACOS(SIN('Additional locations'!$B$6*PI()/180)*SIN(C175*PI()/180) + COS('Additional locations'!$B$6*PI()/180) * COS(C175*PI()/180)*COS(D175* PI()/180-'Additional locations'!$C$6*PI()/180))</f>
        <v>6776.1327609206328</v>
      </c>
    </row>
    <row r="176" spans="2:7" x14ac:dyDescent="0.3">
      <c r="B176" t="s">
        <v>447</v>
      </c>
      <c r="C176">
        <v>-12.0219</v>
      </c>
      <c r="D176">
        <v>-77.114305000000002</v>
      </c>
      <c r="E176" t="s">
        <v>278</v>
      </c>
      <c r="F176"/>
      <c r="G176">
        <f>6371 * ACOS(SIN('Additional locations'!$B$6*PI()/180)*SIN(C176*PI()/180) + COS('Additional locations'!$B$6*PI()/180) * COS(C176*PI()/180)*COS(D176* PI()/180-'Additional locations'!$C$6*PI()/180))</f>
        <v>8606.6666574554802</v>
      </c>
    </row>
    <row r="177" spans="2:7" x14ac:dyDescent="0.3">
      <c r="B177" t="s">
        <v>448</v>
      </c>
      <c r="C177">
        <v>14.508599999999999</v>
      </c>
      <c r="D177">
        <v>121.019997</v>
      </c>
      <c r="E177" t="s">
        <v>278</v>
      </c>
      <c r="F177"/>
      <c r="G177">
        <f>6371 * ACOS(SIN('Additional locations'!$B$6*PI()/180)*SIN(C177*PI()/180) + COS('Additional locations'!$B$6*PI()/180) * COS(C177*PI()/180)*COS(D177* PI()/180-'Additional locations'!$C$6*PI()/180))</f>
        <v>13335.324895248788</v>
      </c>
    </row>
    <row r="178" spans="2:7" x14ac:dyDescent="0.3">
      <c r="B178" t="s">
        <v>65</v>
      </c>
      <c r="C178">
        <v>52.165699005100002</v>
      </c>
      <c r="D178">
        <v>20.9671001433999</v>
      </c>
      <c r="E178" t="s">
        <v>30</v>
      </c>
      <c r="F178"/>
      <c r="G178">
        <f>6371 * ACOS(SIN('Additional locations'!$B$6*PI()/180)*SIN(C178*PI()/180) + COS('Additional locations'!$B$6*PI()/180) * COS(C178*PI()/180)*COS(D178* PI()/180-'Additional locations'!$C$6*PI()/180))</f>
        <v>6122.0245508866929</v>
      </c>
    </row>
    <row r="179" spans="2:7" x14ac:dyDescent="0.3">
      <c r="B179" t="s">
        <v>66</v>
      </c>
      <c r="C179">
        <v>38.781300000000002</v>
      </c>
      <c r="D179">
        <v>-9.1359200000000005</v>
      </c>
      <c r="E179" t="s">
        <v>30</v>
      </c>
      <c r="F179"/>
      <c r="G179">
        <f>6371 * ACOS(SIN('Additional locations'!$B$6*PI()/180)*SIN(C179*PI()/180) + COS('Additional locations'!$B$6*PI()/180) * COS(C179*PI()/180)*COS(D179* PI()/180-'Additional locations'!$C$6*PI()/180))</f>
        <v>4411.905007887799</v>
      </c>
    </row>
    <row r="180" spans="2:7" x14ac:dyDescent="0.3">
      <c r="B180" t="s">
        <v>449</v>
      </c>
      <c r="C180">
        <v>18.00038576</v>
      </c>
      <c r="D180">
        <v>-66.616642089999999</v>
      </c>
      <c r="E180" t="s">
        <v>278</v>
      </c>
      <c r="F180"/>
      <c r="G180">
        <f>6371 * ACOS(SIN('Additional locations'!$B$6*PI()/180)*SIN(C180*PI()/180) + COS('Additional locations'!$B$6*PI()/180) * COS(C180*PI()/180)*COS(D180* PI()/180-'Additional locations'!$C$6*PI()/180))</f>
        <v>7541.6654527801002</v>
      </c>
    </row>
    <row r="181" spans="2:7" x14ac:dyDescent="0.3">
      <c r="B181" t="s">
        <v>450</v>
      </c>
      <c r="C181">
        <v>25.273056</v>
      </c>
      <c r="D181">
        <v>51.608055999999998</v>
      </c>
      <c r="E181" t="s">
        <v>278</v>
      </c>
      <c r="F181"/>
      <c r="G181">
        <f>6371 * ACOS(SIN('Additional locations'!$B$6*PI()/180)*SIN(C181*PI()/180) + COS('Additional locations'!$B$6*PI()/180) * COS(C181*PI()/180)*COS(D181* PI()/180-'Additional locations'!$C$6*PI()/180))</f>
        <v>6208.445902108343</v>
      </c>
    </row>
    <row r="182" spans="2:7" x14ac:dyDescent="0.3">
      <c r="B182" t="s">
        <v>67</v>
      </c>
      <c r="C182">
        <v>44.571111000000002</v>
      </c>
      <c r="D182">
        <v>26.085000000000001</v>
      </c>
      <c r="E182" t="s">
        <v>30</v>
      </c>
      <c r="F182"/>
      <c r="G182">
        <f>6371 * ACOS(SIN('Additional locations'!$B$6*PI()/180)*SIN(C182*PI()/180) + COS('Additional locations'!$B$6*PI()/180) * COS(C182*PI()/180)*COS(D182* PI()/180-'Additional locations'!$C$6*PI()/180))</f>
        <v>5584.3963992679928</v>
      </c>
    </row>
    <row r="183" spans="2:7" x14ac:dyDescent="0.3">
      <c r="B183" s="10" t="s">
        <v>451</v>
      </c>
      <c r="C183">
        <v>55.972599000000002</v>
      </c>
      <c r="D183">
        <v>37.4146</v>
      </c>
      <c r="E183" t="s">
        <v>278</v>
      </c>
      <c r="F183"/>
      <c r="G183">
        <f>6371 * ACOS(SIN('Additional locations'!$B$6*PI()/180)*SIN(C183*PI()/180) + COS('Additional locations'!$B$6*PI()/180) * COS(C183*PI()/180)*COS(D183* PI()/180-'Additional locations'!$C$6*PI()/180))</f>
        <v>7073.2481762139751</v>
      </c>
    </row>
    <row r="184" spans="2:7" x14ac:dyDescent="0.3">
      <c r="B184" t="s">
        <v>452</v>
      </c>
      <c r="C184">
        <v>-1.9686300000000001</v>
      </c>
      <c r="D184">
        <v>30.139500000000002</v>
      </c>
      <c r="E184" t="s">
        <v>278</v>
      </c>
      <c r="F184"/>
      <c r="G184">
        <f>6371 * ACOS(SIN('Additional locations'!$B$6*PI()/180)*SIN(C184*PI()/180) + COS('Additional locations'!$B$6*PI()/180) * COS(C184*PI()/180)*COS(D184* PI()/180-'Additional locations'!$C$6*PI()/180))</f>
        <v>3357.8303261462429</v>
      </c>
    </row>
    <row r="185" spans="2:7" x14ac:dyDescent="0.3">
      <c r="B185" t="s">
        <v>453</v>
      </c>
      <c r="C185">
        <v>17.311199188232401</v>
      </c>
      <c r="D185">
        <v>-62.718700408935497</v>
      </c>
      <c r="E185" t="s">
        <v>278</v>
      </c>
      <c r="F185"/>
      <c r="G185">
        <f>6371 * ACOS(SIN('Additional locations'!$B$6*PI()/180)*SIN(C185*PI()/180) + COS('Additional locations'!$B$6*PI()/180) * COS(C185*PI()/180)*COS(D185* PI()/180-'Additional locations'!$C$6*PI()/180))</f>
        <v>7121.9613809586117</v>
      </c>
    </row>
    <row r="186" spans="2:7" x14ac:dyDescent="0.3">
      <c r="B186" t="s">
        <v>454</v>
      </c>
      <c r="C186">
        <v>13.7332</v>
      </c>
      <c r="D186">
        <v>-60.952598999999999</v>
      </c>
      <c r="E186" t="s">
        <v>278</v>
      </c>
      <c r="F186"/>
      <c r="G186">
        <f>6371 * ACOS(SIN('Additional locations'!$B$6*PI()/180)*SIN(C186*PI()/180) + COS('Additional locations'!$B$6*PI()/180) * COS(C186*PI()/180)*COS(D186* PI()/180-'Additional locations'!$C$6*PI()/180))</f>
        <v>6878.3384786867437</v>
      </c>
    </row>
    <row r="187" spans="2:7" x14ac:dyDescent="0.3">
      <c r="B187" t="s">
        <v>455</v>
      </c>
      <c r="C187">
        <v>13.156694999999999</v>
      </c>
      <c r="D187">
        <v>-61.149945000000002</v>
      </c>
      <c r="E187" t="s">
        <v>278</v>
      </c>
      <c r="F187"/>
      <c r="G187">
        <f>6371 * ACOS(SIN('Additional locations'!$B$6*PI()/180)*SIN(C187*PI()/180) + COS('Additional locations'!$B$6*PI()/180) * COS(C187*PI()/180)*COS(D187* PI()/180-'Additional locations'!$C$6*PI()/180))</f>
        <v>6891.3291213571702</v>
      </c>
    </row>
    <row r="188" spans="2:7" x14ac:dyDescent="0.3">
      <c r="B188" t="s">
        <v>333</v>
      </c>
      <c r="C188">
        <v>-13.829999923706</v>
      </c>
      <c r="D188">
        <v>-172.00799560546801</v>
      </c>
      <c r="E188" t="s">
        <v>278</v>
      </c>
      <c r="F188"/>
      <c r="G188">
        <f>6371 * ACOS(SIN('Additional locations'!$B$6*PI()/180)*SIN(C188*PI()/180) + COS('Additional locations'!$B$6*PI()/180) * COS(C188*PI()/180)*COS(D188* PI()/180-'Additional locations'!$C$6*PI()/180))</f>
        <v>18243.300698878425</v>
      </c>
    </row>
    <row r="189" spans="2:7" x14ac:dyDescent="0.3">
      <c r="B189" t="s">
        <v>68</v>
      </c>
      <c r="C189">
        <v>-20.848899841308501</v>
      </c>
      <c r="D189">
        <v>-50.079399108886697</v>
      </c>
      <c r="E189" t="s">
        <v>30</v>
      </c>
      <c r="F189"/>
      <c r="G189">
        <f>6371 * ACOS(SIN('Additional locations'!$B$6*PI()/180)*SIN(C189*PI()/180) + COS('Additional locations'!$B$6*PI()/180) * COS(C189*PI()/180)*COS(D189* PI()/180-'Additional locations'!$C$6*PI()/180))</f>
        <v>5910.1332837550417</v>
      </c>
    </row>
    <row r="190" spans="2:7" x14ac:dyDescent="0.3">
      <c r="B190" t="s">
        <v>456</v>
      </c>
      <c r="C190">
        <v>0.37817499999999998</v>
      </c>
      <c r="D190">
        <v>6.7121500000000003</v>
      </c>
      <c r="E190" t="s">
        <v>278</v>
      </c>
      <c r="F190"/>
      <c r="G190">
        <f>6371 * ACOS(SIN('Additional locations'!$B$6*PI()/180)*SIN(C190*PI()/180) + COS('Additional locations'!$B$6*PI()/180) * COS(C190*PI()/180)*COS(D190* PI()/180-'Additional locations'!$C$6*PI()/180))</f>
        <v>747.53529234413008</v>
      </c>
    </row>
    <row r="191" spans="2:7" x14ac:dyDescent="0.3">
      <c r="B191" t="s">
        <v>457</v>
      </c>
      <c r="C191">
        <v>26.4712009429931</v>
      </c>
      <c r="D191">
        <v>49.797901153564403</v>
      </c>
      <c r="E191" t="s">
        <v>278</v>
      </c>
      <c r="F191"/>
      <c r="G191">
        <f>6371 * ACOS(SIN('Additional locations'!$B$6*PI()/180)*SIN(C191*PI()/180) + COS('Additional locations'!$B$6*PI()/180) * COS(C191*PI()/180)*COS(D191* PI()/180-'Additional locations'!$C$6*PI()/180))</f>
        <v>6082.7186611901989</v>
      </c>
    </row>
    <row r="192" spans="2:7" x14ac:dyDescent="0.3">
      <c r="B192" t="s">
        <v>68</v>
      </c>
      <c r="C192">
        <v>-20.848899841308501</v>
      </c>
      <c r="D192">
        <v>-50.079399108886697</v>
      </c>
      <c r="E192" t="s">
        <v>30</v>
      </c>
      <c r="F192"/>
      <c r="G192">
        <f>6371 * ACOS(SIN('Additional locations'!$B$6*PI()/180)*SIN(C192*PI()/180) + COS('Additional locations'!$B$6*PI()/180) * COS(C192*PI()/180)*COS(D192* PI()/180-'Additional locations'!$C$6*PI()/180))</f>
        <v>5910.1332837550417</v>
      </c>
    </row>
    <row r="193" spans="2:7" x14ac:dyDescent="0.3">
      <c r="B193" t="s">
        <v>69</v>
      </c>
      <c r="C193">
        <v>44.818401336699999</v>
      </c>
      <c r="D193">
        <v>20.309099197399998</v>
      </c>
      <c r="E193" t="s">
        <v>30</v>
      </c>
      <c r="F193"/>
      <c r="G193">
        <f>6371 * ACOS(SIN('Additional locations'!$B$6*PI()/180)*SIN(C193*PI()/180) + COS('Additional locations'!$B$6*PI()/180) * COS(C193*PI()/180)*COS(D193* PI()/180-'Additional locations'!$C$6*PI()/180))</f>
        <v>5370.5714768449816</v>
      </c>
    </row>
    <row r="194" spans="2:7" x14ac:dyDescent="0.3">
      <c r="B194" t="s">
        <v>458</v>
      </c>
      <c r="C194">
        <v>-4.6743399999999999</v>
      </c>
      <c r="D194">
        <v>55.521801000000004</v>
      </c>
      <c r="E194" t="s">
        <v>278</v>
      </c>
      <c r="F194"/>
      <c r="G194">
        <f>6371 * ACOS(SIN('Additional locations'!$B$6*PI()/180)*SIN(C194*PI()/180) + COS('Additional locations'!$B$6*PI()/180) * COS(C194*PI()/180)*COS(D194* PI()/180-'Additional locations'!$C$6*PI()/180))</f>
        <v>6188.2828596711661</v>
      </c>
    </row>
    <row r="195" spans="2:7" x14ac:dyDescent="0.3">
      <c r="B195" t="s">
        <v>459</v>
      </c>
      <c r="C195">
        <v>8.6164400000000008</v>
      </c>
      <c r="D195">
        <v>-13.195499999999999</v>
      </c>
      <c r="E195" t="s">
        <v>278</v>
      </c>
      <c r="F195"/>
      <c r="G195">
        <f>6371 * ACOS(SIN('Additional locations'!$B$6*PI()/180)*SIN(C195*PI()/180) + COS('Additional locations'!$B$6*PI()/180) * COS(C195*PI()/180)*COS(D195* PI()/180-'Additional locations'!$C$6*PI()/180))</f>
        <v>1747.7246482273199</v>
      </c>
    </row>
    <row r="196" spans="2:7" x14ac:dyDescent="0.3">
      <c r="B196" t="s">
        <v>460</v>
      </c>
      <c r="C196">
        <v>1.35019</v>
      </c>
      <c r="D196">
        <v>103.99400300000001</v>
      </c>
      <c r="E196" t="s">
        <v>278</v>
      </c>
      <c r="F196"/>
      <c r="G196">
        <f>6371 * ACOS(SIN('Additional locations'!$B$6*PI()/180)*SIN(C196*PI()/180) + COS('Additional locations'!$B$6*PI()/180) * COS(C196*PI()/180)*COS(D196* PI()/180-'Additional locations'!$C$6*PI()/180))</f>
        <v>11563.164700485859</v>
      </c>
    </row>
    <row r="197" spans="2:7" x14ac:dyDescent="0.3">
      <c r="B197" t="s">
        <v>70</v>
      </c>
      <c r="C197">
        <v>48.170200347900298</v>
      </c>
      <c r="D197">
        <v>17.212699890136701</v>
      </c>
      <c r="E197" t="s">
        <v>30</v>
      </c>
      <c r="F197"/>
      <c r="G197">
        <f>6371 * ACOS(SIN('Additional locations'!$B$6*PI()/180)*SIN(C197*PI()/180) + COS('Additional locations'!$B$6*PI()/180) * COS(C197*PI()/180)*COS(D197* PI()/180-'Additional locations'!$C$6*PI()/180))</f>
        <v>5607.3109366655144</v>
      </c>
    </row>
    <row r="198" spans="2:7" x14ac:dyDescent="0.3">
      <c r="B198" t="s">
        <v>71</v>
      </c>
      <c r="C198">
        <v>46.223700999999998</v>
      </c>
      <c r="D198">
        <v>14.457599999999999</v>
      </c>
      <c r="E198" t="s">
        <v>30</v>
      </c>
      <c r="F198"/>
      <c r="G198">
        <f>6371 * ACOS(SIN('Additional locations'!$B$6*PI()/180)*SIN(C198*PI()/180) + COS('Additional locations'!$B$6*PI()/180) * COS(C198*PI()/180)*COS(D198* PI()/180-'Additional locations'!$C$6*PI()/180))</f>
        <v>5330.4512310321443</v>
      </c>
    </row>
    <row r="199" spans="2:7" x14ac:dyDescent="0.3">
      <c r="B199" t="s">
        <v>461</v>
      </c>
      <c r="C199">
        <v>-9.4280000000000008</v>
      </c>
      <c r="D199">
        <v>160.054993</v>
      </c>
      <c r="E199" t="s">
        <v>278</v>
      </c>
      <c r="F199"/>
      <c r="G199">
        <f>6371 * ACOS(SIN('Additional locations'!$B$6*PI()/180)*SIN(C199*PI()/180) + COS('Additional locations'!$B$6*PI()/180) * COS(C199*PI()/180)*COS(D199* PI()/180-'Additional locations'!$C$6*PI()/180))</f>
        <v>17571.163918343038</v>
      </c>
    </row>
    <row r="200" spans="2:7" x14ac:dyDescent="0.3">
      <c r="B200" t="s">
        <v>462</v>
      </c>
      <c r="C200">
        <v>2.0144400596618599</v>
      </c>
      <c r="D200">
        <v>45.304698944091797</v>
      </c>
      <c r="E200" t="s">
        <v>278</v>
      </c>
      <c r="F200"/>
      <c r="G200">
        <f>6371 * ACOS(SIN('Additional locations'!$B$6*PI()/180)*SIN(C200*PI()/180) + COS('Additional locations'!$B$6*PI()/180) * COS(C200*PI()/180)*COS(D200* PI()/180-'Additional locations'!$C$6*PI()/180))</f>
        <v>5041.5471225543133</v>
      </c>
    </row>
    <row r="201" spans="2:7" x14ac:dyDescent="0.3">
      <c r="B201" t="s">
        <v>463</v>
      </c>
      <c r="C201">
        <v>-26.139199999999999</v>
      </c>
      <c r="D201">
        <v>28.245999999999999</v>
      </c>
      <c r="E201" t="s">
        <v>278</v>
      </c>
      <c r="F201"/>
      <c r="G201">
        <f>6371 * ACOS(SIN('Additional locations'!$B$6*PI()/180)*SIN(C201*PI()/180) + COS('Additional locations'!$B$6*PI()/180) * COS(C201*PI()/180)*COS(D201* PI()/180-'Additional locations'!$C$6*PI()/180))</f>
        <v>4196.1624400154315</v>
      </c>
    </row>
    <row r="202" spans="2:7" x14ac:dyDescent="0.3">
      <c r="B202" t="s">
        <v>464</v>
      </c>
      <c r="C202">
        <v>-54.280576969999998</v>
      </c>
      <c r="D202">
        <v>-36.507988930000003</v>
      </c>
      <c r="E202" t="s">
        <v>278</v>
      </c>
      <c r="F202"/>
      <c r="G202">
        <f>6371 * ACOS(SIN('Additional locations'!$B$6*PI()/180)*SIN(C202*PI()/180) + COS('Additional locations'!$B$6*PI()/180) * COS(C202*PI()/180)*COS(D202* PI()/180-'Additional locations'!$C$6*PI()/180))</f>
        <v>6895.6375185363677</v>
      </c>
    </row>
    <row r="203" spans="2:7" x14ac:dyDescent="0.3">
      <c r="B203" s="10" t="s">
        <v>465</v>
      </c>
      <c r="C203">
        <v>53.092998504638601</v>
      </c>
      <c r="D203">
        <v>-9.5680599212646396</v>
      </c>
      <c r="E203" t="s">
        <v>278</v>
      </c>
      <c r="F203"/>
      <c r="G203">
        <f>6371 * ACOS(SIN('Additional locations'!$B$6*PI()/180)*SIN(C203*PI()/180) + COS('Additional locations'!$B$6*PI()/180) * COS(C203*PI()/180)*COS(D203* PI()/180-'Additional locations'!$C$6*PI()/180))</f>
        <v>5969.9748410152788</v>
      </c>
    </row>
    <row r="204" spans="2:7" x14ac:dyDescent="0.3">
      <c r="B204" t="s">
        <v>466</v>
      </c>
      <c r="C204">
        <v>4.8720100000000004</v>
      </c>
      <c r="D204">
        <v>31.601101</v>
      </c>
      <c r="E204" t="s">
        <v>278</v>
      </c>
      <c r="F204"/>
      <c r="G204">
        <f>6371 * ACOS(SIN('Additional locations'!$B$6*PI()/180)*SIN(C204*PI()/180) + COS('Additional locations'!$B$6*PI()/180) * COS(C204*PI()/180)*COS(D204* PI()/180-'Additional locations'!$C$6*PI()/180))</f>
        <v>3551.1207124948805</v>
      </c>
    </row>
    <row r="205" spans="2:7" x14ac:dyDescent="0.3">
      <c r="B205" t="s">
        <v>72</v>
      </c>
      <c r="C205">
        <v>40.471926000000003</v>
      </c>
      <c r="D205">
        <v>-3.56264</v>
      </c>
      <c r="E205" t="s">
        <v>30</v>
      </c>
      <c r="F205"/>
      <c r="G205">
        <f>6371 * ACOS(SIN('Additional locations'!$B$6*PI()/180)*SIN(C205*PI()/180) + COS('Additional locations'!$B$6*PI()/180) * COS(C205*PI()/180)*COS(D205* PI()/180-'Additional locations'!$C$6*PI()/180))</f>
        <v>4514.6838191698289</v>
      </c>
    </row>
    <row r="206" spans="2:7" x14ac:dyDescent="0.3">
      <c r="B206" t="s">
        <v>467</v>
      </c>
      <c r="C206">
        <v>7.1807599067687899</v>
      </c>
      <c r="D206">
        <v>79.884101867675696</v>
      </c>
      <c r="E206" t="s">
        <v>278</v>
      </c>
      <c r="F206"/>
      <c r="G206">
        <f>6371 * ACOS(SIN('Additional locations'!$B$6*PI()/180)*SIN(C206*PI()/180) + COS('Additional locations'!$B$6*PI()/180) * COS(C206*PI()/180)*COS(D206* PI()/180-'Additional locations'!$C$6*PI()/180))</f>
        <v>8891.6209592834857</v>
      </c>
    </row>
    <row r="207" spans="2:7" x14ac:dyDescent="0.3">
      <c r="B207" t="s">
        <v>468</v>
      </c>
      <c r="C207">
        <v>15.589499999999999</v>
      </c>
      <c r="D207">
        <v>32.553199999999997</v>
      </c>
      <c r="E207" t="s">
        <v>278</v>
      </c>
      <c r="F207"/>
      <c r="G207">
        <f>6371 * ACOS(SIN('Additional locations'!$B$6*PI()/180)*SIN(C207*PI()/180) + COS('Additional locations'!$B$6*PI()/180) * COS(C207*PI()/180)*COS(D207* PI()/180-'Additional locations'!$C$6*PI()/180))</f>
        <v>3971.8396808699777</v>
      </c>
    </row>
    <row r="208" spans="2:7" x14ac:dyDescent="0.3">
      <c r="B208" t="s">
        <v>469</v>
      </c>
      <c r="C208">
        <v>5.4528299999999996</v>
      </c>
      <c r="D208">
        <v>-55.187801</v>
      </c>
      <c r="E208" t="s">
        <v>278</v>
      </c>
      <c r="F208"/>
      <c r="G208">
        <f>6371 * ACOS(SIN('Additional locations'!$B$6*PI()/180)*SIN(C208*PI()/180) + COS('Additional locations'!$B$6*PI()/180) * COS(C208*PI()/180)*COS(D208* PI()/180-'Additional locations'!$C$6*PI()/180))</f>
        <v>6156.6282866558449</v>
      </c>
    </row>
    <row r="209" spans="2:7" x14ac:dyDescent="0.3">
      <c r="B209" t="s">
        <v>470</v>
      </c>
      <c r="C209">
        <v>78.216684389999998</v>
      </c>
      <c r="D209">
        <v>15.5499963</v>
      </c>
      <c r="E209" t="s">
        <v>278</v>
      </c>
      <c r="F209"/>
      <c r="G209">
        <f>6371 * ACOS(SIN('Additional locations'!$B$6*PI()/180)*SIN(C209*PI()/180) + COS('Additional locations'!$B$6*PI()/180) * COS(C209*PI()/180)*COS(D209* PI()/180-'Additional locations'!$C$6*PI()/180))</f>
        <v>8745.9070872806569</v>
      </c>
    </row>
    <row r="210" spans="2:7" x14ac:dyDescent="0.3">
      <c r="B210" t="s">
        <v>471</v>
      </c>
      <c r="C210">
        <v>-26.528998999999999</v>
      </c>
      <c r="D210">
        <v>31.307500999999998</v>
      </c>
      <c r="E210" t="s">
        <v>278</v>
      </c>
      <c r="F210"/>
      <c r="G210">
        <f>6371 * ACOS(SIN('Additional locations'!$B$6*PI()/180)*SIN(C210*PI()/180) + COS('Additional locations'!$B$6*PI()/180) * COS(C210*PI()/180)*COS(D210* PI()/180-'Additional locations'!$C$6*PI()/180))</f>
        <v>4463.7684081364969</v>
      </c>
    </row>
    <row r="211" spans="2:7" x14ac:dyDescent="0.3">
      <c r="B211" t="s">
        <v>73</v>
      </c>
      <c r="C211">
        <v>59.651901245117003</v>
      </c>
      <c r="D211">
        <v>17.918600082396999</v>
      </c>
      <c r="E211" t="s">
        <v>30</v>
      </c>
      <c r="F211"/>
      <c r="G211">
        <f>6371 * ACOS(SIN('Additional locations'!$B$6*PI()/180)*SIN(C211*PI()/180) + COS('Additional locations'!$B$6*PI()/180) * COS(C211*PI()/180)*COS(D211* PI()/180-'Additional locations'!$C$6*PI()/180))</f>
        <v>6812.4621708072273</v>
      </c>
    </row>
    <row r="212" spans="2:7" x14ac:dyDescent="0.3">
      <c r="B212" t="s">
        <v>74</v>
      </c>
      <c r="C212">
        <v>47.458055999999999</v>
      </c>
      <c r="D212">
        <v>8.5480560000000008</v>
      </c>
      <c r="E212" t="s">
        <v>30</v>
      </c>
      <c r="F212"/>
      <c r="G212">
        <f>6371 * ACOS(SIN('Additional locations'!$B$6*PI()/180)*SIN(C212*PI()/180) + COS('Additional locations'!$B$6*PI()/180) * COS(C212*PI()/180)*COS(D212* PI()/180-'Additional locations'!$C$6*PI()/180))</f>
        <v>5341.7411373772848</v>
      </c>
    </row>
    <row r="213" spans="2:7" x14ac:dyDescent="0.3">
      <c r="B213" t="s">
        <v>472</v>
      </c>
      <c r="C213">
        <v>33.4114990234375</v>
      </c>
      <c r="D213">
        <v>36.515598297119098</v>
      </c>
      <c r="E213" t="s">
        <v>278</v>
      </c>
      <c r="F213"/>
      <c r="G213">
        <f>6371 * ACOS(SIN('Additional locations'!$B$6*PI()/180)*SIN(C213*PI()/180) + COS('Additional locations'!$B$6*PI()/180) * COS(C213*PI()/180)*COS(D213* PI()/180-'Additional locations'!$C$6*PI()/180))</f>
        <v>5322.3931039077843</v>
      </c>
    </row>
    <row r="214" spans="2:7" x14ac:dyDescent="0.3">
      <c r="B214" t="s">
        <v>473</v>
      </c>
      <c r="C214">
        <v>24.9575</v>
      </c>
      <c r="D214">
        <v>121.29888889999999</v>
      </c>
      <c r="E214" t="s">
        <v>278</v>
      </c>
      <c r="F214"/>
      <c r="G214">
        <f>6371 * ACOS(SIN('Additional locations'!$B$6*PI()/180)*SIN(C214*PI()/180) + COS('Additional locations'!$B$6*PI()/180) * COS(C214*PI()/180)*COS(D214* PI()/180-'Additional locations'!$C$6*PI()/180))</f>
        <v>13131.976706828464</v>
      </c>
    </row>
    <row r="215" spans="2:7" x14ac:dyDescent="0.3">
      <c r="B215" t="s">
        <v>474</v>
      </c>
      <c r="C215">
        <v>38.543300628699903</v>
      </c>
      <c r="D215">
        <v>68.824996948199995</v>
      </c>
      <c r="E215" t="s">
        <v>278</v>
      </c>
      <c r="F215"/>
      <c r="G215">
        <f>6371 * ACOS(SIN('Additional locations'!$B$6*PI()/180)*SIN(C215*PI()/180) + COS('Additional locations'!$B$6*PI()/180) * COS(C215*PI()/180)*COS(D215* PI()/180-'Additional locations'!$C$6*PI()/180))</f>
        <v>8182.7477813455844</v>
      </c>
    </row>
    <row r="216" spans="2:7" x14ac:dyDescent="0.3">
      <c r="B216" s="10" t="s">
        <v>475</v>
      </c>
      <c r="C216">
        <v>-6.8781100000000004</v>
      </c>
      <c r="D216">
        <v>39.202598999999999</v>
      </c>
      <c r="E216" t="s">
        <v>278</v>
      </c>
      <c r="F216"/>
      <c r="G216">
        <f>6371 * ACOS(SIN('Additional locations'!$B$6*PI()/180)*SIN(C216*PI()/180) + COS('Additional locations'!$B$6*PI()/180) * COS(C216*PI()/180)*COS(D216* PI()/180-'Additional locations'!$C$6*PI()/180))</f>
        <v>4415.0437249270408</v>
      </c>
    </row>
    <row r="217" spans="2:7" x14ac:dyDescent="0.3">
      <c r="B217" t="s">
        <v>476</v>
      </c>
      <c r="C217">
        <v>13.6810998916625</v>
      </c>
      <c r="D217">
        <v>100.74700164794901</v>
      </c>
      <c r="E217" t="s">
        <v>278</v>
      </c>
      <c r="F217"/>
      <c r="G217">
        <f>6371 * ACOS(SIN('Additional locations'!$B$6*PI()/180)*SIN(C217*PI()/180) + COS('Additional locations'!$B$6*PI()/180) * COS(C217*PI()/180)*COS(D217* PI()/180-'Additional locations'!$C$6*PI()/180))</f>
        <v>11168.263651721656</v>
      </c>
    </row>
    <row r="218" spans="2:7" x14ac:dyDescent="0.3">
      <c r="B218" t="s">
        <v>477</v>
      </c>
      <c r="C218">
        <v>25.039000000000001</v>
      </c>
      <c r="D218">
        <v>-77.466201999999996</v>
      </c>
      <c r="E218" t="s">
        <v>278</v>
      </c>
      <c r="F218"/>
      <c r="G218">
        <f>6371 * ACOS(SIN('Additional locations'!$B$6*PI()/180)*SIN(C218*PI()/180) + COS('Additional locations'!$B$6*PI()/180) * COS(C218*PI()/180)*COS(D218* PI()/180-'Additional locations'!$C$6*PI()/180))</f>
        <v>8746.6601760318954</v>
      </c>
    </row>
    <row r="219" spans="2:7" x14ac:dyDescent="0.3">
      <c r="B219" s="10" t="s">
        <v>478</v>
      </c>
      <c r="C219">
        <v>13.337999999999999</v>
      </c>
      <c r="D219">
        <v>-16.652201000000002</v>
      </c>
      <c r="E219" t="s">
        <v>278</v>
      </c>
      <c r="F219"/>
      <c r="G219">
        <f>6371 * ACOS(SIN('Additional locations'!$B$6*PI()/180)*SIN(C219*PI()/180) + COS('Additional locations'!$B$6*PI()/180) * COS(C219*PI()/180)*COS(D219* PI()/180-'Additional locations'!$C$6*PI()/180))</f>
        <v>2359.1743995211964</v>
      </c>
    </row>
    <row r="220" spans="2:7" x14ac:dyDescent="0.3">
      <c r="B220" t="s">
        <v>479</v>
      </c>
      <c r="C220">
        <v>6.16561</v>
      </c>
      <c r="D220">
        <v>1.25451</v>
      </c>
      <c r="E220" t="s">
        <v>278</v>
      </c>
      <c r="F220"/>
      <c r="G220">
        <f>6371 * ACOS(SIN('Additional locations'!$B$6*PI()/180)*SIN(C220*PI()/180) + COS('Additional locations'!$B$6*PI()/180) * COS(C220*PI()/180)*COS(D220* PI()/180-'Additional locations'!$C$6*PI()/180))</f>
        <v>699.57837456301843</v>
      </c>
    </row>
    <row r="221" spans="2:7" x14ac:dyDescent="0.3">
      <c r="B221" t="s">
        <v>480</v>
      </c>
      <c r="C221">
        <v>-21.2411994934082</v>
      </c>
      <c r="D221">
        <v>-175.14999389648401</v>
      </c>
      <c r="E221" t="s">
        <v>278</v>
      </c>
      <c r="F221"/>
      <c r="G221">
        <f>6371 * ACOS(SIN('Additional locations'!$B$6*PI()/180)*SIN(C221*PI()/180) + COS('Additional locations'!$B$6*PI()/180) * COS(C221*PI()/180)*COS(D221* PI()/180-'Additional locations'!$C$6*PI()/180))</f>
        <v>17595.16490757381</v>
      </c>
    </row>
    <row r="222" spans="2:7" x14ac:dyDescent="0.3">
      <c r="B222" t="s">
        <v>481</v>
      </c>
      <c r="C222">
        <v>10.5954</v>
      </c>
      <c r="D222">
        <v>-61.337200000000003</v>
      </c>
      <c r="E222" t="s">
        <v>278</v>
      </c>
      <c r="F222"/>
      <c r="G222">
        <f>6371 * ACOS(SIN('Additional locations'!$B$6*PI()/180)*SIN(C222*PI()/180) + COS('Additional locations'!$B$6*PI()/180) * COS(C222*PI()/180)*COS(D222* PI()/180-'Additional locations'!$C$6*PI()/180))</f>
        <v>6879.6145288229827</v>
      </c>
    </row>
    <row r="223" spans="2:7" x14ac:dyDescent="0.3">
      <c r="B223" t="s">
        <v>482</v>
      </c>
      <c r="C223">
        <v>36.851001739501903</v>
      </c>
      <c r="D223">
        <v>10.227199554443301</v>
      </c>
      <c r="E223" t="s">
        <v>278</v>
      </c>
      <c r="F223"/>
      <c r="G223">
        <f>6371 * ACOS(SIN('Additional locations'!$B$6*PI()/180)*SIN(C223*PI()/180) + COS('Additional locations'!$B$6*PI()/180) * COS(C223*PI()/180)*COS(D223* PI()/180-'Additional locations'!$C$6*PI()/180))</f>
        <v>4230.8568936955953</v>
      </c>
    </row>
    <row r="224" spans="2:7" x14ac:dyDescent="0.3">
      <c r="B224" t="s">
        <v>75</v>
      </c>
      <c r="C224">
        <v>41.261296999999999</v>
      </c>
      <c r="D224">
        <v>28.741951</v>
      </c>
      <c r="E224" t="s">
        <v>30</v>
      </c>
      <c r="F224"/>
      <c r="G224">
        <f>6371 * ACOS(SIN('Additional locations'!$B$6*PI()/180)*SIN(C224*PI()/180) + COS('Additional locations'!$B$6*PI()/180) * COS(C224*PI()/180)*COS(D224* PI()/180-'Additional locations'!$C$6*PI()/180))</f>
        <v>5422.8788264188652</v>
      </c>
    </row>
    <row r="225" spans="2:7" x14ac:dyDescent="0.3">
      <c r="B225" t="s">
        <v>483</v>
      </c>
      <c r="C225">
        <v>37.986801</v>
      </c>
      <c r="D225">
        <v>58.360999999999997</v>
      </c>
      <c r="E225" t="s">
        <v>278</v>
      </c>
      <c r="F225"/>
      <c r="G225">
        <f>6371 * ACOS(SIN('Additional locations'!$B$6*PI()/180)*SIN(C225*PI()/180) + COS('Additional locations'!$B$6*PI()/180) * COS(C225*PI()/180)*COS(D225* PI()/180-'Additional locations'!$C$6*PI()/180))</f>
        <v>7292.0556933918133</v>
      </c>
    </row>
    <row r="226" spans="2:7" x14ac:dyDescent="0.3">
      <c r="B226" t="s">
        <v>484</v>
      </c>
      <c r="C226">
        <v>21.46642743</v>
      </c>
      <c r="D226">
        <v>-71.135978640000005</v>
      </c>
      <c r="E226" t="s">
        <v>278</v>
      </c>
      <c r="F226"/>
      <c r="G226">
        <f>6371 * ACOS(SIN('Additional locations'!$B$6*PI()/180)*SIN(C226*PI()/180) + COS('Additional locations'!$B$6*PI()/180) * COS(C226*PI()/180)*COS(D226* PI()/180-'Additional locations'!$C$6*PI()/180))</f>
        <v>8060.3680634973507</v>
      </c>
    </row>
    <row r="227" spans="2:7" x14ac:dyDescent="0.3">
      <c r="B227" t="s">
        <v>485</v>
      </c>
      <c r="C227">
        <v>-8.5250000000000004</v>
      </c>
      <c r="D227">
        <v>179.195999</v>
      </c>
      <c r="E227" t="s">
        <v>278</v>
      </c>
      <c r="F227"/>
      <c r="G227">
        <f>6371 * ACOS(SIN('Additional locations'!$B$6*PI()/180)*SIN(C227*PI()/180) + COS('Additional locations'!$B$6*PI()/180) * COS(C227*PI()/180)*COS(D227* PI()/180-'Additional locations'!$C$6*PI()/180))</f>
        <v>19062.974658694959</v>
      </c>
    </row>
    <row r="228" spans="2:7" x14ac:dyDescent="0.3">
      <c r="B228" t="s">
        <v>486</v>
      </c>
      <c r="C228">
        <v>4.2386E-2</v>
      </c>
      <c r="D228">
        <v>32.443500999999998</v>
      </c>
      <c r="E228" t="s">
        <v>278</v>
      </c>
      <c r="F228"/>
      <c r="G228">
        <f>6371 * ACOS(SIN('Additional locations'!$B$6*PI()/180)*SIN(C228*PI()/180) + COS('Additional locations'!$B$6*PI()/180) * COS(C228*PI()/180)*COS(D228* PI()/180-'Additional locations'!$C$6*PI()/180))</f>
        <v>3607.5554562154684</v>
      </c>
    </row>
    <row r="229" spans="2:7" x14ac:dyDescent="0.3">
      <c r="B229" t="s">
        <v>76</v>
      </c>
      <c r="C229">
        <v>50.345001000000003</v>
      </c>
      <c r="D229">
        <v>30.894698999999999</v>
      </c>
      <c r="E229" t="s">
        <v>30</v>
      </c>
      <c r="F229"/>
      <c r="G229">
        <f>6371 * ACOS(SIN('Additional locations'!$B$6*PI()/180)*SIN(C229*PI()/180) + COS('Additional locations'!$B$6*PI()/180) * COS(C229*PI()/180)*COS(D229* PI()/180-'Additional locations'!$C$6*PI()/180))</f>
        <v>6315.4709868746422</v>
      </c>
    </row>
    <row r="230" spans="2:7" x14ac:dyDescent="0.3">
      <c r="B230" t="s">
        <v>487</v>
      </c>
      <c r="C230">
        <v>25.2527999878</v>
      </c>
      <c r="D230">
        <v>55.364398956300001</v>
      </c>
      <c r="E230" t="s">
        <v>278</v>
      </c>
      <c r="F230"/>
      <c r="G230">
        <f>6371 * ACOS(SIN('Additional locations'!$B$6*PI()/180)*SIN(C230*PI()/180) + COS('Additional locations'!$B$6*PI()/180) * COS(C230*PI()/180)*COS(D230* PI()/180-'Additional locations'!$C$6*PI()/180))</f>
        <v>6567.9175656309262</v>
      </c>
    </row>
    <row r="231" spans="2:7" x14ac:dyDescent="0.3">
      <c r="B231" t="s">
        <v>77</v>
      </c>
      <c r="C231">
        <v>51.470599999999997</v>
      </c>
      <c r="D231">
        <v>-0.46194099999999999</v>
      </c>
      <c r="E231" t="s">
        <v>7</v>
      </c>
      <c r="F231"/>
      <c r="G231">
        <f>6371 * ACOS(SIN('Additional locations'!$B$6*PI()/180)*SIN(C231*PI()/180) + COS('Additional locations'!$B$6*PI()/180) * COS(C231*PI()/180)*COS(D231* PI()/180-'Additional locations'!$C$6*PI()/180))</f>
        <v>5723.434468740119</v>
      </c>
    </row>
    <row r="232" spans="2:7" x14ac:dyDescent="0.3">
      <c r="B232" t="s">
        <v>488</v>
      </c>
      <c r="C232">
        <v>39.861698150635</v>
      </c>
      <c r="D232">
        <v>-104.672996521</v>
      </c>
      <c r="E232" t="s">
        <v>278</v>
      </c>
      <c r="F232"/>
      <c r="G232">
        <f>6371 * ACOS(SIN('Additional locations'!$B$6*PI()/180)*SIN(C232*PI()/180) + COS('Additional locations'!$B$6*PI()/180) * COS(C232*PI()/180)*COS(D232* PI()/180-'Additional locations'!$C$6*PI()/180))</f>
        <v>11254.217247628851</v>
      </c>
    </row>
    <row r="233" spans="2:7" x14ac:dyDescent="0.3">
      <c r="B233" t="s">
        <v>489</v>
      </c>
      <c r="C233">
        <v>40.639800999999999</v>
      </c>
      <c r="D233">
        <v>-73.778899999999993</v>
      </c>
      <c r="E233" t="s">
        <v>278</v>
      </c>
      <c r="F233"/>
      <c r="G233">
        <f>6371 * ACOS(SIN('Additional locations'!$B$6*PI()/180)*SIN(C233*PI()/180) + COS('Additional locations'!$B$6*PI()/180) * COS(C233*PI()/180)*COS(D233* PI()/180-'Additional locations'!$C$6*PI()/180))</f>
        <v>8646.7457032000857</v>
      </c>
    </row>
    <row r="234" spans="2:7" x14ac:dyDescent="0.3">
      <c r="B234" t="s">
        <v>490</v>
      </c>
      <c r="C234">
        <v>33.942501</v>
      </c>
      <c r="D234">
        <v>-118.40799699999999</v>
      </c>
      <c r="E234" t="s">
        <v>278</v>
      </c>
      <c r="F234"/>
      <c r="G234">
        <f>6371 * ACOS(SIN('Additional locations'!$B$6*PI()/180)*SIN(C234*PI()/180) + COS('Additional locations'!$B$6*PI()/180) * COS(C234*PI()/180)*COS(D234* PI()/180-'Additional locations'!$C$6*PI()/180))</f>
        <v>12592.37504238807</v>
      </c>
    </row>
    <row r="235" spans="2:7" x14ac:dyDescent="0.3">
      <c r="B235" t="s">
        <v>491</v>
      </c>
      <c r="C235">
        <v>33.636699999999998</v>
      </c>
      <c r="D235">
        <v>-84.428100999999998</v>
      </c>
      <c r="E235" t="s">
        <v>278</v>
      </c>
      <c r="F235"/>
      <c r="G235">
        <f>6371 * ACOS(SIN('Additional locations'!$B$6*PI()/180)*SIN(C235*PI()/180) + COS('Additional locations'!$B$6*PI()/180) * COS(C235*PI()/180)*COS(D235* PI()/180-'Additional locations'!$C$6*PI()/180))</f>
        <v>9491.962778011688</v>
      </c>
    </row>
    <row r="236" spans="2:7" x14ac:dyDescent="0.3">
      <c r="B236" t="s">
        <v>492</v>
      </c>
      <c r="C236">
        <v>41.9786</v>
      </c>
      <c r="D236">
        <v>-87.904799999999994</v>
      </c>
      <c r="E236" t="s">
        <v>278</v>
      </c>
      <c r="F236"/>
      <c r="G236">
        <f>6371 * ACOS(SIN('Additional locations'!$B$6*PI()/180)*SIN(C236*PI()/180) + COS('Additional locations'!$B$6*PI()/180) * COS(C236*PI()/180)*COS(D236* PI()/180-'Additional locations'!$C$6*PI()/180))</f>
        <v>9834.3678381602112</v>
      </c>
    </row>
    <row r="237" spans="2:7" x14ac:dyDescent="0.3">
      <c r="B237" t="s">
        <v>493</v>
      </c>
      <c r="C237">
        <v>32.896801000000004</v>
      </c>
      <c r="D237">
        <v>-97.038002000000006</v>
      </c>
      <c r="E237" t="s">
        <v>278</v>
      </c>
      <c r="F237"/>
      <c r="G237">
        <f>6371 * ACOS(SIN('Additional locations'!$B$6*PI()/180)*SIN(C237*PI()/180) + COS('Additional locations'!$B$6*PI()/180) * COS(C237*PI()/180)*COS(D237* PI()/180-'Additional locations'!$C$6*PI()/180))</f>
        <v>10664.155906022575</v>
      </c>
    </row>
    <row r="238" spans="2:7" x14ac:dyDescent="0.3">
      <c r="B238" t="s">
        <v>494</v>
      </c>
      <c r="C238">
        <v>39.861698150635</v>
      </c>
      <c r="D238">
        <v>-104.672996521</v>
      </c>
      <c r="E238" t="s">
        <v>278</v>
      </c>
      <c r="F238"/>
      <c r="G238">
        <f>6371 * ACOS(SIN('Additional locations'!$B$6*PI()/180)*SIN(C238*PI()/180) + COS('Additional locations'!$B$6*PI()/180) * COS(C238*PI()/180)*COS(D238* PI()/180-'Additional locations'!$C$6*PI()/180))</f>
        <v>11254.217247628851</v>
      </c>
    </row>
    <row r="239" spans="2:7" x14ac:dyDescent="0.3">
      <c r="B239" t="s">
        <v>495</v>
      </c>
      <c r="C239">
        <v>37.618999481201101</v>
      </c>
      <c r="D239">
        <v>-122.375</v>
      </c>
      <c r="E239" t="s">
        <v>278</v>
      </c>
      <c r="F239"/>
      <c r="G239">
        <f>6371 * ACOS(SIN('Additional locations'!$B$6*PI()/180)*SIN(C239*PI()/180) + COS('Additional locations'!$B$6*PI()/180) * COS(C239*PI()/180)*COS(D239* PI()/180-'Additional locations'!$C$6*PI()/180))</f>
        <v>12798.045778904809</v>
      </c>
    </row>
    <row r="240" spans="2:7" x14ac:dyDescent="0.3">
      <c r="B240" t="s">
        <v>496</v>
      </c>
      <c r="C240">
        <v>36.08010101</v>
      </c>
      <c r="D240">
        <v>-115.15200040000001</v>
      </c>
      <c r="E240" t="s">
        <v>278</v>
      </c>
      <c r="F240"/>
      <c r="G240">
        <f>6371 * ACOS(SIN('Additional locations'!$B$6*PI()/180)*SIN(C240*PI()/180) + COS('Additional locations'!$B$6*PI()/180) * COS(C240*PI()/180)*COS(D240* PI()/180-'Additional locations'!$C$6*PI()/180))</f>
        <v>12241.476148500373</v>
      </c>
    </row>
    <row r="241" spans="2:8" x14ac:dyDescent="0.3">
      <c r="B241" t="s">
        <v>497</v>
      </c>
      <c r="C241">
        <v>47.449001000000003</v>
      </c>
      <c r="D241">
        <v>-122.308998</v>
      </c>
      <c r="E241" t="s">
        <v>278</v>
      </c>
      <c r="F241"/>
      <c r="G241">
        <f>6371 * ACOS(SIN('Additional locations'!$B$6*PI()/180)*SIN(C241*PI()/180) + COS('Additional locations'!$B$6*PI()/180) * COS(C241*PI()/180)*COS(D241* PI()/180-'Additional locations'!$C$6*PI()/180))</f>
        <v>12363.638580653533</v>
      </c>
    </row>
    <row r="242" spans="2:8" x14ac:dyDescent="0.3">
      <c r="B242" t="s">
        <v>498</v>
      </c>
      <c r="C242">
        <v>28.429399490356399</v>
      </c>
      <c r="D242">
        <v>-81.308998107910099</v>
      </c>
      <c r="E242" t="s">
        <v>278</v>
      </c>
      <c r="F242"/>
      <c r="G242">
        <f>6371 * ACOS(SIN('Additional locations'!$B$6*PI()/180)*SIN(C242*PI()/180) + COS('Additional locations'!$B$6*PI()/180) * COS(C242*PI()/180)*COS(D242* PI()/180-'Additional locations'!$C$6*PI()/180))</f>
        <v>9158.4348427452005</v>
      </c>
    </row>
    <row r="243" spans="2:8" x14ac:dyDescent="0.3">
      <c r="B243" t="s">
        <v>499</v>
      </c>
      <c r="C243">
        <v>17.750375179999999</v>
      </c>
      <c r="D243">
        <v>-64.749986000000007</v>
      </c>
      <c r="E243" t="s">
        <v>278</v>
      </c>
      <c r="F243"/>
      <c r="G243">
        <f>6371 * ACOS(SIN('Additional locations'!$B$6*PI()/180)*SIN(C243*PI()/180) + COS('Additional locations'!$B$6*PI()/180) * COS(C243*PI()/180)*COS(D243* PI()/180-'Additional locations'!$C$6*PI()/180))</f>
        <v>7342.1774469304664</v>
      </c>
    </row>
    <row r="244" spans="2:8" x14ac:dyDescent="0.3">
      <c r="B244" t="s">
        <v>500</v>
      </c>
      <c r="C244">
        <v>-34.838402000000002</v>
      </c>
      <c r="D244">
        <v>-56.030799999999999</v>
      </c>
      <c r="E244" t="s">
        <v>278</v>
      </c>
      <c r="F244"/>
      <c r="G244">
        <f>6371 * ACOS(SIN('Additional locations'!$B$6*PI()/180)*SIN(C244*PI()/180) + COS('Additional locations'!$B$6*PI()/180) * COS(C244*PI()/180)*COS(D244* PI()/180-'Additional locations'!$C$6*PI()/180))</f>
        <v>6972.2703026114714</v>
      </c>
    </row>
    <row r="245" spans="2:8" x14ac:dyDescent="0.3">
      <c r="B245" t="s">
        <v>501</v>
      </c>
      <c r="C245">
        <v>41.257900237999998</v>
      </c>
      <c r="D245">
        <v>69.281196594199997</v>
      </c>
      <c r="E245" t="s">
        <v>278</v>
      </c>
      <c r="F245"/>
      <c r="G245">
        <f>6371 * ACOS(SIN('Additional locations'!$B$6*PI()/180)*SIN(C245*PI()/180) + COS('Additional locations'!$B$6*PI()/180) * COS(C245*PI()/180)*COS(D245* PI()/180-'Additional locations'!$C$6*PI()/180))</f>
        <v>8292.5048656613926</v>
      </c>
    </row>
    <row r="246" spans="2:8" x14ac:dyDescent="0.3">
      <c r="B246" t="s">
        <v>502</v>
      </c>
      <c r="C246">
        <v>-17.699300999999998</v>
      </c>
      <c r="D246">
        <v>168.320007</v>
      </c>
      <c r="E246" t="s">
        <v>278</v>
      </c>
      <c r="F246"/>
      <c r="G246">
        <f>6371 * ACOS(SIN('Additional locations'!$B$6*PI()/180)*SIN(C246*PI()/180) + COS('Additional locations'!$B$6*PI()/180) * COS(C246*PI()/180)*COS(D246* PI()/180-'Additional locations'!$C$6*PI()/180))</f>
        <v>17668.614637625222</v>
      </c>
    </row>
    <row r="247" spans="2:8" x14ac:dyDescent="0.3">
      <c r="B247" t="s">
        <v>503</v>
      </c>
      <c r="C247">
        <v>10.601194</v>
      </c>
      <c r="D247">
        <v>-66.991221999999993</v>
      </c>
      <c r="E247" t="s">
        <v>278</v>
      </c>
      <c r="F247"/>
      <c r="G247">
        <f>6371 * ACOS(SIN('Additional locations'!$B$6*PI()/180)*SIN(C247*PI()/180) + COS('Additional locations'!$B$6*PI()/180) * COS(C247*PI()/180)*COS(D247* PI()/180-'Additional locations'!$C$6*PI()/180))</f>
        <v>7495.1920284673279</v>
      </c>
    </row>
    <row r="248" spans="2:8" x14ac:dyDescent="0.3">
      <c r="B248" s="10" t="s">
        <v>504</v>
      </c>
      <c r="C248">
        <v>10.8188</v>
      </c>
      <c r="D248">
        <v>106.652</v>
      </c>
      <c r="E248" t="s">
        <v>278</v>
      </c>
      <c r="F248"/>
      <c r="G248">
        <f>6371 * ACOS(SIN('Additional locations'!$B$6*PI()/180)*SIN(C248*PI()/180) + COS('Additional locations'!$B$6*PI()/180) * COS(C248*PI()/180)*COS(D248* PI()/180-'Additional locations'!$C$6*PI()/180))</f>
        <v>11825.31780316933</v>
      </c>
    </row>
    <row r="249" spans="2:8" x14ac:dyDescent="0.3">
      <c r="B249" t="s">
        <v>505</v>
      </c>
      <c r="C249">
        <v>26.11916669</v>
      </c>
      <c r="D249">
        <v>-9.6525222179999997</v>
      </c>
      <c r="E249" t="s">
        <v>278</v>
      </c>
      <c r="F249"/>
      <c r="G249">
        <f>6371 * ACOS(SIN('Additional locations'!$B$6*PI()/180)*SIN(C249*PI()/180) + COS('Additional locations'!$B$6*PI()/180) * COS(C249*PI()/180)*COS(D249* PI()/180-'Additional locations'!$C$6*PI()/180))</f>
        <v>3083.1789302984339</v>
      </c>
    </row>
    <row r="250" spans="2:8" x14ac:dyDescent="0.3">
      <c r="B250" t="s">
        <v>506</v>
      </c>
      <c r="C250">
        <v>15.476300239562899</v>
      </c>
      <c r="D250">
        <v>44.219699859619098</v>
      </c>
      <c r="E250" t="s">
        <v>278</v>
      </c>
      <c r="F250"/>
      <c r="G250">
        <f>6371 * ACOS(SIN('Additional locations'!$B$6*PI()/180)*SIN(C250*PI()/180) + COS('Additional locations'!$B$6*PI()/180) * COS(C250*PI()/180)*COS(D250* PI()/180-'Additional locations'!$C$6*PI()/180))</f>
        <v>5150.0642726704564</v>
      </c>
    </row>
    <row r="251" spans="2:8" x14ac:dyDescent="0.3">
      <c r="B251" t="s">
        <v>507</v>
      </c>
      <c r="C251">
        <v>-15.330833</v>
      </c>
      <c r="D251">
        <v>28.452722000000001</v>
      </c>
      <c r="E251" t="s">
        <v>278</v>
      </c>
      <c r="F251"/>
      <c r="G251">
        <f>6371 * ACOS(SIN('Additional locations'!$B$6*PI()/180)*SIN(C251*PI()/180) + COS('Additional locations'!$B$6*PI()/180) * COS(C251*PI()/180)*COS(D251* PI()/180-'Additional locations'!$C$6*PI()/180))</f>
        <v>3559.7283424590005</v>
      </c>
    </row>
    <row r="252" spans="2:8" x14ac:dyDescent="0.3">
      <c r="B252" t="s">
        <v>508</v>
      </c>
      <c r="C252">
        <v>-17.931801</v>
      </c>
      <c r="D252">
        <v>31.0928</v>
      </c>
      <c r="E252" t="s">
        <v>278</v>
      </c>
      <c r="F252"/>
      <c r="G252">
        <f>6371 * ACOS(SIN('Additional locations'!$B$6*PI()/180)*SIN(C252*PI()/180) + COS('Additional locations'!$B$6*PI()/180) * COS(C252*PI()/180)*COS(D252* PI()/180-'Additional locations'!$C$6*PI()/180))</f>
        <v>3940.6236588903912</v>
      </c>
    </row>
    <row r="253" spans="2:8" x14ac:dyDescent="0.3">
      <c r="B253" t="s">
        <v>30</v>
      </c>
      <c r="C253">
        <v>50.033332999999999</v>
      </c>
      <c r="D253">
        <v>8.5705559999999998</v>
      </c>
      <c r="E253" t="s">
        <v>30</v>
      </c>
      <c r="F253"/>
      <c r="G253">
        <f>6371 * ACOS(SIN('Additional locations'!$B$6*PI()/180)*SIN(C253*PI()/180) + COS('Additional locations'!$B$6*PI()/180) * COS(C253*PI()/180)*COS(D253* PI()/180-'Additional locations'!$C$6*PI()/180))</f>
        <v>5622.8483080991691</v>
      </c>
      <c r="H253" s="11"/>
    </row>
    <row r="254" spans="2:8" x14ac:dyDescent="0.3">
      <c r="B254" t="s">
        <v>509</v>
      </c>
      <c r="C254">
        <v>33.640411</v>
      </c>
      <c r="D254">
        <v>-84.419853000000003</v>
      </c>
      <c r="E254" t="s">
        <v>278</v>
      </c>
      <c r="F254"/>
      <c r="G254">
        <f>6371 * ACOS(SIN('Additional locations'!$B$6*PI()/180)*SIN(C254*PI()/180) + COS('Additional locations'!$B$6*PI()/180) * COS(C254*PI()/180)*COS(D254* PI()/180-'Additional locations'!$C$6*PI()/180))</f>
        <v>9491.2226158835892</v>
      </c>
      <c r="H254" s="11"/>
    </row>
    <row r="255" spans="2:8" x14ac:dyDescent="0.3">
      <c r="B255" t="s">
        <v>510</v>
      </c>
      <c r="C255">
        <v>40.072498000000003</v>
      </c>
      <c r="D255">
        <v>116.597504</v>
      </c>
      <c r="E255" t="s">
        <v>278</v>
      </c>
      <c r="F255"/>
      <c r="G255">
        <f>6371 * ACOS(SIN('Additional locations'!$B$6*PI()/180)*SIN(C255*PI()/180) + COS('Additional locations'!$B$6*PI()/180) * COS(C255*PI()/180)*COS(D255* PI()/180-'Additional locations'!$C$6*PI()/180))</f>
        <v>12235.435436021942</v>
      </c>
      <c r="H255" s="11"/>
    </row>
    <row r="256" spans="2:8" x14ac:dyDescent="0.3">
      <c r="B256" t="s">
        <v>511</v>
      </c>
      <c r="C256">
        <v>-33.947346000000003</v>
      </c>
      <c r="D256">
        <v>151.179428</v>
      </c>
      <c r="E256" t="s">
        <v>278</v>
      </c>
      <c r="F256"/>
      <c r="G256">
        <f>6371 * ACOS(SIN('Additional locations'!$B$6*PI()/180)*SIN(C256*PI()/180) + COS('Additional locations'!$B$6*PI()/180) * COS(C256*PI()/180)*COS(D256* PI()/180-'Additional locations'!$C$6*PI()/180))</f>
        <v>15191.294850204158</v>
      </c>
      <c r="H256" s="11"/>
    </row>
    <row r="257" spans="2:8" x14ac:dyDescent="0.3">
      <c r="B257" t="s">
        <v>512</v>
      </c>
      <c r="C257">
        <v>8.9769439999999996</v>
      </c>
      <c r="D257">
        <v>38.799439999999997</v>
      </c>
      <c r="E257" t="s">
        <v>278</v>
      </c>
      <c r="F257"/>
      <c r="G257">
        <f>6371 * ACOS(SIN('Additional locations'!$B$6*PI()/180)*SIN(C257*PI()/180) + COS('Additional locations'!$B$6*PI()/180) * COS(C257*PI()/180)*COS(D257* PI()/180-'Additional locations'!$C$6*PI()/180))</f>
        <v>4410.4623745567123</v>
      </c>
      <c r="H257" s="11"/>
    </row>
    <row r="258" spans="2:8" x14ac:dyDescent="0.3">
      <c r="B258" t="s">
        <v>513</v>
      </c>
      <c r="C258">
        <v>-23.425831630000001</v>
      </c>
      <c r="D258">
        <v>-46.468331460000002</v>
      </c>
      <c r="E258" t="s">
        <v>278</v>
      </c>
      <c r="F258"/>
      <c r="G258">
        <f>6371 * ACOS(SIN('Additional locations'!$B$6*PI()/180)*SIN(C258*PI()/180) + COS('Additional locations'!$B$6*PI()/180) * COS(C258*PI()/180)*COS(D258* PI()/180-'Additional locations'!$C$6*PI()/180))</f>
        <v>5649.0659442966935</v>
      </c>
      <c r="H258" s="11"/>
    </row>
    <row r="259" spans="2:8" x14ac:dyDescent="0.3">
      <c r="B259" t="str">
        <f>'Additional locations'!A13</f>
        <v>New location 1</v>
      </c>
      <c r="C259">
        <f>'Additional locations'!B13</f>
        <v>0</v>
      </c>
      <c r="D259">
        <f>'Additional locations'!C13</f>
        <v>0</v>
      </c>
      <c r="E259">
        <f>'Additional locations'!D13</f>
        <v>0</v>
      </c>
      <c r="F259">
        <f>'Additional locations'!E13</f>
        <v>0</v>
      </c>
      <c r="G259">
        <f>6371 * ACOS(SIN('Additional locations'!$B$6*PI()/180)*SIN(C259*PI()/180) + COS('Additional locations'!$B$6*PI()/180) * COS(C259*PI()/180)*COS(D259* PI()/180-'Additional locations'!$C$6*PI()/180))</f>
        <v>0</v>
      </c>
      <c r="H259" s="11"/>
    </row>
    <row r="260" spans="2:8" x14ac:dyDescent="0.3">
      <c r="B260" t="str">
        <f>'Additional locations'!A14</f>
        <v>New location 2</v>
      </c>
      <c r="C260">
        <f>'Additional locations'!B14</f>
        <v>0</v>
      </c>
      <c r="D260">
        <f>'Additional locations'!C14</f>
        <v>0</v>
      </c>
      <c r="E260">
        <f>'Additional locations'!D14</f>
        <v>0</v>
      </c>
      <c r="F260">
        <f>'Additional locations'!E14</f>
        <v>0</v>
      </c>
      <c r="G260">
        <f>6371 * ACOS(SIN('Additional locations'!$B$6*PI()/180)*SIN(C260*PI()/180) + COS('Additional locations'!$B$6*PI()/180) * COS(C260*PI()/180)*COS(D260* PI()/180-'Additional locations'!$C$6*PI()/180))</f>
        <v>0</v>
      </c>
      <c r="H260" s="11"/>
    </row>
    <row r="261" spans="2:8" x14ac:dyDescent="0.3">
      <c r="B261" t="str">
        <f>'Additional locations'!A15</f>
        <v>New location 3</v>
      </c>
      <c r="C261">
        <f>'Additional locations'!B15</f>
        <v>0</v>
      </c>
      <c r="D261">
        <f>'Additional locations'!C15</f>
        <v>0</v>
      </c>
      <c r="E261">
        <f>'Additional locations'!D15</f>
        <v>0</v>
      </c>
      <c r="F261">
        <f>'Additional locations'!E15</f>
        <v>0</v>
      </c>
      <c r="G261">
        <f>6371 * ACOS(SIN('Additional locations'!$B$6*PI()/180)*SIN(C261*PI()/180) + COS('Additional locations'!$B$6*PI()/180) * COS(C261*PI()/180)*COS(D261* PI()/180-'Additional locations'!$C$6*PI()/180))</f>
        <v>0</v>
      </c>
      <c r="H261" s="11"/>
    </row>
    <row r="262" spans="2:8" x14ac:dyDescent="0.3">
      <c r="B262" t="str">
        <f>'Additional locations'!A16</f>
        <v>New location 4</v>
      </c>
      <c r="C262">
        <f>'Additional locations'!B16</f>
        <v>0</v>
      </c>
      <c r="D262">
        <f>'Additional locations'!C16</f>
        <v>0</v>
      </c>
      <c r="E262">
        <f>'Additional locations'!D16</f>
        <v>0</v>
      </c>
      <c r="F262">
        <f>'Additional locations'!E16</f>
        <v>0</v>
      </c>
      <c r="G262">
        <f>6371 * ACOS(SIN('Additional locations'!$B$6*PI()/180)*SIN(C262*PI()/180) + COS('Additional locations'!$B$6*PI()/180) * COS(C262*PI()/180)*COS(D262* PI()/180-'Additional locations'!$C$6*PI()/180))</f>
        <v>0</v>
      </c>
      <c r="H262" s="11"/>
    </row>
    <row r="263" spans="2:8" x14ac:dyDescent="0.3">
      <c r="B263" t="str">
        <f>'Additional locations'!A17</f>
        <v>New location 5</v>
      </c>
      <c r="C263">
        <f>'Additional locations'!B17</f>
        <v>0</v>
      </c>
      <c r="D263">
        <f>'Additional locations'!C17</f>
        <v>0</v>
      </c>
      <c r="E263">
        <f>'Additional locations'!D17</f>
        <v>0</v>
      </c>
      <c r="F263">
        <f>'Additional locations'!E17</f>
        <v>0</v>
      </c>
      <c r="G263">
        <f>6371 * ACOS(SIN('Additional locations'!$B$6*PI()/180)*SIN(C263*PI()/180) + COS('Additional locations'!$B$6*PI()/180) * COS(C263*PI()/180)*COS(D263* PI()/180-'Additional locations'!$C$6*PI()/180))</f>
        <v>0</v>
      </c>
      <c r="H263" s="11"/>
    </row>
    <row r="264" spans="2:8" x14ac:dyDescent="0.3">
      <c r="B264" t="str">
        <f>'Additional locations'!A18</f>
        <v>New location 6</v>
      </c>
      <c r="C264">
        <f>'Additional locations'!B18</f>
        <v>0</v>
      </c>
      <c r="D264">
        <f>'Additional locations'!C18</f>
        <v>0</v>
      </c>
      <c r="E264">
        <f>'Additional locations'!D18</f>
        <v>0</v>
      </c>
      <c r="F264">
        <f>'Additional locations'!E18</f>
        <v>0</v>
      </c>
      <c r="G264">
        <f>6371 * ACOS(SIN('Additional locations'!$B$6*PI()/180)*SIN(C264*PI()/180) + COS('Additional locations'!$B$6*PI()/180) * COS(C264*PI()/180)*COS(D264* PI()/180-'Additional locations'!$C$6*PI()/180))</f>
        <v>0</v>
      </c>
      <c r="H264" s="11"/>
    </row>
    <row r="265" spans="2:8" x14ac:dyDescent="0.3">
      <c r="B265" t="str">
        <f>'Additional locations'!A19</f>
        <v>New location 7</v>
      </c>
      <c r="C265">
        <f>'Additional locations'!B19</f>
        <v>0</v>
      </c>
      <c r="D265">
        <f>'Additional locations'!C19</f>
        <v>0</v>
      </c>
      <c r="E265">
        <f>'Additional locations'!D19</f>
        <v>0</v>
      </c>
      <c r="F265">
        <f>'Additional locations'!E19</f>
        <v>0</v>
      </c>
      <c r="G265">
        <f>6371 * ACOS(SIN('Additional locations'!$B$6*PI()/180)*SIN(C265*PI()/180) + COS('Additional locations'!$B$6*PI()/180) * COS(C265*PI()/180)*COS(D265* PI()/180-'Additional locations'!$C$6*PI()/180))</f>
        <v>0</v>
      </c>
      <c r="H265" s="11"/>
    </row>
    <row r="266" spans="2:8" x14ac:dyDescent="0.3">
      <c r="B266" t="str">
        <f>'Additional locations'!A20</f>
        <v>New location 8</v>
      </c>
      <c r="C266">
        <f>'Additional locations'!B20</f>
        <v>0</v>
      </c>
      <c r="D266">
        <f>'Additional locations'!C20</f>
        <v>0</v>
      </c>
      <c r="E266">
        <f>'Additional locations'!D20</f>
        <v>0</v>
      </c>
      <c r="F266">
        <f>'Additional locations'!E20</f>
        <v>0</v>
      </c>
      <c r="G266">
        <f>6371 * ACOS(SIN('Additional locations'!$B$6*PI()/180)*SIN(C266*PI()/180) + COS('Additional locations'!$B$6*PI()/180) * COS(C266*PI()/180)*COS(D266* PI()/180-'Additional locations'!$C$6*PI()/180))</f>
        <v>0</v>
      </c>
      <c r="H266" s="11"/>
    </row>
    <row r="267" spans="2:8" x14ac:dyDescent="0.3">
      <c r="B267" t="str">
        <f>'Additional locations'!A21</f>
        <v>New location 9</v>
      </c>
      <c r="C267">
        <f>'Additional locations'!B21</f>
        <v>0</v>
      </c>
      <c r="D267">
        <f>'Additional locations'!C21</f>
        <v>0</v>
      </c>
      <c r="E267">
        <f>'Additional locations'!D21</f>
        <v>0</v>
      </c>
      <c r="F267">
        <f>'Additional locations'!E21</f>
        <v>0</v>
      </c>
      <c r="G267">
        <f>6371 * ACOS(SIN('Additional locations'!$B$6*PI()/180)*SIN(C267*PI()/180) + COS('Additional locations'!$B$6*PI()/180) * COS(C267*PI()/180)*COS(D267* PI()/180-'Additional locations'!$C$6*PI()/180))</f>
        <v>0</v>
      </c>
      <c r="H267" s="11"/>
    </row>
    <row r="268" spans="2:8" x14ac:dyDescent="0.3">
      <c r="B268" t="str">
        <f>'Additional locations'!A22</f>
        <v>New location 10</v>
      </c>
      <c r="C268">
        <f>'Additional locations'!B22</f>
        <v>0</v>
      </c>
      <c r="D268">
        <f>'Additional locations'!C22</f>
        <v>0</v>
      </c>
      <c r="E268">
        <f>'Additional locations'!D22</f>
        <v>0</v>
      </c>
      <c r="F268">
        <f>'Additional locations'!E22</f>
        <v>0</v>
      </c>
      <c r="G268">
        <f>6371 * ACOS(SIN('Additional locations'!$B$6*PI()/180)*SIN(C268*PI()/180) + COS('Additional locations'!$B$6*PI()/180) * COS(C268*PI()/180)*COS(D268* PI()/180-'Additional locations'!$C$6*PI()/180))</f>
        <v>0</v>
      </c>
      <c r="H268" s="11"/>
    </row>
    <row r="269" spans="2:8" x14ac:dyDescent="0.3">
      <c r="B269" t="str">
        <f>'Additional locations'!A23</f>
        <v>New location 11</v>
      </c>
      <c r="C269">
        <f>'Additional locations'!B23</f>
        <v>0</v>
      </c>
      <c r="D269">
        <f>'Additional locations'!C23</f>
        <v>0</v>
      </c>
      <c r="E269">
        <f>'Additional locations'!D23</f>
        <v>0</v>
      </c>
      <c r="F269">
        <f>'Additional locations'!E23</f>
        <v>0</v>
      </c>
      <c r="G269">
        <f>6371 * ACOS(SIN('Additional locations'!$B$6*PI()/180)*SIN(C269*PI()/180) + COS('Additional locations'!$B$6*PI()/180) * COS(C269*PI()/180)*COS(D269* PI()/180-'Additional locations'!$C$6*PI()/180))</f>
        <v>0</v>
      </c>
      <c r="H269" s="11"/>
    </row>
    <row r="270" spans="2:8" x14ac:dyDescent="0.3">
      <c r="B270" t="str">
        <f>'Additional locations'!A24</f>
        <v>New location 12</v>
      </c>
      <c r="C270">
        <f>'Additional locations'!B24</f>
        <v>0</v>
      </c>
      <c r="D270">
        <f>'Additional locations'!C24</f>
        <v>0</v>
      </c>
      <c r="E270">
        <f>'Additional locations'!D24</f>
        <v>0</v>
      </c>
      <c r="F270">
        <f>'Additional locations'!E24</f>
        <v>0</v>
      </c>
      <c r="G270">
        <f>6371 * ACOS(SIN('Additional locations'!$B$6*PI()/180)*SIN(C270*PI()/180) + COS('Additional locations'!$B$6*PI()/180) * COS(C270*PI()/180)*COS(D270* PI()/180-'Additional locations'!$C$6*PI()/180))</f>
        <v>0</v>
      </c>
      <c r="H270" s="11"/>
    </row>
    <row r="271" spans="2:8" x14ac:dyDescent="0.3">
      <c r="B271" t="str">
        <f>'Additional locations'!A25</f>
        <v>New location 13</v>
      </c>
      <c r="C271">
        <f>'Additional locations'!B25</f>
        <v>0</v>
      </c>
      <c r="D271">
        <f>'Additional locations'!C25</f>
        <v>0</v>
      </c>
      <c r="E271">
        <f>'Additional locations'!D25</f>
        <v>0</v>
      </c>
      <c r="F271">
        <f>'Additional locations'!E25</f>
        <v>0</v>
      </c>
      <c r="G271">
        <f>6371 * ACOS(SIN('Additional locations'!$B$6*PI()/180)*SIN(C271*PI()/180) + COS('Additional locations'!$B$6*PI()/180) * COS(C271*PI()/180)*COS(D271* PI()/180-'Additional locations'!$C$6*PI()/180))</f>
        <v>0</v>
      </c>
      <c r="H271" s="11"/>
    </row>
    <row r="272" spans="2:8" x14ac:dyDescent="0.3">
      <c r="B272" t="str">
        <f>'Additional locations'!A26</f>
        <v>New location 14</v>
      </c>
      <c r="C272">
        <f>'Additional locations'!B26</f>
        <v>0</v>
      </c>
      <c r="D272">
        <f>'Additional locations'!C26</f>
        <v>0</v>
      </c>
      <c r="E272">
        <f>'Additional locations'!D26</f>
        <v>0</v>
      </c>
      <c r="F272">
        <f>'Additional locations'!E26</f>
        <v>0</v>
      </c>
      <c r="G272">
        <f>6371 * ACOS(SIN('Additional locations'!$B$6*PI()/180)*SIN(C272*PI()/180) + COS('Additional locations'!$B$6*PI()/180) * COS(C272*PI()/180)*COS(D272* PI()/180-'Additional locations'!$C$6*PI()/180))</f>
        <v>0</v>
      </c>
      <c r="H272" s="11"/>
    </row>
    <row r="273" spans="2:8" x14ac:dyDescent="0.3">
      <c r="B273" t="str">
        <f>'Additional locations'!A27</f>
        <v>New location 15</v>
      </c>
      <c r="C273">
        <f>'Additional locations'!B27</f>
        <v>0</v>
      </c>
      <c r="D273">
        <f>'Additional locations'!C27</f>
        <v>0</v>
      </c>
      <c r="E273">
        <f>'Additional locations'!D27</f>
        <v>0</v>
      </c>
      <c r="F273">
        <f>'Additional locations'!E27</f>
        <v>0</v>
      </c>
      <c r="G273">
        <f>6371 * ACOS(SIN('Additional locations'!$B$6*PI()/180)*SIN(C273*PI()/180) + COS('Additional locations'!$B$6*PI()/180) * COS(C273*PI()/180)*COS(D273* PI()/180-'Additional locations'!$C$6*PI()/180))</f>
        <v>0</v>
      </c>
      <c r="H273" s="11"/>
    </row>
    <row r="274" spans="2:8" x14ac:dyDescent="0.3">
      <c r="B274" t="str">
        <f>'Additional locations'!A28</f>
        <v>New location 16</v>
      </c>
      <c r="C274">
        <f>'Additional locations'!B28</f>
        <v>0</v>
      </c>
      <c r="D274">
        <f>'Additional locations'!C28</f>
        <v>0</v>
      </c>
      <c r="E274">
        <f>'Additional locations'!D28</f>
        <v>0</v>
      </c>
      <c r="F274">
        <f>'Additional locations'!E28</f>
        <v>0</v>
      </c>
      <c r="G274">
        <f>6371 * ACOS(SIN('Additional locations'!$B$6*PI()/180)*SIN(C274*PI()/180) + COS('Additional locations'!$B$6*PI()/180) * COS(C274*PI()/180)*COS(D274* PI()/180-'Additional locations'!$C$6*PI()/180))</f>
        <v>0</v>
      </c>
      <c r="H274" s="11"/>
    </row>
    <row r="275" spans="2:8" x14ac:dyDescent="0.3">
      <c r="B275" t="str">
        <f>'Additional locations'!A29</f>
        <v>New location 17</v>
      </c>
      <c r="C275">
        <f>'Additional locations'!B29</f>
        <v>0</v>
      </c>
      <c r="D275">
        <f>'Additional locations'!C29</f>
        <v>0</v>
      </c>
      <c r="E275">
        <f>'Additional locations'!D29</f>
        <v>0</v>
      </c>
      <c r="F275">
        <f>'Additional locations'!E29</f>
        <v>0</v>
      </c>
      <c r="G275">
        <f>6371 * ACOS(SIN('Additional locations'!$B$6*PI()/180)*SIN(C275*PI()/180) + COS('Additional locations'!$B$6*PI()/180) * COS(C275*PI()/180)*COS(D275* PI()/180-'Additional locations'!$C$6*PI()/180))</f>
        <v>0</v>
      </c>
      <c r="H275" s="11"/>
    </row>
    <row r="276" spans="2:8" x14ac:dyDescent="0.3">
      <c r="B276" t="str">
        <f>'Additional locations'!A30</f>
        <v>New location 18</v>
      </c>
      <c r="C276">
        <f>'Additional locations'!B30</f>
        <v>0</v>
      </c>
      <c r="D276">
        <f>'Additional locations'!C30</f>
        <v>0</v>
      </c>
      <c r="E276">
        <f>'Additional locations'!D30</f>
        <v>0</v>
      </c>
      <c r="F276">
        <f>'Additional locations'!E30</f>
        <v>0</v>
      </c>
      <c r="G276">
        <f>6371 * ACOS(SIN('Additional locations'!$B$6*PI()/180)*SIN(C276*PI()/180) + COS('Additional locations'!$B$6*PI()/180) * COS(C276*PI()/180)*COS(D276* PI()/180-'Additional locations'!$C$6*PI()/180))</f>
        <v>0</v>
      </c>
      <c r="H276" s="11"/>
    </row>
    <row r="277" spans="2:8" x14ac:dyDescent="0.3">
      <c r="B277" t="str">
        <f>'Additional locations'!A31</f>
        <v>New location 19</v>
      </c>
      <c r="C277">
        <f>'Additional locations'!B31</f>
        <v>0</v>
      </c>
      <c r="D277">
        <f>'Additional locations'!C31</f>
        <v>0</v>
      </c>
      <c r="E277">
        <f>'Additional locations'!D31</f>
        <v>0</v>
      </c>
      <c r="F277">
        <f>'Additional locations'!E31</f>
        <v>0</v>
      </c>
      <c r="G277">
        <f>6371 * ACOS(SIN('Additional locations'!$B$6*PI()/180)*SIN(C277*PI()/180) + COS('Additional locations'!$B$6*PI()/180) * COS(C277*PI()/180)*COS(D277* PI()/180-'Additional locations'!$C$6*PI()/180))</f>
        <v>0</v>
      </c>
      <c r="H277" s="11"/>
    </row>
    <row r="278" spans="2:8" x14ac:dyDescent="0.3">
      <c r="B278" t="str">
        <f>'Additional locations'!A32</f>
        <v>New location 20</v>
      </c>
      <c r="C278">
        <f>'Additional locations'!B32</f>
        <v>0</v>
      </c>
      <c r="D278">
        <f>'Additional locations'!C32</f>
        <v>0</v>
      </c>
      <c r="E278">
        <f>'Additional locations'!D32</f>
        <v>0</v>
      </c>
      <c r="F278">
        <f>'Additional locations'!E32</f>
        <v>0</v>
      </c>
      <c r="G278">
        <f>6371 * ACOS(SIN('Additional locations'!$B$6*PI()/180)*SIN(C278*PI()/180) + COS('Additional locations'!$B$6*PI()/180) * COS(C278*PI()/180)*COS(D278* PI()/180-'Additional locations'!$C$6*PI()/180))</f>
        <v>0</v>
      </c>
      <c r="H278" s="11"/>
    </row>
    <row r="279" spans="2:8" x14ac:dyDescent="0.3">
      <c r="B279" t="str">
        <f>'Additional locations'!A33</f>
        <v>New location 21</v>
      </c>
      <c r="C279">
        <f>'Additional locations'!B33</f>
        <v>0</v>
      </c>
      <c r="D279">
        <f>'Additional locations'!C33</f>
        <v>0</v>
      </c>
      <c r="E279">
        <f>'Additional locations'!D33</f>
        <v>0</v>
      </c>
      <c r="F279">
        <f>'Additional locations'!E33</f>
        <v>0</v>
      </c>
      <c r="G279">
        <f>6371 * ACOS(SIN('Additional locations'!$B$6*PI()/180)*SIN(C279*PI()/180) + COS('Additional locations'!$B$6*PI()/180) * COS(C279*PI()/180)*COS(D279* PI()/180-'Additional locations'!$C$6*PI()/180))</f>
        <v>0</v>
      </c>
      <c r="H279" s="11"/>
    </row>
    <row r="280" spans="2:8" x14ac:dyDescent="0.3">
      <c r="B280" t="str">
        <f>'Additional locations'!A34</f>
        <v>New location 22</v>
      </c>
      <c r="C280">
        <f>'Additional locations'!B34</f>
        <v>0</v>
      </c>
      <c r="D280">
        <f>'Additional locations'!C34</f>
        <v>0</v>
      </c>
      <c r="E280">
        <f>'Additional locations'!D34</f>
        <v>0</v>
      </c>
      <c r="F280">
        <f>'Additional locations'!E34</f>
        <v>0</v>
      </c>
      <c r="G280">
        <f>6371 * ACOS(SIN('Additional locations'!$B$6*PI()/180)*SIN(C280*PI()/180) + COS('Additional locations'!$B$6*PI()/180) * COS(C280*PI()/180)*COS(D280* PI()/180-'Additional locations'!$C$6*PI()/180))</f>
        <v>0</v>
      </c>
      <c r="H280" s="11"/>
    </row>
    <row r="281" spans="2:8" x14ac:dyDescent="0.3">
      <c r="B281" t="str">
        <f>'Additional locations'!A35</f>
        <v>New location 23</v>
      </c>
      <c r="C281">
        <f>'Additional locations'!B35</f>
        <v>0</v>
      </c>
      <c r="D281">
        <f>'Additional locations'!C35</f>
        <v>0</v>
      </c>
      <c r="E281">
        <f>'Additional locations'!D35</f>
        <v>0</v>
      </c>
      <c r="F281">
        <f>'Additional locations'!E35</f>
        <v>0</v>
      </c>
      <c r="G281">
        <f>6371 * ACOS(SIN('Additional locations'!$B$6*PI()/180)*SIN(C281*PI()/180) + COS('Additional locations'!$B$6*PI()/180) * COS(C281*PI()/180)*COS(D281* PI()/180-'Additional locations'!$C$6*PI()/180))</f>
        <v>0</v>
      </c>
      <c r="H281" s="11"/>
    </row>
    <row r="282" spans="2:8" x14ac:dyDescent="0.3">
      <c r="B282" t="str">
        <f>'Additional locations'!A36</f>
        <v>New location 24</v>
      </c>
      <c r="C282">
        <f>'Additional locations'!B36</f>
        <v>0</v>
      </c>
      <c r="D282">
        <f>'Additional locations'!C36</f>
        <v>0</v>
      </c>
      <c r="E282">
        <f>'Additional locations'!D36</f>
        <v>0</v>
      </c>
      <c r="F282">
        <f>'Additional locations'!E36</f>
        <v>0</v>
      </c>
      <c r="G282">
        <f>6371 * ACOS(SIN('Additional locations'!$B$6*PI()/180)*SIN(C282*PI()/180) + COS('Additional locations'!$B$6*PI()/180) * COS(C282*PI()/180)*COS(D282* PI()/180-'Additional locations'!$C$6*PI()/180))</f>
        <v>0</v>
      </c>
      <c r="H282" s="11"/>
    </row>
    <row r="283" spans="2:8" x14ac:dyDescent="0.3">
      <c r="B283" t="str">
        <f>'Additional locations'!A37</f>
        <v>New location 25</v>
      </c>
      <c r="C283">
        <f>'Additional locations'!B37</f>
        <v>0</v>
      </c>
      <c r="D283">
        <f>'Additional locations'!C37</f>
        <v>0</v>
      </c>
      <c r="E283">
        <f>'Additional locations'!D37</f>
        <v>0</v>
      </c>
      <c r="F283">
        <f>'Additional locations'!E37</f>
        <v>0</v>
      </c>
      <c r="G283">
        <f>6371 * ACOS(SIN('Additional locations'!$B$6*PI()/180)*SIN(C283*PI()/180) + COS('Additional locations'!$B$6*PI()/180) * COS(C283*PI()/180)*COS(D283* PI()/180-'Additional locations'!$C$6*PI()/180))</f>
        <v>0</v>
      </c>
      <c r="H283" s="11"/>
    </row>
    <row r="284" spans="2:8" x14ac:dyDescent="0.3">
      <c r="B284" t="str">
        <f>'Additional locations'!A38</f>
        <v>New location 26</v>
      </c>
      <c r="C284">
        <f>'Additional locations'!B38</f>
        <v>0</v>
      </c>
      <c r="D284">
        <f>'Additional locations'!C38</f>
        <v>0</v>
      </c>
      <c r="E284">
        <f>'Additional locations'!D38</f>
        <v>0</v>
      </c>
      <c r="F284">
        <f>'Additional locations'!E38</f>
        <v>0</v>
      </c>
      <c r="G284">
        <f>6371 * ACOS(SIN('Additional locations'!$B$6*PI()/180)*SIN(C284*PI()/180) + COS('Additional locations'!$B$6*PI()/180) * COS(C284*PI()/180)*COS(D284* PI()/180-'Additional locations'!$C$6*PI()/180))</f>
        <v>0</v>
      </c>
      <c r="H284" s="11"/>
    </row>
    <row r="285" spans="2:8" x14ac:dyDescent="0.3">
      <c r="B285" t="str">
        <f>'Additional locations'!A39</f>
        <v>New location 27</v>
      </c>
      <c r="C285">
        <f>'Additional locations'!B39</f>
        <v>0</v>
      </c>
      <c r="D285">
        <f>'Additional locations'!C39</f>
        <v>0</v>
      </c>
      <c r="E285">
        <f>'Additional locations'!D39</f>
        <v>0</v>
      </c>
      <c r="F285">
        <f>'Additional locations'!E39</f>
        <v>0</v>
      </c>
      <c r="G285">
        <f>6371 * ACOS(SIN('Additional locations'!$B$6*PI()/180)*SIN(C285*PI()/180) + COS('Additional locations'!$B$6*PI()/180) * COS(C285*PI()/180)*COS(D285* PI()/180-'Additional locations'!$C$6*PI()/180))</f>
        <v>0</v>
      </c>
      <c r="H285" s="11"/>
    </row>
    <row r="286" spans="2:8" x14ac:dyDescent="0.3">
      <c r="B286" t="str">
        <f>'Additional locations'!A40</f>
        <v>New location 28</v>
      </c>
      <c r="C286">
        <f>'Additional locations'!B40</f>
        <v>0</v>
      </c>
      <c r="D286">
        <f>'Additional locations'!C40</f>
        <v>0</v>
      </c>
      <c r="E286">
        <f>'Additional locations'!D40</f>
        <v>0</v>
      </c>
      <c r="F286">
        <f>'Additional locations'!E40</f>
        <v>0</v>
      </c>
      <c r="G286">
        <f>6371 * ACOS(SIN('Additional locations'!$B$6*PI()/180)*SIN(C286*PI()/180) + COS('Additional locations'!$B$6*PI()/180) * COS(C286*PI()/180)*COS(D286* PI()/180-'Additional locations'!$C$6*PI()/180))</f>
        <v>0</v>
      </c>
      <c r="H286" s="11"/>
    </row>
    <row r="287" spans="2:8" x14ac:dyDescent="0.3">
      <c r="B287" t="str">
        <f>'Additional locations'!A41</f>
        <v>New location 29</v>
      </c>
      <c r="C287">
        <f>'Additional locations'!B41</f>
        <v>0</v>
      </c>
      <c r="D287">
        <f>'Additional locations'!C41</f>
        <v>0</v>
      </c>
      <c r="E287">
        <f>'Additional locations'!D41</f>
        <v>0</v>
      </c>
      <c r="F287">
        <f>'Additional locations'!E41</f>
        <v>0</v>
      </c>
      <c r="G287">
        <f>6371 * ACOS(SIN('Additional locations'!$B$6*PI()/180)*SIN(C287*PI()/180) + COS('Additional locations'!$B$6*PI()/180) * COS(C287*PI()/180)*COS(D287* PI()/180-'Additional locations'!$C$6*PI()/180))</f>
        <v>0</v>
      </c>
      <c r="H287" s="11"/>
    </row>
    <row r="288" spans="2:8" x14ac:dyDescent="0.3">
      <c r="B288" t="str">
        <f>'Additional locations'!A42</f>
        <v>New location 30</v>
      </c>
      <c r="C288">
        <f>'Additional locations'!B42</f>
        <v>0</v>
      </c>
      <c r="D288">
        <f>'Additional locations'!C42</f>
        <v>0</v>
      </c>
      <c r="E288">
        <f>'Additional locations'!D42</f>
        <v>0</v>
      </c>
      <c r="F288">
        <f>'Additional locations'!E42</f>
        <v>0</v>
      </c>
      <c r="G288">
        <f>6371 * ACOS(SIN('Additional locations'!$B$6*PI()/180)*SIN(C288*PI()/180) + COS('Additional locations'!$B$6*PI()/180) * COS(C288*PI()/180)*COS(D288* PI()/180-'Additional locations'!$C$6*PI()/180))</f>
        <v>0</v>
      </c>
      <c r="H288" s="11"/>
    </row>
    <row r="289" spans="2:8" x14ac:dyDescent="0.3">
      <c r="B289" t="str">
        <f>'Additional locations'!A43</f>
        <v>New location 31</v>
      </c>
      <c r="C289">
        <f>'Additional locations'!B43</f>
        <v>0</v>
      </c>
      <c r="D289">
        <f>'Additional locations'!C43</f>
        <v>0</v>
      </c>
      <c r="E289">
        <f>'Additional locations'!D43</f>
        <v>0</v>
      </c>
      <c r="F289">
        <f>'Additional locations'!E43</f>
        <v>0</v>
      </c>
      <c r="G289">
        <f>6371 * ACOS(SIN('Additional locations'!$B$6*PI()/180)*SIN(C289*PI()/180) + COS('Additional locations'!$B$6*PI()/180) * COS(C289*PI()/180)*COS(D289* PI()/180-'Additional locations'!$C$6*PI()/180))</f>
        <v>0</v>
      </c>
      <c r="H289" s="11"/>
    </row>
    <row r="290" spans="2:8" x14ac:dyDescent="0.3">
      <c r="B290" t="str">
        <f>'Additional locations'!A44</f>
        <v>New location 32</v>
      </c>
      <c r="C290">
        <f>'Additional locations'!B44</f>
        <v>0</v>
      </c>
      <c r="D290">
        <f>'Additional locations'!C44</f>
        <v>0</v>
      </c>
      <c r="E290">
        <f>'Additional locations'!D44</f>
        <v>0</v>
      </c>
      <c r="F290">
        <f>'Additional locations'!E44</f>
        <v>0</v>
      </c>
      <c r="G290">
        <f>6371 * ACOS(SIN('Additional locations'!$B$6*PI()/180)*SIN(C290*PI()/180) + COS('Additional locations'!$B$6*PI()/180) * COS(C290*PI()/180)*COS(D290* PI()/180-'Additional locations'!$C$6*PI()/180))</f>
        <v>0</v>
      </c>
      <c r="H290" s="11"/>
    </row>
    <row r="291" spans="2:8" x14ac:dyDescent="0.3">
      <c r="B291" t="str">
        <f>'Additional locations'!A45</f>
        <v>New location 33</v>
      </c>
      <c r="C291">
        <f>'Additional locations'!B45</f>
        <v>0</v>
      </c>
      <c r="D291">
        <f>'Additional locations'!C45</f>
        <v>0</v>
      </c>
      <c r="E291">
        <f>'Additional locations'!D45</f>
        <v>0</v>
      </c>
      <c r="F291">
        <f>'Additional locations'!E45</f>
        <v>0</v>
      </c>
      <c r="G291">
        <f>6371 * ACOS(SIN('Additional locations'!$B$6*PI()/180)*SIN(C291*PI()/180) + COS('Additional locations'!$B$6*PI()/180) * COS(C291*PI()/180)*COS(D291* PI()/180-'Additional locations'!$C$6*PI()/180))</f>
        <v>0</v>
      </c>
      <c r="H291" s="11"/>
    </row>
    <row r="292" spans="2:8" x14ac:dyDescent="0.3">
      <c r="B292" t="str">
        <f>'Additional locations'!A46</f>
        <v>New location 34</v>
      </c>
      <c r="C292">
        <f>'Additional locations'!B46</f>
        <v>0</v>
      </c>
      <c r="D292">
        <f>'Additional locations'!C46</f>
        <v>0</v>
      </c>
      <c r="E292">
        <f>'Additional locations'!D46</f>
        <v>0</v>
      </c>
      <c r="F292">
        <f>'Additional locations'!E46</f>
        <v>0</v>
      </c>
      <c r="G292">
        <f>6371 * ACOS(SIN('Additional locations'!$B$6*PI()/180)*SIN(C292*PI()/180) + COS('Additional locations'!$B$6*PI()/180) * COS(C292*PI()/180)*COS(D292* PI()/180-'Additional locations'!$C$6*PI()/180))</f>
        <v>0</v>
      </c>
      <c r="H292" s="11"/>
    </row>
    <row r="293" spans="2:8" x14ac:dyDescent="0.3">
      <c r="B293" t="str">
        <f>'Additional locations'!A47</f>
        <v>New location 35</v>
      </c>
      <c r="C293">
        <f>'Additional locations'!B47</f>
        <v>0</v>
      </c>
      <c r="D293">
        <f>'Additional locations'!C47</f>
        <v>0</v>
      </c>
      <c r="E293">
        <f>'Additional locations'!D47</f>
        <v>0</v>
      </c>
      <c r="F293">
        <f>'Additional locations'!E47</f>
        <v>0</v>
      </c>
      <c r="G293">
        <f>6371 * ACOS(SIN('Additional locations'!$B$6*PI()/180)*SIN(C293*PI()/180) + COS('Additional locations'!$B$6*PI()/180) * COS(C293*PI()/180)*COS(D293* PI()/180-'Additional locations'!$C$6*PI()/180))</f>
        <v>0</v>
      </c>
      <c r="H293" s="11"/>
    </row>
    <row r="294" spans="2:8" x14ac:dyDescent="0.3">
      <c r="B294" t="str">
        <f>'Additional locations'!A48</f>
        <v>New location 36</v>
      </c>
      <c r="C294">
        <f>'Additional locations'!B48</f>
        <v>0</v>
      </c>
      <c r="D294">
        <f>'Additional locations'!C48</f>
        <v>0</v>
      </c>
      <c r="E294">
        <f>'Additional locations'!D48</f>
        <v>0</v>
      </c>
      <c r="F294">
        <f>'Additional locations'!E48</f>
        <v>0</v>
      </c>
      <c r="G294">
        <f>6371 * ACOS(SIN('Additional locations'!$B$6*PI()/180)*SIN(C294*PI()/180) + COS('Additional locations'!$B$6*PI()/180) * COS(C294*PI()/180)*COS(D294* PI()/180-'Additional locations'!$C$6*PI()/180))</f>
        <v>0</v>
      </c>
      <c r="H294" s="11"/>
    </row>
    <row r="295" spans="2:8" x14ac:dyDescent="0.3">
      <c r="B295" t="str">
        <f>'Additional locations'!A49</f>
        <v>New location 37</v>
      </c>
      <c r="C295">
        <f>'Additional locations'!B49</f>
        <v>0</v>
      </c>
      <c r="D295">
        <f>'Additional locations'!C49</f>
        <v>0</v>
      </c>
      <c r="E295">
        <f>'Additional locations'!D49</f>
        <v>0</v>
      </c>
      <c r="F295">
        <f>'Additional locations'!E49</f>
        <v>0</v>
      </c>
      <c r="G295">
        <f>6371 * ACOS(SIN('Additional locations'!$B$6*PI()/180)*SIN(C295*PI()/180) + COS('Additional locations'!$B$6*PI()/180) * COS(C295*PI()/180)*COS(D295* PI()/180-'Additional locations'!$C$6*PI()/180))</f>
        <v>0</v>
      </c>
      <c r="H295" s="11"/>
    </row>
    <row r="296" spans="2:8" x14ac:dyDescent="0.3">
      <c r="B296" t="str">
        <f>'Additional locations'!A50</f>
        <v>New location 38</v>
      </c>
      <c r="C296">
        <f>'Additional locations'!B50</f>
        <v>0</v>
      </c>
      <c r="D296">
        <f>'Additional locations'!C50</f>
        <v>0</v>
      </c>
      <c r="E296">
        <f>'Additional locations'!D50</f>
        <v>0</v>
      </c>
      <c r="F296">
        <f>'Additional locations'!E50</f>
        <v>0</v>
      </c>
      <c r="G296">
        <f>6371 * ACOS(SIN('Additional locations'!$B$6*PI()/180)*SIN(C296*PI()/180) + COS('Additional locations'!$B$6*PI()/180) * COS(C296*PI()/180)*COS(D296* PI()/180-'Additional locations'!$C$6*PI()/180))</f>
        <v>0</v>
      </c>
      <c r="H296" s="11"/>
    </row>
    <row r="297" spans="2:8" x14ac:dyDescent="0.3">
      <c r="B297" t="str">
        <f>'Additional locations'!A51</f>
        <v>New location 39</v>
      </c>
      <c r="C297">
        <f>'Additional locations'!B51</f>
        <v>0</v>
      </c>
      <c r="D297">
        <f>'Additional locations'!C51</f>
        <v>0</v>
      </c>
      <c r="E297">
        <f>'Additional locations'!D51</f>
        <v>0</v>
      </c>
      <c r="F297">
        <f>'Additional locations'!E51</f>
        <v>0</v>
      </c>
      <c r="G297">
        <f>6371 * ACOS(SIN('Additional locations'!$B$6*PI()/180)*SIN(C297*PI()/180) + COS('Additional locations'!$B$6*PI()/180) * COS(C297*PI()/180)*COS(D297* PI()/180-'Additional locations'!$C$6*PI()/180))</f>
        <v>0</v>
      </c>
      <c r="H297" s="11"/>
    </row>
    <row r="298" spans="2:8" x14ac:dyDescent="0.3">
      <c r="B298" t="str">
        <f>'Additional locations'!A52</f>
        <v>New location 40</v>
      </c>
      <c r="C298">
        <f>'Additional locations'!B52</f>
        <v>0</v>
      </c>
      <c r="D298">
        <f>'Additional locations'!C52</f>
        <v>0</v>
      </c>
      <c r="E298">
        <f>'Additional locations'!D52</f>
        <v>0</v>
      </c>
      <c r="F298">
        <f>'Additional locations'!E52</f>
        <v>0</v>
      </c>
      <c r="G298">
        <f>6371 * ACOS(SIN('Additional locations'!$B$6*PI()/180)*SIN(C298*PI()/180) + COS('Additional locations'!$B$6*PI()/180) * COS(C298*PI()/180)*COS(D298* PI()/180-'Additional locations'!$C$6*PI()/180))</f>
        <v>0</v>
      </c>
      <c r="H298" s="11"/>
    </row>
    <row r="299" spans="2:8" x14ac:dyDescent="0.3">
      <c r="B299" t="str">
        <f>'Additional locations'!A53</f>
        <v>New location 41</v>
      </c>
      <c r="C299">
        <f>'Additional locations'!B53</f>
        <v>0</v>
      </c>
      <c r="D299">
        <f>'Additional locations'!C53</f>
        <v>0</v>
      </c>
      <c r="E299">
        <f>'Additional locations'!D53</f>
        <v>0</v>
      </c>
      <c r="F299">
        <f>'Additional locations'!E53</f>
        <v>0</v>
      </c>
      <c r="G299">
        <f>6371 * ACOS(SIN('Additional locations'!$B$6*PI()/180)*SIN(C299*PI()/180) + COS('Additional locations'!$B$6*PI()/180) * COS(C299*PI()/180)*COS(D299* PI()/180-'Additional locations'!$C$6*PI()/180))</f>
        <v>0</v>
      </c>
      <c r="H299" s="11"/>
    </row>
    <row r="300" spans="2:8" x14ac:dyDescent="0.3">
      <c r="B300" t="str">
        <f>'Additional locations'!A54</f>
        <v>New location 42</v>
      </c>
      <c r="C300">
        <f>'Additional locations'!B54</f>
        <v>0</v>
      </c>
      <c r="D300">
        <f>'Additional locations'!C54</f>
        <v>0</v>
      </c>
      <c r="E300">
        <f>'Additional locations'!D54</f>
        <v>0</v>
      </c>
      <c r="F300">
        <f>'Additional locations'!E54</f>
        <v>0</v>
      </c>
      <c r="G300">
        <f>6371 * ACOS(SIN('Additional locations'!$B$6*PI()/180)*SIN(C300*PI()/180) + COS('Additional locations'!$B$6*PI()/180) * COS(C300*PI()/180)*COS(D300* PI()/180-'Additional locations'!$C$6*PI()/180))</f>
        <v>0</v>
      </c>
      <c r="H300" s="11"/>
    </row>
    <row r="301" spans="2:8" x14ac:dyDescent="0.3">
      <c r="B301" t="str">
        <f>'Additional locations'!A55</f>
        <v>New location 43</v>
      </c>
      <c r="C301">
        <f>'Additional locations'!B55</f>
        <v>0</v>
      </c>
      <c r="D301">
        <f>'Additional locations'!C55</f>
        <v>0</v>
      </c>
      <c r="E301">
        <f>'Additional locations'!D55</f>
        <v>0</v>
      </c>
      <c r="F301">
        <f>'Additional locations'!E55</f>
        <v>0</v>
      </c>
      <c r="G301">
        <f>6371 * ACOS(SIN('Additional locations'!$B$6*PI()/180)*SIN(C301*PI()/180) + COS('Additional locations'!$B$6*PI()/180) * COS(C301*PI()/180)*COS(D301* PI()/180-'Additional locations'!$C$6*PI()/180))</f>
        <v>0</v>
      </c>
      <c r="H301" s="11"/>
    </row>
    <row r="302" spans="2:8" x14ac:dyDescent="0.3">
      <c r="B302" t="str">
        <f>'Additional locations'!A56</f>
        <v>New location 44</v>
      </c>
      <c r="C302">
        <f>'Additional locations'!B56</f>
        <v>0</v>
      </c>
      <c r="D302">
        <f>'Additional locations'!C56</f>
        <v>0</v>
      </c>
      <c r="E302">
        <f>'Additional locations'!D56</f>
        <v>0</v>
      </c>
      <c r="F302">
        <f>'Additional locations'!E56</f>
        <v>0</v>
      </c>
      <c r="G302">
        <f>6371 * ACOS(SIN('Additional locations'!$B$6*PI()/180)*SIN(C302*PI()/180) + COS('Additional locations'!$B$6*PI()/180) * COS(C302*PI()/180)*COS(D302* PI()/180-'Additional locations'!$C$6*PI()/180))</f>
        <v>0</v>
      </c>
      <c r="H302" s="11"/>
    </row>
    <row r="303" spans="2:8" x14ac:dyDescent="0.3">
      <c r="B303" t="str">
        <f>'Additional locations'!A57</f>
        <v>New location 45</v>
      </c>
      <c r="C303">
        <f>'Additional locations'!B57</f>
        <v>0</v>
      </c>
      <c r="D303">
        <f>'Additional locations'!C57</f>
        <v>0</v>
      </c>
      <c r="E303">
        <f>'Additional locations'!D57</f>
        <v>0</v>
      </c>
      <c r="F303">
        <f>'Additional locations'!E57</f>
        <v>0</v>
      </c>
      <c r="G303">
        <f>6371 * ACOS(SIN('Additional locations'!$B$6*PI()/180)*SIN(C303*PI()/180) + COS('Additional locations'!$B$6*PI()/180) * COS(C303*PI()/180)*COS(D303* PI()/180-'Additional locations'!$C$6*PI()/180))</f>
        <v>0</v>
      </c>
      <c r="H303" s="11"/>
    </row>
    <row r="304" spans="2:8" x14ac:dyDescent="0.3">
      <c r="B304" t="str">
        <f>'Additional locations'!A58</f>
        <v>New location 46</v>
      </c>
      <c r="C304">
        <f>'Additional locations'!B58</f>
        <v>0</v>
      </c>
      <c r="D304">
        <f>'Additional locations'!C58</f>
        <v>0</v>
      </c>
      <c r="E304">
        <f>'Additional locations'!D58</f>
        <v>0</v>
      </c>
      <c r="F304">
        <f>'Additional locations'!E58</f>
        <v>0</v>
      </c>
      <c r="G304">
        <f>6371 * ACOS(SIN('Additional locations'!$B$6*PI()/180)*SIN(C304*PI()/180) + COS('Additional locations'!$B$6*PI()/180) * COS(C304*PI()/180)*COS(D304* PI()/180-'Additional locations'!$C$6*PI()/180))</f>
        <v>0</v>
      </c>
      <c r="H304" s="11"/>
    </row>
    <row r="305" spans="2:8" x14ac:dyDescent="0.3">
      <c r="B305" t="str">
        <f>'Additional locations'!A59</f>
        <v>New location 47</v>
      </c>
      <c r="C305">
        <f>'Additional locations'!B59</f>
        <v>0</v>
      </c>
      <c r="D305">
        <f>'Additional locations'!C59</f>
        <v>0</v>
      </c>
      <c r="E305">
        <f>'Additional locations'!D59</f>
        <v>0</v>
      </c>
      <c r="F305">
        <f>'Additional locations'!E59</f>
        <v>0</v>
      </c>
      <c r="G305">
        <f>6371 * ACOS(SIN('Additional locations'!$B$6*PI()/180)*SIN(C305*PI()/180) + COS('Additional locations'!$B$6*PI()/180) * COS(C305*PI()/180)*COS(D305* PI()/180-'Additional locations'!$C$6*PI()/180))</f>
        <v>0</v>
      </c>
      <c r="H305" s="11"/>
    </row>
    <row r="306" spans="2:8" x14ac:dyDescent="0.3">
      <c r="B306" t="str">
        <f>'Additional locations'!A60</f>
        <v>New location 48</v>
      </c>
      <c r="C306">
        <f>'Additional locations'!B60</f>
        <v>0</v>
      </c>
      <c r="D306">
        <f>'Additional locations'!C60</f>
        <v>0</v>
      </c>
      <c r="E306">
        <f>'Additional locations'!D60</f>
        <v>0</v>
      </c>
      <c r="F306">
        <f>'Additional locations'!E60</f>
        <v>0</v>
      </c>
      <c r="G306">
        <f>6371 * ACOS(SIN('Additional locations'!$B$6*PI()/180)*SIN(C306*PI()/180) + COS('Additional locations'!$B$6*PI()/180) * COS(C306*PI()/180)*COS(D306* PI()/180-'Additional locations'!$C$6*PI()/180))</f>
        <v>0</v>
      </c>
      <c r="H306" s="11"/>
    </row>
    <row r="307" spans="2:8" x14ac:dyDescent="0.3">
      <c r="B307" t="str">
        <f>'Additional locations'!A61</f>
        <v>New location 49</v>
      </c>
      <c r="C307">
        <f>'Additional locations'!B61</f>
        <v>0</v>
      </c>
      <c r="D307">
        <f>'Additional locations'!C61</f>
        <v>0</v>
      </c>
      <c r="E307">
        <f>'Additional locations'!D61</f>
        <v>0</v>
      </c>
      <c r="F307">
        <f>'Additional locations'!E61</f>
        <v>0</v>
      </c>
      <c r="G307">
        <f>6371 * ACOS(SIN('Additional locations'!$B$6*PI()/180)*SIN(C307*PI()/180) + COS('Additional locations'!$B$6*PI()/180) * COS(C307*PI()/180)*COS(D307* PI()/180-'Additional locations'!$C$6*PI()/180))</f>
        <v>0</v>
      </c>
      <c r="H307" s="11"/>
    </row>
    <row r="308" spans="2:8" x14ac:dyDescent="0.3">
      <c r="B308" t="str">
        <f>'Additional locations'!A62</f>
        <v>New location 50</v>
      </c>
      <c r="C308">
        <f>'Additional locations'!B62</f>
        <v>0</v>
      </c>
      <c r="D308">
        <f>'Additional locations'!C62</f>
        <v>0</v>
      </c>
      <c r="E308">
        <f>'Additional locations'!D62</f>
        <v>0</v>
      </c>
      <c r="F308">
        <f>'Additional locations'!E62</f>
        <v>0</v>
      </c>
      <c r="G308">
        <f>6371 * ACOS(SIN('Additional locations'!$B$6*PI()/180)*SIN(C308*PI()/180) + COS('Additional locations'!$B$6*PI()/180) * COS(C308*PI()/180)*COS(D308* PI()/180-'Additional locations'!$C$6*PI()/180))</f>
        <v>0</v>
      </c>
      <c r="H308" s="11"/>
    </row>
    <row r="309" spans="2:8" x14ac:dyDescent="0.3">
      <c r="H309" s="11"/>
    </row>
    <row r="310" spans="2:8" x14ac:dyDescent="0.3">
      <c r="H310" s="11"/>
    </row>
    <row r="312" spans="2:8" ht="57.6" x14ac:dyDescent="0.3">
      <c r="B312" s="12" t="s">
        <v>78</v>
      </c>
    </row>
  </sheetData>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C3E79-69FF-4B97-AE7B-D11800593916}">
  <sheetPr codeName="Sheet2"/>
  <dimension ref="A1:E34"/>
  <sheetViews>
    <sheetView zoomScale="74" zoomScaleNormal="74" workbookViewId="0">
      <selection activeCell="F31" sqref="F31"/>
    </sheetView>
  </sheetViews>
  <sheetFormatPr defaultRowHeight="14.4" x14ac:dyDescent="0.3"/>
  <cols>
    <col min="1" max="1" width="28.6640625" bestFit="1" customWidth="1"/>
    <col min="2" max="2" width="15.88671875" customWidth="1"/>
    <col min="4" max="4" width="29.109375" bestFit="1" customWidth="1"/>
    <col min="5" max="5" width="16" customWidth="1"/>
    <col min="6" max="6" width="39.88671875" bestFit="1" customWidth="1"/>
    <col min="7" max="7" width="15.88671875" customWidth="1"/>
  </cols>
  <sheetData>
    <row r="1" spans="1:5" x14ac:dyDescent="0.3">
      <c r="A1" s="15" t="s">
        <v>514</v>
      </c>
      <c r="B1" t="s">
        <v>515</v>
      </c>
      <c r="D1" t="s">
        <v>265</v>
      </c>
      <c r="E1" t="s">
        <v>515</v>
      </c>
    </row>
    <row r="2" spans="1:5" x14ac:dyDescent="0.3">
      <c r="A2" s="16" t="s">
        <v>516</v>
      </c>
      <c r="B2" s="108">
        <v>0.19553000000000001</v>
      </c>
      <c r="D2" t="s">
        <v>77</v>
      </c>
      <c r="E2">
        <v>10.4</v>
      </c>
    </row>
    <row r="3" spans="1:5" x14ac:dyDescent="0.3">
      <c r="A3" t="s">
        <v>517</v>
      </c>
      <c r="B3" s="108">
        <v>0.21310999999999999</v>
      </c>
      <c r="D3" t="s">
        <v>339</v>
      </c>
      <c r="E3">
        <v>35</v>
      </c>
    </row>
    <row r="4" spans="1:5" x14ac:dyDescent="0.3">
      <c r="A4" s="16" t="s">
        <v>518</v>
      </c>
      <c r="B4" s="108">
        <v>2.81454</v>
      </c>
      <c r="D4" t="s">
        <v>35</v>
      </c>
      <c r="E4">
        <v>12.2</v>
      </c>
    </row>
    <row r="5" spans="1:5" x14ac:dyDescent="0.3">
      <c r="A5" t="s">
        <v>519</v>
      </c>
      <c r="B5" s="108">
        <v>3.2340499999999999</v>
      </c>
      <c r="D5" t="s">
        <v>350</v>
      </c>
      <c r="E5">
        <v>8.6999999999999993</v>
      </c>
    </row>
    <row r="6" spans="1:5" x14ac:dyDescent="0.3">
      <c r="A6" s="16" t="s">
        <v>520</v>
      </c>
      <c r="B6" s="108">
        <v>0.37874999999999998</v>
      </c>
      <c r="D6" t="s">
        <v>356</v>
      </c>
      <c r="E6">
        <v>7.4</v>
      </c>
    </row>
    <row r="7" spans="1:5" x14ac:dyDescent="0.3">
      <c r="A7" t="s">
        <v>328</v>
      </c>
      <c r="B7">
        <v>3.1818300000000002</v>
      </c>
      <c r="D7" t="s">
        <v>362</v>
      </c>
      <c r="E7">
        <v>53.5</v>
      </c>
    </row>
    <row r="8" spans="1:5" x14ac:dyDescent="0.3">
      <c r="A8" s="16" t="s">
        <v>329</v>
      </c>
      <c r="B8">
        <v>2.6501000000000001</v>
      </c>
      <c r="D8" t="s">
        <v>44</v>
      </c>
      <c r="E8">
        <v>6.7</v>
      </c>
    </row>
    <row r="9" spans="1:5" x14ac:dyDescent="0.3">
      <c r="A9" t="s">
        <v>521</v>
      </c>
      <c r="B9">
        <v>1.74264</v>
      </c>
      <c r="D9" t="s">
        <v>46</v>
      </c>
      <c r="E9">
        <v>13.2</v>
      </c>
    </row>
    <row r="10" spans="1:5" x14ac:dyDescent="0.3">
      <c r="A10" s="16" t="s">
        <v>522</v>
      </c>
      <c r="B10">
        <v>0.29830000000000001</v>
      </c>
      <c r="D10" t="s">
        <v>398</v>
      </c>
      <c r="E10">
        <v>58.9</v>
      </c>
    </row>
    <row r="11" spans="1:5" x14ac:dyDescent="0.3">
      <c r="A11" t="s">
        <v>523</v>
      </c>
      <c r="B11">
        <v>0.2087</v>
      </c>
      <c r="D11" t="s">
        <v>52</v>
      </c>
      <c r="E11">
        <v>14.3</v>
      </c>
    </row>
    <row r="12" spans="1:5" x14ac:dyDescent="0.3">
      <c r="A12" s="16" t="s">
        <v>524</v>
      </c>
      <c r="B12">
        <v>0.17965</v>
      </c>
      <c r="D12" t="s">
        <v>405</v>
      </c>
      <c r="E12">
        <v>39</v>
      </c>
    </row>
    <row r="13" spans="1:5" x14ac:dyDescent="0.3">
      <c r="A13" t="s">
        <v>525</v>
      </c>
      <c r="B13">
        <v>0.49704470652803201</v>
      </c>
      <c r="D13" t="s">
        <v>526</v>
      </c>
      <c r="E13">
        <v>55.8</v>
      </c>
    </row>
    <row r="14" spans="1:5" x14ac:dyDescent="0.3">
      <c r="A14" s="16" t="s">
        <v>527</v>
      </c>
      <c r="B14">
        <v>4.6856800000000002E-3</v>
      </c>
      <c r="D14" t="s">
        <v>63</v>
      </c>
      <c r="E14">
        <v>14.8</v>
      </c>
    </row>
    <row r="15" spans="1:5" x14ac:dyDescent="0.3">
      <c r="A15" t="s">
        <v>528</v>
      </c>
      <c r="B15">
        <v>4.6856800000000002E-3</v>
      </c>
      <c r="D15" t="s">
        <v>66</v>
      </c>
      <c r="E15">
        <v>19</v>
      </c>
    </row>
    <row r="16" spans="1:5" x14ac:dyDescent="0.3">
      <c r="A16" s="16" t="s">
        <v>529</v>
      </c>
      <c r="B16">
        <v>8.9831100000000007E-3</v>
      </c>
      <c r="D16" t="s">
        <v>72</v>
      </c>
      <c r="E16">
        <v>7</v>
      </c>
    </row>
    <row r="17" spans="1:5" x14ac:dyDescent="0.3">
      <c r="A17" t="s">
        <v>530</v>
      </c>
      <c r="B17">
        <v>4.6856800000000002E-3</v>
      </c>
      <c r="D17" t="s">
        <v>74</v>
      </c>
      <c r="E17">
        <v>6.6</v>
      </c>
    </row>
    <row r="18" spans="1:5" x14ac:dyDescent="0.3">
      <c r="D18" t="s">
        <v>487</v>
      </c>
      <c r="E18">
        <v>63.8</v>
      </c>
    </row>
    <row r="19" spans="1:5" x14ac:dyDescent="0.3">
      <c r="D19" t="s">
        <v>531</v>
      </c>
      <c r="E19">
        <v>16.100000000000001</v>
      </c>
    </row>
    <row r="20" spans="1:5" x14ac:dyDescent="0.3">
      <c r="D20" t="s">
        <v>532</v>
      </c>
      <c r="E20">
        <v>11.6</v>
      </c>
    </row>
    <row r="21" spans="1:5" x14ac:dyDescent="0.3">
      <c r="D21" t="s">
        <v>533</v>
      </c>
      <c r="E21">
        <v>39.499999999999993</v>
      </c>
    </row>
    <row r="23" spans="1:5" x14ac:dyDescent="0.3">
      <c r="A23" t="s">
        <v>270</v>
      </c>
      <c r="B23" t="s">
        <v>515</v>
      </c>
    </row>
    <row r="24" spans="1:5" x14ac:dyDescent="0.3">
      <c r="A24" s="14" t="s">
        <v>534</v>
      </c>
      <c r="B24">
        <v>1.0500779</v>
      </c>
    </row>
    <row r="25" spans="1:5" x14ac:dyDescent="0.3">
      <c r="A25" s="14" t="s">
        <v>535</v>
      </c>
      <c r="B25">
        <v>1.0981141999999999</v>
      </c>
    </row>
    <row r="26" spans="1:5" x14ac:dyDescent="0.3">
      <c r="A26" s="14" t="s">
        <v>536</v>
      </c>
      <c r="B26">
        <v>22.31</v>
      </c>
    </row>
    <row r="27" spans="1:5" x14ac:dyDescent="0.3">
      <c r="A27" s="14" t="s">
        <v>537</v>
      </c>
      <c r="B27" s="108">
        <v>0.26950415999999999</v>
      </c>
    </row>
    <row r="28" spans="1:5" x14ac:dyDescent="0.3">
      <c r="A28" s="14" t="s">
        <v>538</v>
      </c>
      <c r="B28" s="108">
        <v>0.12005</v>
      </c>
    </row>
    <row r="29" spans="1:5" x14ac:dyDescent="0.3">
      <c r="A29" s="14" t="s">
        <v>539</v>
      </c>
      <c r="B29">
        <v>0.24179306</v>
      </c>
    </row>
    <row r="30" spans="1:5" x14ac:dyDescent="0.3">
      <c r="A30" s="14" t="s">
        <v>540</v>
      </c>
      <c r="B30">
        <v>0.11879305999999999</v>
      </c>
    </row>
    <row r="31" spans="1:5" x14ac:dyDescent="0.3">
      <c r="A31" s="14" t="s">
        <v>541</v>
      </c>
      <c r="B31">
        <v>1.861793</v>
      </c>
    </row>
    <row r="32" spans="1:5" x14ac:dyDescent="0.3">
      <c r="A32" s="14" t="s">
        <v>542</v>
      </c>
      <c r="B32">
        <v>3.8240933500000001</v>
      </c>
    </row>
    <row r="33" spans="1:2" x14ac:dyDescent="0.3">
      <c r="A33" s="14" t="s">
        <v>543</v>
      </c>
      <c r="B33">
        <v>1.4027700000000001</v>
      </c>
    </row>
    <row r="34" spans="1:2" x14ac:dyDescent="0.3">
      <c r="A34" s="14" t="s">
        <v>544</v>
      </c>
      <c r="B34">
        <v>3.17249932</v>
      </c>
    </row>
  </sheetData>
  <sheetProtection algorithmName="SHA-512" hashValue="+TawVJaf7HfDDor63fJElAqYAXXDhdOOv8117oC0t3qL2jN4YK/TqWJ5kzyoawMk6rwih7c3cCH1R8k/GI13yQ==" saltValue="gYiLQ78HWSckdhPfEie2Cg==" spinCount="100000" sheet="1" objects="1" scenarios="1"/>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9A20B-3FA4-4506-83AB-14E1436EFEC8}">
  <sheetPr codeName="Sheet6"/>
  <dimension ref="A1:X37"/>
  <sheetViews>
    <sheetView topLeftCell="A4" zoomScale="82" zoomScaleNormal="82" workbookViewId="0">
      <selection activeCell="H8" sqref="H8"/>
    </sheetView>
  </sheetViews>
  <sheetFormatPr defaultColWidth="9.109375" defaultRowHeight="13.8" x14ac:dyDescent="0.25"/>
  <cols>
    <col min="1" max="1" width="41.5546875" style="1" customWidth="1"/>
    <col min="2" max="14" width="9.109375" style="1"/>
    <col min="15" max="15" width="11" style="1" customWidth="1"/>
    <col min="16" max="22" width="9.109375" style="1"/>
    <col min="23" max="23" width="21.109375" style="1" bestFit="1" customWidth="1"/>
    <col min="24" max="16384" width="9.109375" style="1"/>
  </cols>
  <sheetData>
    <row r="1" spans="1:24" ht="30" customHeight="1" x14ac:dyDescent="0.25">
      <c r="A1" s="1" t="s">
        <v>79</v>
      </c>
      <c r="C1" s="109" t="s">
        <v>80</v>
      </c>
      <c r="D1" s="109"/>
    </row>
    <row r="2" spans="1:24" x14ac:dyDescent="0.25">
      <c r="C2" s="1" t="s">
        <v>81</v>
      </c>
      <c r="O2" s="1" t="s">
        <v>82</v>
      </c>
      <c r="T2" s="1" t="s">
        <v>83</v>
      </c>
    </row>
    <row r="3" spans="1:24" x14ac:dyDescent="0.25">
      <c r="C3" s="2" t="e">
        <f>LEFT('READ FIRST'!H19,4)+1</f>
        <v>#VALUE!</v>
      </c>
      <c r="D3" s="3" t="e">
        <f>ROUND('READ FIRST'!$H$17*O6,2)</f>
        <v>#VALUE!</v>
      </c>
      <c r="F3" s="1" t="s">
        <v>84</v>
      </c>
      <c r="G3" s="1" t="e">
        <f>LEFT('READ FIRST'!H19,4)+1</f>
        <v>#VALUE!</v>
      </c>
      <c r="T3" s="1" t="s">
        <v>85</v>
      </c>
    </row>
    <row r="4" spans="1:24" s="4" customFormat="1" ht="14.4" x14ac:dyDescent="0.3">
      <c r="C4" s="2" t="e">
        <f>C3+1</f>
        <v>#VALUE!</v>
      </c>
      <c r="D4" s="3" t="e">
        <f>ROUND('READ FIRST'!$H$17*O7,2)</f>
        <v>#VALUE!</v>
      </c>
      <c r="F4" s="6" t="s">
        <v>86</v>
      </c>
      <c r="G4" s="6" t="s">
        <v>87</v>
      </c>
      <c r="H4" s="6" t="s">
        <v>88</v>
      </c>
      <c r="I4" s="6" t="s">
        <v>89</v>
      </c>
      <c r="J4" s="6" t="s">
        <v>90</v>
      </c>
      <c r="K4" s="6" t="s">
        <v>91</v>
      </c>
      <c r="L4" s="6"/>
      <c r="M4" s="1"/>
      <c r="N4" s="1"/>
      <c r="O4" s="5" t="s">
        <v>92</v>
      </c>
      <c r="P4" s="5" t="s">
        <v>93</v>
      </c>
      <c r="Q4" s="5" t="s">
        <v>93</v>
      </c>
      <c r="R4" s="1"/>
      <c r="S4" s="1"/>
      <c r="T4" s="1" t="s">
        <v>94</v>
      </c>
    </row>
    <row r="5" spans="1:24" s="4" customFormat="1" ht="14.4" x14ac:dyDescent="0.3">
      <c r="C5" s="2" t="e">
        <f>C4+1</f>
        <v>#VALUE!</v>
      </c>
      <c r="D5" s="3" t="e">
        <f>ROUND('READ FIRST'!$H$17*O8,2)</f>
        <v>#VALUE!</v>
      </c>
      <c r="F5" s="6" t="e">
        <f>O5</f>
        <v>#VALUE!</v>
      </c>
      <c r="G5" s="6">
        <v>100</v>
      </c>
      <c r="H5" s="6">
        <v>10</v>
      </c>
      <c r="I5" s="6" t="e">
        <f>F5-$G$3</f>
        <v>#VALUE!</v>
      </c>
      <c r="J5" s="6" t="e">
        <f>LN(H5/G5)/I5</f>
        <v>#VALUE!</v>
      </c>
      <c r="K5" s="6" t="e">
        <f>1-EXP(J5)</f>
        <v>#VALUE!</v>
      </c>
      <c r="L5" s="6"/>
      <c r="M5" s="1"/>
      <c r="N5" s="1"/>
      <c r="O5" s="1" t="e">
        <f>LEFT('READ FIRST'!H20,4)+1</f>
        <v>#VALUE!</v>
      </c>
      <c r="P5" s="1">
        <v>2030</v>
      </c>
      <c r="Q5" s="1">
        <v>2045</v>
      </c>
      <c r="R5" s="1"/>
      <c r="S5" s="1"/>
      <c r="T5" s="1" t="s">
        <v>95</v>
      </c>
      <c r="W5" s="4" t="s">
        <v>96</v>
      </c>
      <c r="X5" s="4" t="e">
        <f>(O7-O8)/O7</f>
        <v>#VALUE!</v>
      </c>
    </row>
    <row r="6" spans="1:24" s="4" customFormat="1" ht="14.4" x14ac:dyDescent="0.3">
      <c r="C6" s="2" t="e">
        <f t="shared" ref="C6:C31" si="0">C5+1</f>
        <v>#VALUE!</v>
      </c>
      <c r="D6" s="3" t="e">
        <f>ROUND('READ FIRST'!$H$17*O9,2)</f>
        <v>#VALUE!</v>
      </c>
      <c r="F6" s="6">
        <f>P5</f>
        <v>2030</v>
      </c>
      <c r="G6" s="6">
        <v>100</v>
      </c>
      <c r="H6" s="6">
        <v>10</v>
      </c>
      <c r="I6" s="6" t="e">
        <f>F6-$G$3</f>
        <v>#VALUE!</v>
      </c>
      <c r="J6" s="6" t="e">
        <f t="shared" ref="J6:J7" si="1">LN(H6/G6)/I6</f>
        <v>#VALUE!</v>
      </c>
      <c r="K6" s="6" t="e">
        <f t="shared" ref="K6:K7" si="2">1-EXP(J6)</f>
        <v>#VALUE!</v>
      </c>
      <c r="L6" s="6"/>
      <c r="M6" s="1">
        <v>0</v>
      </c>
      <c r="N6" s="1" t="e">
        <f>$G$3+M6</f>
        <v>#VALUE!</v>
      </c>
      <c r="O6" s="1" t="e">
        <f>EXP($J$5*M6)</f>
        <v>#VALUE!</v>
      </c>
      <c r="P6" s="1" t="e">
        <f>EXP($J$6*M6)</f>
        <v>#VALUE!</v>
      </c>
      <c r="Q6" s="1" t="e">
        <f>EXP($J$7*M6)</f>
        <v>#VALUE!</v>
      </c>
      <c r="R6" s="1"/>
      <c r="S6" s="1"/>
      <c r="T6" s="1" t="s">
        <v>97</v>
      </c>
    </row>
    <row r="7" spans="1:24" s="4" customFormat="1" ht="14.4" x14ac:dyDescent="0.3">
      <c r="C7" s="2" t="e">
        <f t="shared" si="0"/>
        <v>#VALUE!</v>
      </c>
      <c r="D7" s="3" t="e">
        <f>ROUND('READ FIRST'!$H$17*O10,2)</f>
        <v>#VALUE!</v>
      </c>
      <c r="F7" s="6">
        <f>Q5</f>
        <v>2045</v>
      </c>
      <c r="G7" s="6">
        <v>100</v>
      </c>
      <c r="H7" s="6">
        <v>10</v>
      </c>
      <c r="I7" s="6" t="e">
        <f>F7-$G$3</f>
        <v>#VALUE!</v>
      </c>
      <c r="J7" s="6" t="e">
        <f t="shared" si="1"/>
        <v>#VALUE!</v>
      </c>
      <c r="K7" s="6" t="e">
        <f t="shared" si="2"/>
        <v>#VALUE!</v>
      </c>
      <c r="L7" s="6"/>
      <c r="M7" s="1">
        <v>1</v>
      </c>
      <c r="N7" s="1" t="e">
        <f t="shared" ref="N7:N37" si="3">$G$3+M7</f>
        <v>#VALUE!</v>
      </c>
      <c r="O7" s="1" t="e">
        <f t="shared" ref="O7:O37" si="4">EXP($J$5*M7)</f>
        <v>#VALUE!</v>
      </c>
      <c r="P7" s="1" t="e">
        <f t="shared" ref="P7:P37" si="5">EXP($J$6*M7)</f>
        <v>#VALUE!</v>
      </c>
      <c r="Q7" s="1" t="e">
        <f t="shared" ref="Q7:Q37" si="6">EXP($J$7*M7)</f>
        <v>#VALUE!</v>
      </c>
      <c r="R7" s="1"/>
      <c r="S7" s="1"/>
      <c r="T7" s="1" t="s">
        <v>98</v>
      </c>
    </row>
    <row r="8" spans="1:24" s="4" customFormat="1" x14ac:dyDescent="0.25">
      <c r="C8" s="2" t="e">
        <f t="shared" si="0"/>
        <v>#VALUE!</v>
      </c>
      <c r="D8" s="3" t="e">
        <f>ROUND('READ FIRST'!$H$17*O11,2)</f>
        <v>#VALUE!</v>
      </c>
      <c r="F8" s="1"/>
      <c r="G8" s="1"/>
      <c r="H8" s="1"/>
      <c r="I8" s="1"/>
      <c r="J8" s="1"/>
      <c r="K8" s="1"/>
      <c r="L8" s="1"/>
      <c r="M8" s="1">
        <v>2</v>
      </c>
      <c r="N8" s="1" t="e">
        <f t="shared" si="3"/>
        <v>#VALUE!</v>
      </c>
      <c r="O8" s="1" t="e">
        <f t="shared" si="4"/>
        <v>#VALUE!</v>
      </c>
      <c r="P8" s="1" t="e">
        <f t="shared" si="5"/>
        <v>#VALUE!</v>
      </c>
      <c r="Q8" s="1" t="e">
        <f t="shared" si="6"/>
        <v>#VALUE!</v>
      </c>
      <c r="R8" s="1"/>
      <c r="S8" s="1"/>
      <c r="T8" s="1" t="s">
        <v>99</v>
      </c>
    </row>
    <row r="9" spans="1:24" s="4" customFormat="1" x14ac:dyDescent="0.25">
      <c r="C9" s="2" t="e">
        <f t="shared" si="0"/>
        <v>#VALUE!</v>
      </c>
      <c r="D9" s="3" t="e">
        <f>ROUND('READ FIRST'!$H$17*O12,2)</f>
        <v>#VALUE!</v>
      </c>
      <c r="F9" s="1"/>
      <c r="G9" s="1"/>
      <c r="H9" s="1"/>
      <c r="I9" s="1"/>
      <c r="J9" s="1"/>
      <c r="K9" s="1"/>
      <c r="L9" s="1"/>
      <c r="M9" s="1">
        <v>3</v>
      </c>
      <c r="N9" s="1" t="e">
        <f t="shared" si="3"/>
        <v>#VALUE!</v>
      </c>
      <c r="O9" s="1" t="e">
        <f t="shared" si="4"/>
        <v>#VALUE!</v>
      </c>
      <c r="P9" s="1" t="e">
        <f t="shared" si="5"/>
        <v>#VALUE!</v>
      </c>
      <c r="Q9" s="1" t="e">
        <f t="shared" si="6"/>
        <v>#VALUE!</v>
      </c>
      <c r="R9" s="1"/>
      <c r="S9" s="1"/>
      <c r="T9" s="1" t="s">
        <v>100</v>
      </c>
    </row>
    <row r="10" spans="1:24" x14ac:dyDescent="0.25">
      <c r="C10" s="2" t="e">
        <f t="shared" si="0"/>
        <v>#VALUE!</v>
      </c>
      <c r="D10" s="3" t="e">
        <f>ROUND('READ FIRST'!$H$17*O13,2)</f>
        <v>#VALUE!</v>
      </c>
      <c r="M10" s="1">
        <v>4</v>
      </c>
      <c r="N10" s="1" t="e">
        <f t="shared" si="3"/>
        <v>#VALUE!</v>
      </c>
      <c r="O10" s="1" t="e">
        <f t="shared" si="4"/>
        <v>#VALUE!</v>
      </c>
      <c r="P10" s="1" t="e">
        <f t="shared" si="5"/>
        <v>#VALUE!</v>
      </c>
      <c r="Q10" s="1" t="e">
        <f t="shared" si="6"/>
        <v>#VALUE!</v>
      </c>
      <c r="T10" s="1" t="s">
        <v>101</v>
      </c>
    </row>
    <row r="11" spans="1:24" x14ac:dyDescent="0.25">
      <c r="C11" s="2" t="e">
        <f t="shared" si="0"/>
        <v>#VALUE!</v>
      </c>
      <c r="D11" s="3" t="e">
        <f>ROUND('READ FIRST'!$H$17*O14,2)</f>
        <v>#VALUE!</v>
      </c>
      <c r="M11" s="1">
        <v>5</v>
      </c>
      <c r="N11" s="1" t="e">
        <f t="shared" si="3"/>
        <v>#VALUE!</v>
      </c>
      <c r="O11" s="1" t="e">
        <f t="shared" si="4"/>
        <v>#VALUE!</v>
      </c>
      <c r="P11" s="1" t="e">
        <f t="shared" si="5"/>
        <v>#VALUE!</v>
      </c>
      <c r="Q11" s="1" t="e">
        <f t="shared" si="6"/>
        <v>#VALUE!</v>
      </c>
      <c r="T11" s="1" t="s">
        <v>102</v>
      </c>
    </row>
    <row r="12" spans="1:24" x14ac:dyDescent="0.25">
      <c r="C12" s="2" t="e">
        <f t="shared" si="0"/>
        <v>#VALUE!</v>
      </c>
      <c r="D12" s="3" t="e">
        <f>ROUND('READ FIRST'!$H$17*O15,2)</f>
        <v>#VALUE!</v>
      </c>
      <c r="M12" s="1">
        <v>6</v>
      </c>
      <c r="N12" s="1" t="e">
        <f t="shared" si="3"/>
        <v>#VALUE!</v>
      </c>
      <c r="O12" s="1" t="e">
        <f t="shared" si="4"/>
        <v>#VALUE!</v>
      </c>
      <c r="P12" s="1" t="e">
        <f t="shared" si="5"/>
        <v>#VALUE!</v>
      </c>
      <c r="Q12" s="1" t="e">
        <f t="shared" si="6"/>
        <v>#VALUE!</v>
      </c>
      <c r="T12" s="1" t="s">
        <v>103</v>
      </c>
    </row>
    <row r="13" spans="1:24" x14ac:dyDescent="0.25">
      <c r="C13" s="2" t="e">
        <f t="shared" si="0"/>
        <v>#VALUE!</v>
      </c>
      <c r="D13" s="3" t="e">
        <f>ROUND('READ FIRST'!$H$17*O16,2)</f>
        <v>#VALUE!</v>
      </c>
      <c r="M13" s="1">
        <v>7</v>
      </c>
      <c r="N13" s="1" t="e">
        <f t="shared" si="3"/>
        <v>#VALUE!</v>
      </c>
      <c r="O13" s="1" t="e">
        <f t="shared" si="4"/>
        <v>#VALUE!</v>
      </c>
      <c r="P13" s="1" t="e">
        <f t="shared" si="5"/>
        <v>#VALUE!</v>
      </c>
      <c r="Q13" s="1" t="e">
        <f t="shared" si="6"/>
        <v>#VALUE!</v>
      </c>
      <c r="T13" s="1" t="s">
        <v>104</v>
      </c>
    </row>
    <row r="14" spans="1:24" x14ac:dyDescent="0.25">
      <c r="C14" s="2" t="e">
        <f t="shared" si="0"/>
        <v>#VALUE!</v>
      </c>
      <c r="D14" s="3" t="e">
        <f>ROUND('READ FIRST'!$H$17*O17,2)</f>
        <v>#VALUE!</v>
      </c>
      <c r="M14" s="1">
        <v>8</v>
      </c>
      <c r="N14" s="1" t="e">
        <f t="shared" si="3"/>
        <v>#VALUE!</v>
      </c>
      <c r="O14" s="1" t="e">
        <f t="shared" si="4"/>
        <v>#VALUE!</v>
      </c>
      <c r="P14" s="1" t="e">
        <f t="shared" si="5"/>
        <v>#VALUE!</v>
      </c>
      <c r="Q14" s="1" t="e">
        <f t="shared" si="6"/>
        <v>#VALUE!</v>
      </c>
      <c r="T14" s="1" t="s">
        <v>105</v>
      </c>
    </row>
    <row r="15" spans="1:24" x14ac:dyDescent="0.25">
      <c r="C15" s="2" t="e">
        <f t="shared" si="0"/>
        <v>#VALUE!</v>
      </c>
      <c r="D15" s="3" t="e">
        <f>ROUND('READ FIRST'!$H$17*O18,2)</f>
        <v>#VALUE!</v>
      </c>
      <c r="M15" s="1">
        <v>9</v>
      </c>
      <c r="N15" s="1" t="e">
        <f t="shared" si="3"/>
        <v>#VALUE!</v>
      </c>
      <c r="O15" s="1" t="e">
        <f t="shared" si="4"/>
        <v>#VALUE!</v>
      </c>
      <c r="P15" s="1" t="e">
        <f t="shared" si="5"/>
        <v>#VALUE!</v>
      </c>
      <c r="Q15" s="1" t="e">
        <f t="shared" si="6"/>
        <v>#VALUE!</v>
      </c>
      <c r="T15" s="1" t="s">
        <v>106</v>
      </c>
    </row>
    <row r="16" spans="1:24" x14ac:dyDescent="0.25">
      <c r="C16" s="2" t="e">
        <f t="shared" si="0"/>
        <v>#VALUE!</v>
      </c>
      <c r="D16" s="3" t="e">
        <f>ROUND('READ FIRST'!$H$17*O19,2)</f>
        <v>#VALUE!</v>
      </c>
      <c r="M16" s="1">
        <v>10</v>
      </c>
      <c r="N16" s="1" t="e">
        <f t="shared" si="3"/>
        <v>#VALUE!</v>
      </c>
      <c r="O16" s="1" t="e">
        <f t="shared" si="4"/>
        <v>#VALUE!</v>
      </c>
      <c r="P16" s="1" t="e">
        <f t="shared" si="5"/>
        <v>#VALUE!</v>
      </c>
      <c r="Q16" s="1" t="e">
        <f t="shared" si="6"/>
        <v>#VALUE!</v>
      </c>
      <c r="T16" s="1" t="s">
        <v>107</v>
      </c>
    </row>
    <row r="17" spans="3:20" x14ac:dyDescent="0.25">
      <c r="C17" s="2" t="e">
        <f t="shared" si="0"/>
        <v>#VALUE!</v>
      </c>
      <c r="D17" s="3" t="e">
        <f>ROUND('READ FIRST'!$H$17*O20,2)</f>
        <v>#VALUE!</v>
      </c>
      <c r="M17" s="1">
        <v>11</v>
      </c>
      <c r="N17" s="1" t="e">
        <f t="shared" si="3"/>
        <v>#VALUE!</v>
      </c>
      <c r="O17" s="1" t="e">
        <f t="shared" si="4"/>
        <v>#VALUE!</v>
      </c>
      <c r="P17" s="1" t="e">
        <f t="shared" si="5"/>
        <v>#VALUE!</v>
      </c>
      <c r="Q17" s="1" t="e">
        <f t="shared" si="6"/>
        <v>#VALUE!</v>
      </c>
      <c r="T17" s="1" t="s">
        <v>108</v>
      </c>
    </row>
    <row r="18" spans="3:20" x14ac:dyDescent="0.25">
      <c r="C18" s="2" t="e">
        <f t="shared" si="0"/>
        <v>#VALUE!</v>
      </c>
      <c r="D18" s="3" t="e">
        <f>ROUND('READ FIRST'!$H$17*O21,2)</f>
        <v>#VALUE!</v>
      </c>
      <c r="M18" s="1">
        <v>12</v>
      </c>
      <c r="N18" s="1" t="e">
        <f t="shared" si="3"/>
        <v>#VALUE!</v>
      </c>
      <c r="O18" s="1" t="e">
        <f t="shared" si="4"/>
        <v>#VALUE!</v>
      </c>
      <c r="P18" s="1" t="e">
        <f t="shared" si="5"/>
        <v>#VALUE!</v>
      </c>
      <c r="Q18" s="1" t="e">
        <f t="shared" si="6"/>
        <v>#VALUE!</v>
      </c>
      <c r="T18" s="1" t="s">
        <v>109</v>
      </c>
    </row>
    <row r="19" spans="3:20" x14ac:dyDescent="0.25">
      <c r="C19" s="2" t="e">
        <f t="shared" si="0"/>
        <v>#VALUE!</v>
      </c>
      <c r="D19" s="3" t="e">
        <f>ROUND('READ FIRST'!$H$17*O22,2)</f>
        <v>#VALUE!</v>
      </c>
      <c r="M19" s="1">
        <v>13</v>
      </c>
      <c r="N19" s="1" t="e">
        <f t="shared" si="3"/>
        <v>#VALUE!</v>
      </c>
      <c r="O19" s="1" t="e">
        <f t="shared" si="4"/>
        <v>#VALUE!</v>
      </c>
      <c r="P19" s="1" t="e">
        <f t="shared" si="5"/>
        <v>#VALUE!</v>
      </c>
      <c r="Q19" s="1" t="e">
        <f t="shared" si="6"/>
        <v>#VALUE!</v>
      </c>
      <c r="T19" s="1" t="s">
        <v>110</v>
      </c>
    </row>
    <row r="20" spans="3:20" x14ac:dyDescent="0.25">
      <c r="C20" s="2" t="e">
        <f t="shared" si="0"/>
        <v>#VALUE!</v>
      </c>
      <c r="D20" s="3" t="e">
        <f>ROUND('READ FIRST'!$H$17*O23,2)</f>
        <v>#VALUE!</v>
      </c>
      <c r="M20" s="1">
        <v>14</v>
      </c>
      <c r="N20" s="1" t="e">
        <f t="shared" si="3"/>
        <v>#VALUE!</v>
      </c>
      <c r="O20" s="1" t="e">
        <f t="shared" si="4"/>
        <v>#VALUE!</v>
      </c>
      <c r="P20" s="1" t="e">
        <f t="shared" si="5"/>
        <v>#VALUE!</v>
      </c>
      <c r="Q20" s="1" t="e">
        <f t="shared" si="6"/>
        <v>#VALUE!</v>
      </c>
      <c r="T20" s="1" t="s">
        <v>111</v>
      </c>
    </row>
    <row r="21" spans="3:20" x14ac:dyDescent="0.25">
      <c r="C21" s="2" t="e">
        <f t="shared" si="0"/>
        <v>#VALUE!</v>
      </c>
      <c r="D21" s="3" t="e">
        <f>ROUND('READ FIRST'!$H$17*O24,2)</f>
        <v>#VALUE!</v>
      </c>
      <c r="M21" s="1">
        <v>15</v>
      </c>
      <c r="N21" s="1" t="e">
        <f t="shared" si="3"/>
        <v>#VALUE!</v>
      </c>
      <c r="O21" s="1" t="e">
        <f t="shared" si="4"/>
        <v>#VALUE!</v>
      </c>
      <c r="P21" s="1" t="e">
        <f t="shared" si="5"/>
        <v>#VALUE!</v>
      </c>
      <c r="Q21" s="1" t="e">
        <f t="shared" si="6"/>
        <v>#VALUE!</v>
      </c>
      <c r="T21" s="1" t="s">
        <v>112</v>
      </c>
    </row>
    <row r="22" spans="3:20" x14ac:dyDescent="0.25">
      <c r="C22" s="2" t="e">
        <f t="shared" si="0"/>
        <v>#VALUE!</v>
      </c>
      <c r="D22" s="3" t="e">
        <f>ROUND('READ FIRST'!$H$17*O25,2)</f>
        <v>#VALUE!</v>
      </c>
      <c r="M22" s="1">
        <v>16</v>
      </c>
      <c r="N22" s="1" t="e">
        <f t="shared" si="3"/>
        <v>#VALUE!</v>
      </c>
      <c r="O22" s="1" t="e">
        <f t="shared" si="4"/>
        <v>#VALUE!</v>
      </c>
      <c r="P22" s="1" t="e">
        <f t="shared" si="5"/>
        <v>#VALUE!</v>
      </c>
      <c r="Q22" s="1" t="e">
        <f t="shared" si="6"/>
        <v>#VALUE!</v>
      </c>
      <c r="T22" s="1" t="s">
        <v>113</v>
      </c>
    </row>
    <row r="23" spans="3:20" x14ac:dyDescent="0.25">
      <c r="C23" s="2" t="e">
        <f t="shared" si="0"/>
        <v>#VALUE!</v>
      </c>
      <c r="D23" s="3" t="e">
        <f>ROUND('READ FIRST'!$H$17*O26,2)</f>
        <v>#VALUE!</v>
      </c>
      <c r="M23" s="1">
        <v>17</v>
      </c>
      <c r="N23" s="1" t="e">
        <f t="shared" si="3"/>
        <v>#VALUE!</v>
      </c>
      <c r="O23" s="1" t="e">
        <f t="shared" si="4"/>
        <v>#VALUE!</v>
      </c>
      <c r="P23" s="1" t="e">
        <f t="shared" si="5"/>
        <v>#VALUE!</v>
      </c>
      <c r="Q23" s="1" t="e">
        <f t="shared" si="6"/>
        <v>#VALUE!</v>
      </c>
      <c r="T23" s="1" t="s">
        <v>114</v>
      </c>
    </row>
    <row r="24" spans="3:20" x14ac:dyDescent="0.25">
      <c r="C24" s="2" t="e">
        <f t="shared" si="0"/>
        <v>#VALUE!</v>
      </c>
      <c r="D24" s="3" t="e">
        <f>ROUND('READ FIRST'!$H$17*O27,2)</f>
        <v>#VALUE!</v>
      </c>
      <c r="M24" s="1">
        <v>18</v>
      </c>
      <c r="N24" s="1" t="e">
        <f t="shared" si="3"/>
        <v>#VALUE!</v>
      </c>
      <c r="O24" s="1" t="e">
        <f t="shared" si="4"/>
        <v>#VALUE!</v>
      </c>
      <c r="P24" s="1" t="e">
        <f t="shared" si="5"/>
        <v>#VALUE!</v>
      </c>
      <c r="Q24" s="1" t="e">
        <f t="shared" si="6"/>
        <v>#VALUE!</v>
      </c>
      <c r="T24" s="1" t="s">
        <v>115</v>
      </c>
    </row>
    <row r="25" spans="3:20" x14ac:dyDescent="0.25">
      <c r="C25" s="2" t="e">
        <f t="shared" si="0"/>
        <v>#VALUE!</v>
      </c>
      <c r="D25" s="3" t="e">
        <f>ROUND('READ FIRST'!$H$17*O28,2)</f>
        <v>#VALUE!</v>
      </c>
      <c r="M25" s="1">
        <v>19</v>
      </c>
      <c r="N25" s="1" t="e">
        <f t="shared" si="3"/>
        <v>#VALUE!</v>
      </c>
      <c r="O25" s="1" t="e">
        <f t="shared" si="4"/>
        <v>#VALUE!</v>
      </c>
      <c r="P25" s="1" t="e">
        <f t="shared" si="5"/>
        <v>#VALUE!</v>
      </c>
      <c r="Q25" s="1" t="e">
        <f t="shared" si="6"/>
        <v>#VALUE!</v>
      </c>
      <c r="T25" s="1" t="s">
        <v>116</v>
      </c>
    </row>
    <row r="26" spans="3:20" x14ac:dyDescent="0.25">
      <c r="C26" s="2" t="e">
        <f t="shared" si="0"/>
        <v>#VALUE!</v>
      </c>
      <c r="D26" s="3" t="e">
        <f>ROUND('READ FIRST'!$H$17*O29,2)</f>
        <v>#VALUE!</v>
      </c>
      <c r="M26" s="1">
        <v>20</v>
      </c>
      <c r="N26" s="1" t="e">
        <f t="shared" si="3"/>
        <v>#VALUE!</v>
      </c>
      <c r="O26" s="1" t="e">
        <f t="shared" si="4"/>
        <v>#VALUE!</v>
      </c>
      <c r="P26" s="1" t="e">
        <f t="shared" si="5"/>
        <v>#VALUE!</v>
      </c>
      <c r="Q26" s="1" t="e">
        <f t="shared" si="6"/>
        <v>#VALUE!</v>
      </c>
      <c r="T26" s="1" t="s">
        <v>117</v>
      </c>
    </row>
    <row r="27" spans="3:20" x14ac:dyDescent="0.25">
      <c r="C27" s="2" t="e">
        <f t="shared" si="0"/>
        <v>#VALUE!</v>
      </c>
      <c r="D27" s="3" t="e">
        <f>ROUND('READ FIRST'!$H$17*O30,2)</f>
        <v>#VALUE!</v>
      </c>
      <c r="M27" s="1">
        <v>21</v>
      </c>
      <c r="N27" s="1" t="e">
        <f t="shared" si="3"/>
        <v>#VALUE!</v>
      </c>
      <c r="O27" s="1" t="e">
        <f t="shared" si="4"/>
        <v>#VALUE!</v>
      </c>
      <c r="P27" s="1" t="e">
        <f t="shared" si="5"/>
        <v>#VALUE!</v>
      </c>
      <c r="Q27" s="1" t="e">
        <f t="shared" si="6"/>
        <v>#VALUE!</v>
      </c>
      <c r="T27" s="1" t="s">
        <v>118</v>
      </c>
    </row>
    <row r="28" spans="3:20" x14ac:dyDescent="0.25">
      <c r="C28" s="2" t="e">
        <f t="shared" si="0"/>
        <v>#VALUE!</v>
      </c>
      <c r="D28" s="3" t="e">
        <f>ROUND('READ FIRST'!$H$17*O31,2)</f>
        <v>#VALUE!</v>
      </c>
      <c r="M28" s="1">
        <v>22</v>
      </c>
      <c r="N28" s="1" t="e">
        <f t="shared" si="3"/>
        <v>#VALUE!</v>
      </c>
      <c r="O28" s="1" t="e">
        <f t="shared" si="4"/>
        <v>#VALUE!</v>
      </c>
      <c r="P28" s="1" t="e">
        <f t="shared" si="5"/>
        <v>#VALUE!</v>
      </c>
      <c r="Q28" s="1" t="e">
        <f t="shared" si="6"/>
        <v>#VALUE!</v>
      </c>
      <c r="T28" s="1" t="s">
        <v>119</v>
      </c>
    </row>
    <row r="29" spans="3:20" x14ac:dyDescent="0.25">
      <c r="C29" s="2" t="e">
        <f t="shared" si="0"/>
        <v>#VALUE!</v>
      </c>
      <c r="D29" s="3" t="e">
        <f>ROUND('READ FIRST'!$H$17*O32,2)</f>
        <v>#VALUE!</v>
      </c>
      <c r="M29" s="1">
        <v>23</v>
      </c>
      <c r="N29" s="1" t="e">
        <f t="shared" si="3"/>
        <v>#VALUE!</v>
      </c>
      <c r="O29" s="1" t="e">
        <f t="shared" si="4"/>
        <v>#VALUE!</v>
      </c>
      <c r="P29" s="1" t="e">
        <f t="shared" si="5"/>
        <v>#VALUE!</v>
      </c>
      <c r="Q29" s="1" t="e">
        <f t="shared" si="6"/>
        <v>#VALUE!</v>
      </c>
    </row>
    <row r="30" spans="3:20" x14ac:dyDescent="0.25">
      <c r="C30" s="2" t="e">
        <f t="shared" si="0"/>
        <v>#VALUE!</v>
      </c>
      <c r="D30" s="3" t="e">
        <f>ROUND('READ FIRST'!$H$17*O33,2)</f>
        <v>#VALUE!</v>
      </c>
      <c r="M30" s="1">
        <v>24</v>
      </c>
      <c r="N30" s="1" t="e">
        <f t="shared" si="3"/>
        <v>#VALUE!</v>
      </c>
      <c r="O30" s="1" t="e">
        <f t="shared" si="4"/>
        <v>#VALUE!</v>
      </c>
      <c r="P30" s="1" t="e">
        <f t="shared" si="5"/>
        <v>#VALUE!</v>
      </c>
      <c r="Q30" s="1" t="e">
        <f t="shared" si="6"/>
        <v>#VALUE!</v>
      </c>
    </row>
    <row r="31" spans="3:20" x14ac:dyDescent="0.25">
      <c r="C31" s="2" t="e">
        <f t="shared" si="0"/>
        <v>#VALUE!</v>
      </c>
      <c r="D31" s="3" t="e">
        <f>ROUND('READ FIRST'!$H$17*O34,2)</f>
        <v>#VALUE!</v>
      </c>
      <c r="M31" s="1">
        <v>25</v>
      </c>
      <c r="N31" s="1" t="e">
        <f t="shared" si="3"/>
        <v>#VALUE!</v>
      </c>
      <c r="O31" s="1" t="e">
        <f t="shared" si="4"/>
        <v>#VALUE!</v>
      </c>
      <c r="P31" s="1" t="e">
        <f t="shared" si="5"/>
        <v>#VALUE!</v>
      </c>
      <c r="Q31" s="1" t="e">
        <f t="shared" si="6"/>
        <v>#VALUE!</v>
      </c>
    </row>
    <row r="32" spans="3:20" x14ac:dyDescent="0.25">
      <c r="M32" s="1">
        <v>26</v>
      </c>
      <c r="N32" s="1" t="e">
        <f t="shared" si="3"/>
        <v>#VALUE!</v>
      </c>
      <c r="O32" s="1" t="e">
        <f t="shared" si="4"/>
        <v>#VALUE!</v>
      </c>
      <c r="P32" s="1" t="e">
        <f t="shared" si="5"/>
        <v>#VALUE!</v>
      </c>
      <c r="Q32" s="1" t="e">
        <f t="shared" si="6"/>
        <v>#VALUE!</v>
      </c>
    </row>
    <row r="33" spans="13:17" x14ac:dyDescent="0.25">
      <c r="M33" s="1">
        <v>27</v>
      </c>
      <c r="N33" s="1" t="e">
        <f t="shared" si="3"/>
        <v>#VALUE!</v>
      </c>
      <c r="O33" s="1" t="e">
        <f t="shared" si="4"/>
        <v>#VALUE!</v>
      </c>
      <c r="P33" s="1" t="e">
        <f t="shared" si="5"/>
        <v>#VALUE!</v>
      </c>
      <c r="Q33" s="1" t="e">
        <f t="shared" si="6"/>
        <v>#VALUE!</v>
      </c>
    </row>
    <row r="34" spans="13:17" x14ac:dyDescent="0.25">
      <c r="M34" s="1">
        <v>28</v>
      </c>
      <c r="N34" s="1" t="e">
        <f t="shared" si="3"/>
        <v>#VALUE!</v>
      </c>
      <c r="O34" s="1" t="e">
        <f t="shared" si="4"/>
        <v>#VALUE!</v>
      </c>
      <c r="P34" s="1" t="e">
        <f t="shared" si="5"/>
        <v>#VALUE!</v>
      </c>
      <c r="Q34" s="1" t="e">
        <f t="shared" si="6"/>
        <v>#VALUE!</v>
      </c>
    </row>
    <row r="35" spans="13:17" x14ac:dyDescent="0.25">
      <c r="M35" s="1">
        <v>29</v>
      </c>
      <c r="N35" s="1" t="e">
        <f t="shared" si="3"/>
        <v>#VALUE!</v>
      </c>
      <c r="O35" s="1" t="e">
        <f t="shared" si="4"/>
        <v>#VALUE!</v>
      </c>
      <c r="P35" s="1" t="e">
        <f t="shared" si="5"/>
        <v>#VALUE!</v>
      </c>
      <c r="Q35" s="1" t="e">
        <f t="shared" si="6"/>
        <v>#VALUE!</v>
      </c>
    </row>
    <row r="36" spans="13:17" x14ac:dyDescent="0.25">
      <c r="M36" s="1">
        <v>30</v>
      </c>
      <c r="N36" s="1" t="e">
        <f t="shared" si="3"/>
        <v>#VALUE!</v>
      </c>
      <c r="O36" s="1" t="e">
        <f t="shared" si="4"/>
        <v>#VALUE!</v>
      </c>
      <c r="P36" s="1" t="e">
        <f t="shared" si="5"/>
        <v>#VALUE!</v>
      </c>
      <c r="Q36" s="1" t="e">
        <f t="shared" si="6"/>
        <v>#VALUE!</v>
      </c>
    </row>
    <row r="37" spans="13:17" x14ac:dyDescent="0.25">
      <c r="M37" s="1">
        <v>31</v>
      </c>
      <c r="N37" s="1" t="e">
        <f t="shared" si="3"/>
        <v>#VALUE!</v>
      </c>
      <c r="O37" s="1" t="e">
        <f t="shared" si="4"/>
        <v>#VALUE!</v>
      </c>
      <c r="P37" s="1" t="e">
        <f t="shared" si="5"/>
        <v>#VALUE!</v>
      </c>
      <c r="Q37" s="1" t="e">
        <f t="shared" si="6"/>
        <v>#VALUE!</v>
      </c>
    </row>
  </sheetData>
  <sheetProtection selectLockedCells="1"/>
  <mergeCells count="1">
    <mergeCell ref="C1:D1"/>
  </mergeCells>
  <phoneticPr fontId="11" type="noConversion"/>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06367-2F84-45CE-B7A4-9ADA0411D88E}">
  <sheetPr codeName="Sheet7"/>
  <dimension ref="A1:W70"/>
  <sheetViews>
    <sheetView zoomScale="80" zoomScaleNormal="80" workbookViewId="0">
      <selection activeCell="Z4" sqref="Z4"/>
    </sheetView>
  </sheetViews>
  <sheetFormatPr defaultColWidth="8.88671875" defaultRowHeight="15.6" x14ac:dyDescent="0.3"/>
  <cols>
    <col min="1" max="1" width="11.33203125" style="27" bestFit="1" customWidth="1"/>
    <col min="2" max="2" width="13.6640625" style="27" customWidth="1"/>
    <col min="3" max="16" width="8.6640625" style="27" customWidth="1"/>
    <col min="17" max="16384" width="8.88671875" style="27"/>
  </cols>
  <sheetData>
    <row r="1" spans="1:21" s="17" customFormat="1" ht="34.5" customHeight="1" x14ac:dyDescent="0.25">
      <c r="A1" s="111" t="s">
        <v>120</v>
      </c>
      <c r="B1" s="111"/>
      <c r="C1" s="111"/>
      <c r="D1" s="111"/>
      <c r="E1" s="111"/>
      <c r="F1" s="111"/>
      <c r="G1" s="111"/>
      <c r="H1" s="111"/>
      <c r="I1" s="111"/>
      <c r="J1" s="111"/>
      <c r="K1" s="111"/>
    </row>
    <row r="2" spans="1:21" s="17" customFormat="1" ht="34.5" customHeight="1" x14ac:dyDescent="0.25">
      <c r="A2" s="111"/>
      <c r="B2" s="111"/>
      <c r="C2" s="111"/>
      <c r="D2" s="111"/>
      <c r="E2" s="111"/>
      <c r="F2" s="111"/>
      <c r="G2" s="111"/>
      <c r="H2" s="111"/>
      <c r="I2" s="111"/>
      <c r="J2" s="111"/>
      <c r="K2" s="111"/>
    </row>
    <row r="3" spans="1:21" ht="34.5" customHeight="1" x14ac:dyDescent="0.3">
      <c r="A3" s="26"/>
      <c r="B3" s="26"/>
      <c r="C3" s="26"/>
      <c r="D3" s="26"/>
      <c r="E3" s="26"/>
      <c r="F3" s="26"/>
      <c r="G3" s="26"/>
    </row>
    <row r="4" spans="1:21" ht="18" customHeight="1" x14ac:dyDescent="0.3">
      <c r="A4" s="28" t="s">
        <v>121</v>
      </c>
      <c r="B4" s="29" t="s">
        <v>547</v>
      </c>
      <c r="J4" s="30"/>
    </row>
    <row r="5" spans="1:21" s="31" customFormat="1" ht="18" customHeight="1" x14ac:dyDescent="0.3">
      <c r="A5" s="28" t="s">
        <v>122</v>
      </c>
      <c r="B5" s="21">
        <v>46008</v>
      </c>
    </row>
    <row r="6" spans="1:21" ht="16.2" thickBot="1" x14ac:dyDescent="0.35">
      <c r="C6" s="32"/>
      <c r="D6" s="32"/>
      <c r="E6" s="32"/>
      <c r="F6" s="32"/>
      <c r="G6" s="32"/>
      <c r="H6" s="32"/>
      <c r="I6" s="32"/>
      <c r="J6" s="32"/>
      <c r="K6" s="32"/>
      <c r="L6" s="32"/>
      <c r="M6" s="32"/>
      <c r="N6" s="32"/>
      <c r="T6" s="32"/>
      <c r="U6" s="32"/>
    </row>
    <row r="7" spans="1:21" ht="34.5" customHeight="1" x14ac:dyDescent="0.3">
      <c r="B7" s="114" t="s">
        <v>123</v>
      </c>
      <c r="C7" s="115"/>
      <c r="D7" s="115"/>
      <c r="E7" s="115"/>
      <c r="F7" s="115"/>
      <c r="G7" s="115"/>
      <c r="H7" s="115"/>
      <c r="I7" s="115"/>
      <c r="J7" s="115"/>
      <c r="K7" s="115"/>
      <c r="L7" s="115"/>
      <c r="M7" s="115"/>
      <c r="N7" s="115"/>
      <c r="O7" s="115"/>
      <c r="P7" s="115"/>
      <c r="Q7" s="115"/>
      <c r="R7" s="115"/>
      <c r="S7" s="115"/>
      <c r="T7" s="115"/>
      <c r="U7" s="116"/>
    </row>
    <row r="8" spans="1:21" ht="34.5" customHeight="1" x14ac:dyDescent="0.3">
      <c r="B8" s="117"/>
      <c r="C8" s="118"/>
      <c r="D8" s="118"/>
      <c r="E8" s="118"/>
      <c r="F8" s="118"/>
      <c r="G8" s="118"/>
      <c r="H8" s="118"/>
      <c r="I8" s="118"/>
      <c r="J8" s="118"/>
      <c r="K8" s="118"/>
      <c r="L8" s="118"/>
      <c r="M8" s="118"/>
      <c r="N8" s="118"/>
      <c r="O8" s="118"/>
      <c r="P8" s="118"/>
      <c r="Q8" s="118"/>
      <c r="R8" s="118"/>
      <c r="S8" s="118"/>
      <c r="T8" s="118"/>
      <c r="U8" s="119"/>
    </row>
    <row r="9" spans="1:21" ht="34.5" customHeight="1" x14ac:dyDescent="0.3">
      <c r="B9" s="117"/>
      <c r="C9" s="118"/>
      <c r="D9" s="118"/>
      <c r="E9" s="118"/>
      <c r="F9" s="118"/>
      <c r="G9" s="118"/>
      <c r="H9" s="118"/>
      <c r="I9" s="118"/>
      <c r="J9" s="118"/>
      <c r="K9" s="118"/>
      <c r="L9" s="118"/>
      <c r="M9" s="118"/>
      <c r="N9" s="118"/>
      <c r="O9" s="118"/>
      <c r="P9" s="118"/>
      <c r="Q9" s="118"/>
      <c r="R9" s="118"/>
      <c r="S9" s="118"/>
      <c r="T9" s="118"/>
      <c r="U9" s="119"/>
    </row>
    <row r="10" spans="1:21" ht="34.5" customHeight="1" x14ac:dyDescent="0.3">
      <c r="B10" s="117"/>
      <c r="C10" s="118"/>
      <c r="D10" s="118"/>
      <c r="E10" s="118"/>
      <c r="F10" s="118"/>
      <c r="G10" s="118"/>
      <c r="H10" s="118"/>
      <c r="I10" s="118"/>
      <c r="J10" s="118"/>
      <c r="K10" s="118"/>
      <c r="L10" s="118"/>
      <c r="M10" s="118"/>
      <c r="N10" s="118"/>
      <c r="O10" s="118"/>
      <c r="P10" s="118"/>
      <c r="Q10" s="118"/>
      <c r="R10" s="118"/>
      <c r="S10" s="118"/>
      <c r="T10" s="118"/>
      <c r="U10" s="119"/>
    </row>
    <row r="11" spans="1:21" ht="34.5" customHeight="1" x14ac:dyDescent="0.3">
      <c r="B11" s="117"/>
      <c r="C11" s="118"/>
      <c r="D11" s="118"/>
      <c r="E11" s="118"/>
      <c r="F11" s="118"/>
      <c r="G11" s="118"/>
      <c r="H11" s="118"/>
      <c r="I11" s="118"/>
      <c r="J11" s="118"/>
      <c r="K11" s="118"/>
      <c r="L11" s="118"/>
      <c r="M11" s="118"/>
      <c r="N11" s="118"/>
      <c r="O11" s="118"/>
      <c r="P11" s="118"/>
      <c r="Q11" s="118"/>
      <c r="R11" s="118"/>
      <c r="S11" s="118"/>
      <c r="T11" s="118"/>
      <c r="U11" s="119"/>
    </row>
    <row r="12" spans="1:21" ht="34.5" customHeight="1" x14ac:dyDescent="0.3">
      <c r="B12" s="117"/>
      <c r="C12" s="118"/>
      <c r="D12" s="118"/>
      <c r="E12" s="118"/>
      <c r="F12" s="118"/>
      <c r="G12" s="118"/>
      <c r="H12" s="118"/>
      <c r="I12" s="118"/>
      <c r="J12" s="118"/>
      <c r="K12" s="118"/>
      <c r="L12" s="118"/>
      <c r="M12" s="118"/>
      <c r="N12" s="118"/>
      <c r="O12" s="118"/>
      <c r="P12" s="118"/>
      <c r="Q12" s="118"/>
      <c r="R12" s="118"/>
      <c r="S12" s="118"/>
      <c r="T12" s="118"/>
      <c r="U12" s="119"/>
    </row>
    <row r="13" spans="1:21" ht="34.5" customHeight="1" thickBot="1" x14ac:dyDescent="0.35">
      <c r="B13" s="120"/>
      <c r="C13" s="121"/>
      <c r="D13" s="121"/>
      <c r="E13" s="121"/>
      <c r="F13" s="121"/>
      <c r="G13" s="121"/>
      <c r="H13" s="121"/>
      <c r="I13" s="121"/>
      <c r="J13" s="121"/>
      <c r="K13" s="121"/>
      <c r="L13" s="121"/>
      <c r="M13" s="121"/>
      <c r="N13" s="121"/>
      <c r="O13" s="121"/>
      <c r="P13" s="121"/>
      <c r="Q13" s="121"/>
      <c r="R13" s="121"/>
      <c r="S13" s="121"/>
      <c r="T13" s="121"/>
      <c r="U13" s="122"/>
    </row>
    <row r="14" spans="1:21" ht="34.5" customHeight="1" x14ac:dyDescent="0.3"/>
    <row r="15" spans="1:21" ht="21" x14ac:dyDescent="0.4">
      <c r="B15" s="123" t="s">
        <v>124</v>
      </c>
      <c r="C15" s="123"/>
      <c r="D15" s="123"/>
      <c r="E15" s="123"/>
      <c r="F15" s="123"/>
      <c r="G15" s="123"/>
      <c r="H15" s="123"/>
      <c r="I15" s="123"/>
      <c r="J15" s="123"/>
      <c r="K15" s="123"/>
      <c r="L15" s="123"/>
      <c r="M15" s="123"/>
      <c r="N15" s="36"/>
    </row>
    <row r="17" spans="2:23" x14ac:dyDescent="0.3">
      <c r="B17" s="126" t="s">
        <v>125</v>
      </c>
      <c r="C17" s="127"/>
      <c r="D17" s="127"/>
      <c r="E17" s="127"/>
      <c r="F17" s="127"/>
      <c r="G17" s="127"/>
      <c r="H17" s="112"/>
      <c r="I17" s="112"/>
      <c r="L17" s="125" t="s">
        <v>126</v>
      </c>
      <c r="M17" s="125"/>
      <c r="N17" s="125"/>
      <c r="O17" s="125"/>
      <c r="P17" s="125"/>
    </row>
    <row r="18" spans="2:23" x14ac:dyDescent="0.3">
      <c r="B18" s="126" t="s">
        <v>127</v>
      </c>
      <c r="C18" s="127"/>
      <c r="D18" s="127"/>
      <c r="E18" s="127"/>
      <c r="F18" s="127"/>
      <c r="G18" s="127"/>
      <c r="H18" s="113"/>
      <c r="I18" s="113"/>
      <c r="L18" s="124" t="s">
        <v>128</v>
      </c>
      <c r="M18" s="124"/>
      <c r="N18" s="124"/>
      <c r="O18" s="124"/>
      <c r="P18" s="124"/>
    </row>
    <row r="19" spans="2:23" x14ac:dyDescent="0.3">
      <c r="B19" s="126" t="s">
        <v>129</v>
      </c>
      <c r="C19" s="127"/>
      <c r="D19" s="127"/>
      <c r="E19" s="127"/>
      <c r="F19" s="127"/>
      <c r="G19" s="127"/>
      <c r="H19" s="113"/>
      <c r="I19" s="113"/>
      <c r="L19" s="110" t="s">
        <v>130</v>
      </c>
      <c r="M19" s="110"/>
      <c r="N19" s="110"/>
      <c r="O19" s="110"/>
      <c r="P19" s="110"/>
    </row>
    <row r="20" spans="2:23" x14ac:dyDescent="0.3">
      <c r="B20" s="126" t="s">
        <v>131</v>
      </c>
      <c r="C20" s="127"/>
      <c r="D20" s="127"/>
      <c r="E20" s="127"/>
      <c r="F20" s="127"/>
      <c r="G20" s="127"/>
      <c r="H20" s="113"/>
      <c r="I20" s="113"/>
    </row>
    <row r="21" spans="2:23" ht="16.2" thickBot="1" x14ac:dyDescent="0.35">
      <c r="E21" s="33"/>
      <c r="F21" s="33"/>
    </row>
    <row r="22" spans="2:23" x14ac:dyDescent="0.3">
      <c r="B22" s="128" t="s">
        <v>132</v>
      </c>
      <c r="C22" s="129"/>
      <c r="D22" s="130"/>
    </row>
    <row r="23" spans="2:23" ht="16.2" thickBot="1" x14ac:dyDescent="0.35">
      <c r="B23" s="131"/>
      <c r="C23" s="132"/>
      <c r="D23" s="133"/>
    </row>
    <row r="24" spans="2:23" ht="16.2" thickBot="1" x14ac:dyDescent="0.35"/>
    <row r="25" spans="2:23" ht="14.4" customHeight="1" x14ac:dyDescent="0.3">
      <c r="B25" s="134" t="s">
        <v>133</v>
      </c>
      <c r="C25" s="135"/>
      <c r="D25" s="135"/>
      <c r="E25" s="135"/>
      <c r="F25" s="135"/>
      <c r="G25" s="135"/>
      <c r="H25" s="135"/>
      <c r="I25" s="135"/>
      <c r="J25" s="135"/>
      <c r="K25" s="135"/>
      <c r="L25" s="135"/>
      <c r="M25" s="135"/>
      <c r="N25" s="135"/>
      <c r="O25" s="135"/>
      <c r="P25" s="135"/>
      <c r="Q25" s="135"/>
      <c r="R25" s="135"/>
      <c r="S25" s="135"/>
      <c r="T25" s="135"/>
      <c r="U25" s="136"/>
      <c r="V25" s="34"/>
      <c r="W25" s="34"/>
    </row>
    <row r="26" spans="2:23" ht="14.4" customHeight="1" x14ac:dyDescent="0.3">
      <c r="B26" s="137"/>
      <c r="C26" s="138"/>
      <c r="D26" s="138"/>
      <c r="E26" s="138"/>
      <c r="F26" s="138"/>
      <c r="G26" s="138"/>
      <c r="H26" s="138"/>
      <c r="I26" s="138"/>
      <c r="J26" s="138"/>
      <c r="K26" s="138"/>
      <c r="L26" s="138"/>
      <c r="M26" s="138"/>
      <c r="N26" s="138"/>
      <c r="O26" s="138"/>
      <c r="P26" s="138"/>
      <c r="Q26" s="138"/>
      <c r="R26" s="138"/>
      <c r="S26" s="138"/>
      <c r="T26" s="138"/>
      <c r="U26" s="139"/>
      <c r="V26" s="34"/>
      <c r="W26" s="34"/>
    </row>
    <row r="27" spans="2:23" ht="14.4" customHeight="1" x14ac:dyDescent="0.3">
      <c r="B27" s="137"/>
      <c r="C27" s="138"/>
      <c r="D27" s="138"/>
      <c r="E27" s="138"/>
      <c r="F27" s="138"/>
      <c r="G27" s="138"/>
      <c r="H27" s="138"/>
      <c r="I27" s="138"/>
      <c r="J27" s="138"/>
      <c r="K27" s="138"/>
      <c r="L27" s="138"/>
      <c r="M27" s="138"/>
      <c r="N27" s="138"/>
      <c r="O27" s="138"/>
      <c r="P27" s="138"/>
      <c r="Q27" s="138"/>
      <c r="R27" s="138"/>
      <c r="S27" s="138"/>
      <c r="T27" s="138"/>
      <c r="U27" s="139"/>
      <c r="V27" s="34"/>
      <c r="W27" s="34"/>
    </row>
    <row r="28" spans="2:23" ht="14.4" customHeight="1" x14ac:dyDescent="0.3">
      <c r="B28" s="137"/>
      <c r="C28" s="138"/>
      <c r="D28" s="138"/>
      <c r="E28" s="138"/>
      <c r="F28" s="138"/>
      <c r="G28" s="138"/>
      <c r="H28" s="138"/>
      <c r="I28" s="138"/>
      <c r="J28" s="138"/>
      <c r="K28" s="138"/>
      <c r="L28" s="138"/>
      <c r="M28" s="138"/>
      <c r="N28" s="138"/>
      <c r="O28" s="138"/>
      <c r="P28" s="138"/>
      <c r="Q28" s="138"/>
      <c r="R28" s="138"/>
      <c r="S28" s="138"/>
      <c r="T28" s="138"/>
      <c r="U28" s="139"/>
      <c r="V28" s="34"/>
      <c r="W28" s="34"/>
    </row>
    <row r="29" spans="2:23" ht="14.4" customHeight="1" x14ac:dyDescent="0.3">
      <c r="B29" s="137"/>
      <c r="C29" s="138"/>
      <c r="D29" s="138"/>
      <c r="E29" s="138"/>
      <c r="F29" s="138"/>
      <c r="G29" s="138"/>
      <c r="H29" s="138"/>
      <c r="I29" s="138"/>
      <c r="J29" s="138"/>
      <c r="K29" s="138"/>
      <c r="L29" s="138"/>
      <c r="M29" s="138"/>
      <c r="N29" s="138"/>
      <c r="O29" s="138"/>
      <c r="P29" s="138"/>
      <c r="Q29" s="138"/>
      <c r="R29" s="138"/>
      <c r="S29" s="138"/>
      <c r="T29" s="138"/>
      <c r="U29" s="139"/>
      <c r="V29" s="34"/>
      <c r="W29" s="34"/>
    </row>
    <row r="30" spans="2:23" ht="14.4" customHeight="1" x14ac:dyDescent="0.3">
      <c r="B30" s="137"/>
      <c r="C30" s="138"/>
      <c r="D30" s="138"/>
      <c r="E30" s="138"/>
      <c r="F30" s="138"/>
      <c r="G30" s="138"/>
      <c r="H30" s="138"/>
      <c r="I30" s="138"/>
      <c r="J30" s="138"/>
      <c r="K30" s="138"/>
      <c r="L30" s="138"/>
      <c r="M30" s="138"/>
      <c r="N30" s="138"/>
      <c r="O30" s="138"/>
      <c r="P30" s="138"/>
      <c r="Q30" s="138"/>
      <c r="R30" s="138"/>
      <c r="S30" s="138"/>
      <c r="T30" s="138"/>
      <c r="U30" s="139"/>
      <c r="V30" s="34"/>
      <c r="W30" s="34"/>
    </row>
    <row r="31" spans="2:23" ht="14.4" customHeight="1" x14ac:dyDescent="0.3">
      <c r="B31" s="137"/>
      <c r="C31" s="138"/>
      <c r="D31" s="138"/>
      <c r="E31" s="138"/>
      <c r="F31" s="138"/>
      <c r="G31" s="138"/>
      <c r="H31" s="138"/>
      <c r="I31" s="138"/>
      <c r="J31" s="138"/>
      <c r="K31" s="138"/>
      <c r="L31" s="138"/>
      <c r="M31" s="138"/>
      <c r="N31" s="138"/>
      <c r="O31" s="138"/>
      <c r="P31" s="138"/>
      <c r="Q31" s="138"/>
      <c r="R31" s="138"/>
      <c r="S31" s="138"/>
      <c r="T31" s="138"/>
      <c r="U31" s="139"/>
      <c r="V31" s="34"/>
      <c r="W31" s="34"/>
    </row>
    <row r="32" spans="2:23" ht="14.4" customHeight="1" x14ac:dyDescent="0.3">
      <c r="B32" s="137"/>
      <c r="C32" s="138"/>
      <c r="D32" s="138"/>
      <c r="E32" s="138"/>
      <c r="F32" s="138"/>
      <c r="G32" s="138"/>
      <c r="H32" s="138"/>
      <c r="I32" s="138"/>
      <c r="J32" s="138"/>
      <c r="K32" s="138"/>
      <c r="L32" s="138"/>
      <c r="M32" s="138"/>
      <c r="N32" s="138"/>
      <c r="O32" s="138"/>
      <c r="P32" s="138"/>
      <c r="Q32" s="138"/>
      <c r="R32" s="138"/>
      <c r="S32" s="138"/>
      <c r="T32" s="138"/>
      <c r="U32" s="139"/>
      <c r="V32" s="34"/>
      <c r="W32" s="34"/>
    </row>
    <row r="33" spans="2:23" ht="14.4" customHeight="1" x14ac:dyDescent="0.3">
      <c r="B33" s="137"/>
      <c r="C33" s="138"/>
      <c r="D33" s="138"/>
      <c r="E33" s="138"/>
      <c r="F33" s="138"/>
      <c r="G33" s="138"/>
      <c r="H33" s="138"/>
      <c r="I33" s="138"/>
      <c r="J33" s="138"/>
      <c r="K33" s="138"/>
      <c r="L33" s="138"/>
      <c r="M33" s="138"/>
      <c r="N33" s="138"/>
      <c r="O33" s="138"/>
      <c r="P33" s="138"/>
      <c r="Q33" s="138"/>
      <c r="R33" s="138"/>
      <c r="S33" s="138"/>
      <c r="T33" s="138"/>
      <c r="U33" s="139"/>
      <c r="V33" s="34"/>
      <c r="W33" s="34"/>
    </row>
    <row r="34" spans="2:23" ht="14.4" customHeight="1" x14ac:dyDescent="0.3">
      <c r="B34" s="137"/>
      <c r="C34" s="138"/>
      <c r="D34" s="138"/>
      <c r="E34" s="138"/>
      <c r="F34" s="138"/>
      <c r="G34" s="138"/>
      <c r="H34" s="138"/>
      <c r="I34" s="138"/>
      <c r="J34" s="138"/>
      <c r="K34" s="138"/>
      <c r="L34" s="138"/>
      <c r="M34" s="138"/>
      <c r="N34" s="138"/>
      <c r="O34" s="138"/>
      <c r="P34" s="138"/>
      <c r="Q34" s="138"/>
      <c r="R34" s="138"/>
      <c r="S34" s="138"/>
      <c r="T34" s="138"/>
      <c r="U34" s="139"/>
      <c r="V34" s="34"/>
      <c r="W34" s="34"/>
    </row>
    <row r="35" spans="2:23" ht="14.4" customHeight="1" x14ac:dyDescent="0.3">
      <c r="B35" s="137"/>
      <c r="C35" s="138"/>
      <c r="D35" s="138"/>
      <c r="E35" s="138"/>
      <c r="F35" s="138"/>
      <c r="G35" s="138"/>
      <c r="H35" s="138"/>
      <c r="I35" s="138"/>
      <c r="J35" s="138"/>
      <c r="K35" s="138"/>
      <c r="L35" s="138"/>
      <c r="M35" s="138"/>
      <c r="N35" s="138"/>
      <c r="O35" s="138"/>
      <c r="P35" s="138"/>
      <c r="Q35" s="138"/>
      <c r="R35" s="138"/>
      <c r="S35" s="138"/>
      <c r="T35" s="138"/>
      <c r="U35" s="139"/>
      <c r="V35" s="34"/>
      <c r="W35" s="34"/>
    </row>
    <row r="36" spans="2:23" ht="14.4" customHeight="1" x14ac:dyDescent="0.3">
      <c r="B36" s="137"/>
      <c r="C36" s="138"/>
      <c r="D36" s="138"/>
      <c r="E36" s="138"/>
      <c r="F36" s="138"/>
      <c r="G36" s="138"/>
      <c r="H36" s="138"/>
      <c r="I36" s="138"/>
      <c r="J36" s="138"/>
      <c r="K36" s="138"/>
      <c r="L36" s="138"/>
      <c r="M36" s="138"/>
      <c r="N36" s="138"/>
      <c r="O36" s="138"/>
      <c r="P36" s="138"/>
      <c r="Q36" s="138"/>
      <c r="R36" s="138"/>
      <c r="S36" s="138"/>
      <c r="T36" s="138"/>
      <c r="U36" s="139"/>
      <c r="V36" s="34"/>
      <c r="W36" s="34"/>
    </row>
    <row r="37" spans="2:23" ht="14.4" customHeight="1" x14ac:dyDescent="0.3">
      <c r="B37" s="137"/>
      <c r="C37" s="138"/>
      <c r="D37" s="138"/>
      <c r="E37" s="138"/>
      <c r="F37" s="138"/>
      <c r="G37" s="138"/>
      <c r="H37" s="138"/>
      <c r="I37" s="138"/>
      <c r="J37" s="138"/>
      <c r="K37" s="138"/>
      <c r="L37" s="138"/>
      <c r="M37" s="138"/>
      <c r="N37" s="138"/>
      <c r="O37" s="138"/>
      <c r="P37" s="138"/>
      <c r="Q37" s="138"/>
      <c r="R37" s="138"/>
      <c r="S37" s="138"/>
      <c r="T37" s="138"/>
      <c r="U37" s="139"/>
      <c r="V37" s="34"/>
      <c r="W37" s="34"/>
    </row>
    <row r="38" spans="2:23" ht="14.4" customHeight="1" x14ac:dyDescent="0.3">
      <c r="B38" s="137"/>
      <c r="C38" s="138"/>
      <c r="D38" s="138"/>
      <c r="E38" s="138"/>
      <c r="F38" s="138"/>
      <c r="G38" s="138"/>
      <c r="H38" s="138"/>
      <c r="I38" s="138"/>
      <c r="J38" s="138"/>
      <c r="K38" s="138"/>
      <c r="L38" s="138"/>
      <c r="M38" s="138"/>
      <c r="N38" s="138"/>
      <c r="O38" s="138"/>
      <c r="P38" s="138"/>
      <c r="Q38" s="138"/>
      <c r="R38" s="138"/>
      <c r="S38" s="138"/>
      <c r="T38" s="138"/>
      <c r="U38" s="139"/>
      <c r="V38" s="34"/>
      <c r="W38" s="34"/>
    </row>
    <row r="39" spans="2:23" ht="14.4" customHeight="1" thickBot="1" x14ac:dyDescent="0.35">
      <c r="B39" s="140"/>
      <c r="C39" s="141"/>
      <c r="D39" s="141"/>
      <c r="E39" s="141"/>
      <c r="F39" s="141"/>
      <c r="G39" s="141"/>
      <c r="H39" s="141"/>
      <c r="I39" s="141"/>
      <c r="J39" s="141"/>
      <c r="K39" s="141"/>
      <c r="L39" s="141"/>
      <c r="M39" s="141"/>
      <c r="N39" s="141"/>
      <c r="O39" s="141"/>
      <c r="P39" s="141"/>
      <c r="Q39" s="141"/>
      <c r="R39" s="141"/>
      <c r="S39" s="141"/>
      <c r="T39" s="141"/>
      <c r="U39" s="142"/>
    </row>
    <row r="40" spans="2:23" ht="14.4" customHeight="1" thickBot="1" x14ac:dyDescent="0.35"/>
    <row r="41" spans="2:23" ht="14.4" customHeight="1" x14ac:dyDescent="0.3">
      <c r="B41" s="114" t="s">
        <v>134</v>
      </c>
      <c r="C41" s="115"/>
      <c r="D41" s="115"/>
      <c r="E41" s="115"/>
      <c r="F41" s="115"/>
      <c r="G41" s="115"/>
      <c r="H41" s="115"/>
      <c r="I41" s="115"/>
      <c r="J41" s="115"/>
      <c r="K41" s="115"/>
      <c r="L41" s="115"/>
      <c r="M41" s="115"/>
      <c r="N41" s="115"/>
      <c r="O41" s="116"/>
      <c r="P41" s="32"/>
      <c r="Q41" s="32"/>
      <c r="R41" s="32"/>
      <c r="S41" s="32"/>
      <c r="T41" s="32"/>
      <c r="U41" s="32"/>
    </row>
    <row r="42" spans="2:23" ht="14.4" customHeight="1" x14ac:dyDescent="0.3">
      <c r="B42" s="117"/>
      <c r="C42" s="118"/>
      <c r="D42" s="118"/>
      <c r="E42" s="118"/>
      <c r="F42" s="118"/>
      <c r="G42" s="118"/>
      <c r="H42" s="118"/>
      <c r="I42" s="118"/>
      <c r="J42" s="118"/>
      <c r="K42" s="118"/>
      <c r="L42" s="118"/>
      <c r="M42" s="118"/>
      <c r="N42" s="118"/>
      <c r="O42" s="119"/>
      <c r="P42" s="32"/>
      <c r="Q42" s="32"/>
      <c r="R42" s="32"/>
      <c r="S42" s="32"/>
      <c r="T42" s="32"/>
      <c r="U42" s="32"/>
    </row>
    <row r="43" spans="2:23" ht="14.4" customHeight="1" thickBot="1" x14ac:dyDescent="0.35">
      <c r="B43" s="120"/>
      <c r="C43" s="121"/>
      <c r="D43" s="121"/>
      <c r="E43" s="121"/>
      <c r="F43" s="121"/>
      <c r="G43" s="121"/>
      <c r="H43" s="121"/>
      <c r="I43" s="121"/>
      <c r="J43" s="121"/>
      <c r="K43" s="121"/>
      <c r="L43" s="121"/>
      <c r="M43" s="121"/>
      <c r="N43" s="121"/>
      <c r="O43" s="122"/>
      <c r="P43" s="32"/>
      <c r="Q43" s="32"/>
      <c r="R43" s="32"/>
      <c r="S43" s="32"/>
      <c r="T43" s="32"/>
      <c r="U43" s="32"/>
    </row>
    <row r="44" spans="2:23" ht="14.4" customHeight="1" x14ac:dyDescent="0.3">
      <c r="B44" s="31"/>
      <c r="C44" s="31"/>
      <c r="D44" s="31"/>
      <c r="E44" s="18"/>
      <c r="F44" s="18"/>
      <c r="G44" s="18"/>
      <c r="H44" s="18"/>
      <c r="I44" s="18"/>
      <c r="J44" s="18"/>
    </row>
    <row r="45" spans="2:23" ht="14.4" customHeight="1" x14ac:dyDescent="0.3">
      <c r="B45" s="27" t="s">
        <v>135</v>
      </c>
      <c r="C45" s="17"/>
      <c r="D45" s="17"/>
      <c r="E45" s="17"/>
      <c r="F45" s="17"/>
      <c r="G45" s="18"/>
      <c r="H45" s="18"/>
      <c r="I45" s="18"/>
      <c r="J45" s="18"/>
    </row>
    <row r="46" spans="2:23" ht="14.4" customHeight="1" x14ac:dyDescent="0.3">
      <c r="B46" s="27" t="s">
        <v>136</v>
      </c>
      <c r="C46" s="17"/>
      <c r="D46" s="17"/>
      <c r="E46" s="17"/>
      <c r="F46" s="17"/>
      <c r="G46" s="18"/>
      <c r="H46" s="18"/>
      <c r="I46" s="18"/>
      <c r="J46" s="18"/>
    </row>
    <row r="47" spans="2:23" ht="14.4" customHeight="1" x14ac:dyDescent="0.3">
      <c r="B47" s="27" t="s">
        <v>137</v>
      </c>
      <c r="C47" s="17"/>
      <c r="D47" s="17"/>
      <c r="E47" s="17"/>
      <c r="F47" s="17"/>
      <c r="G47" s="18"/>
      <c r="H47" s="18"/>
      <c r="I47" s="18"/>
      <c r="J47" s="18"/>
    </row>
    <row r="48" spans="2:23" ht="14.4" customHeight="1" x14ac:dyDescent="0.3">
      <c r="B48" s="17"/>
      <c r="C48" s="17"/>
      <c r="D48" s="17"/>
      <c r="E48" s="17"/>
      <c r="F48" s="17"/>
      <c r="G48" s="18"/>
      <c r="H48" s="18"/>
      <c r="I48" s="18"/>
      <c r="J48" s="18"/>
    </row>
    <row r="49" spans="2:10" ht="14.4" customHeight="1" x14ac:dyDescent="0.3">
      <c r="B49" s="17"/>
      <c r="C49" s="17"/>
      <c r="D49" s="17"/>
      <c r="E49" s="17"/>
      <c r="F49" s="17"/>
      <c r="G49" s="18"/>
      <c r="H49" s="18"/>
      <c r="I49" s="18"/>
      <c r="J49" s="18"/>
    </row>
    <row r="50" spans="2:10" ht="14.4" customHeight="1" x14ac:dyDescent="0.3">
      <c r="B50" s="17"/>
      <c r="C50" s="17"/>
      <c r="D50" s="17"/>
      <c r="E50" s="17"/>
      <c r="F50" s="17"/>
      <c r="G50" s="18"/>
      <c r="H50" s="18"/>
      <c r="I50" s="18"/>
      <c r="J50" s="18"/>
    </row>
    <row r="51" spans="2:10" ht="14.4" customHeight="1" x14ac:dyDescent="0.3">
      <c r="B51" s="17"/>
      <c r="C51" s="17"/>
      <c r="D51" s="17"/>
      <c r="E51" s="17"/>
      <c r="F51" s="17"/>
      <c r="G51" s="18"/>
      <c r="H51" s="18"/>
      <c r="I51" s="18"/>
      <c r="J51" s="18"/>
    </row>
    <row r="52" spans="2:10" ht="14.4" customHeight="1" x14ac:dyDescent="0.3">
      <c r="B52" s="17"/>
      <c r="C52" s="17"/>
      <c r="D52" s="17"/>
      <c r="E52" s="17"/>
      <c r="F52" s="17"/>
      <c r="G52" s="18"/>
      <c r="H52" s="18"/>
      <c r="I52" s="18"/>
      <c r="J52" s="18"/>
    </row>
    <row r="53" spans="2:10" ht="14.4" customHeight="1" x14ac:dyDescent="0.3">
      <c r="B53" s="17"/>
      <c r="C53" s="17"/>
      <c r="D53" s="17"/>
      <c r="E53" s="17"/>
      <c r="F53" s="17"/>
      <c r="G53" s="18"/>
      <c r="H53" s="18"/>
      <c r="I53" s="18"/>
      <c r="J53" s="18"/>
    </row>
    <row r="54" spans="2:10" ht="14.4" customHeight="1" x14ac:dyDescent="0.3">
      <c r="B54" s="17"/>
      <c r="C54" s="17"/>
      <c r="D54" s="17"/>
      <c r="E54" s="17"/>
      <c r="F54" s="17"/>
      <c r="G54" s="18"/>
      <c r="H54" s="18"/>
      <c r="I54" s="18"/>
      <c r="J54" s="18"/>
    </row>
    <row r="55" spans="2:10" ht="14.4" customHeight="1" x14ac:dyDescent="0.3">
      <c r="B55" s="17"/>
      <c r="C55" s="17"/>
      <c r="D55" s="17"/>
      <c r="E55" s="17"/>
      <c r="F55" s="17"/>
      <c r="G55" s="18"/>
      <c r="H55" s="18"/>
      <c r="I55" s="18"/>
      <c r="J55" s="18"/>
    </row>
    <row r="56" spans="2:10" ht="14.4" customHeight="1" x14ac:dyDescent="0.3"/>
    <row r="57" spans="2:10" ht="14.4" customHeight="1" x14ac:dyDescent="0.3"/>
    <row r="58" spans="2:10" ht="14.4" customHeight="1" x14ac:dyDescent="0.3"/>
    <row r="59" spans="2:10" ht="14.4" customHeight="1" x14ac:dyDescent="0.3"/>
    <row r="60" spans="2:10" ht="14.4" customHeight="1" x14ac:dyDescent="0.3"/>
    <row r="61" spans="2:10" ht="14.4" customHeight="1" x14ac:dyDescent="0.3"/>
    <row r="62" spans="2:10" ht="14.4" customHeight="1" x14ac:dyDescent="0.3"/>
    <row r="63" spans="2:10" ht="14.4" customHeight="1" x14ac:dyDescent="0.3"/>
    <row r="64" spans="2:10" ht="14.4" customHeight="1" x14ac:dyDescent="0.3"/>
    <row r="65" ht="14.4" customHeight="1" x14ac:dyDescent="0.3"/>
    <row r="66" ht="14.4" customHeight="1" x14ac:dyDescent="0.3"/>
    <row r="67" ht="14.4" customHeight="1" x14ac:dyDescent="0.3"/>
    <row r="68" ht="14.4" customHeight="1" x14ac:dyDescent="0.3"/>
    <row r="69" ht="14.4" customHeight="1" x14ac:dyDescent="0.3"/>
    <row r="70" ht="15" customHeight="1" x14ac:dyDescent="0.3"/>
  </sheetData>
  <protectedRanges>
    <protectedRange algorithmName="SHA-512" hashValue="DYMdPtG88OHZe66GghUgsslo8DdlNhWClurZhqZbPEcYkPi6+nMzxV1wkzxxDMvkkYdW3XPewoV3ZtCRNhENzw==" saltValue="Mfv890GlYJ8k+Zedval+hQ==" spinCount="100000" sqref="H21:I24 D16:G24 K21:L24 I17:I20 T16:BZ24 H16:I16 N24:R24 J16:J24 S20:S24 O20:R20 K16:S16 M20:M24" name="Range4"/>
    <protectedRange algorithmName="SHA-512" hashValue="xZtRHRkhejKEtNT1DocZ01SyxppCJGZsGXUwHi652VY38nkQVy3QHZ6jGG1ko3m1/dKLgG3rc0jw9HVFrjwEpw==" saltValue="Q/OyQT4tgk/KU7IWbKFc4Q==" spinCount="100000" sqref="A21:A24 B22 A16:B20" name="Range3"/>
    <protectedRange algorithmName="SHA-512" hashValue="S0RsKbJLHqvmAhyTpYEB01NPh2AmxH2WGzOem+Z2SP+wf0JVK8Koz6VZtftrk7MhFPFHOebGq1p46nmBvgYfoA==" saltValue="SdBAfNVQwobnRcm5Uxz8Rg==" spinCount="100000" sqref="B22 N24:R66 S23:AT66 C23:M66 B25:B66 A23:A66" name="Range2"/>
    <protectedRange algorithmName="SHA-512" hashValue="2YmAuqWUGqWqseW7vs9pIEWgqQdjaJ+PGsKsU5Nki8ofYz1bnqTQlMD/WtThHVHShZHy3FeCJqVqIYFpZEapGw==" saltValue="RX0xwDZBMqJo0WU8w9KNDQ==" spinCount="100000" sqref="B1:H5 A15:AM16 C6:H13 B7:B13 L17:P19 I1:N14 T1:AM14 O7:S14 O1:S3 A1:A14" name="Range1"/>
  </protectedRanges>
  <mergeCells count="17">
    <mergeCell ref="B41:O43"/>
    <mergeCell ref="B15:M15"/>
    <mergeCell ref="L18:P18"/>
    <mergeCell ref="L17:P17"/>
    <mergeCell ref="B7:U13"/>
    <mergeCell ref="B17:G17"/>
    <mergeCell ref="B18:G18"/>
    <mergeCell ref="B19:G19"/>
    <mergeCell ref="B20:G20"/>
    <mergeCell ref="B22:D23"/>
    <mergeCell ref="B25:U39"/>
    <mergeCell ref="H20:I20"/>
    <mergeCell ref="L19:P19"/>
    <mergeCell ref="A1:K2"/>
    <mergeCell ref="H17:I17"/>
    <mergeCell ref="H18:I18"/>
    <mergeCell ref="H19:I19"/>
  </mergeCells>
  <conditionalFormatting sqref="L19">
    <cfRule type="expression" dxfId="34" priority="1" stopIfTrue="1">
      <formula>#REF!="Other (tonnes CO2e)"</formula>
    </cfRule>
  </conditionalFormatting>
  <hyperlinks>
    <hyperlink ref="B22" r:id="rId1" xr:uid="{2C15272A-B554-4A5A-A25B-3AA5DB9195B6}"/>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57E5440-132A-4243-BEA5-3179C276A378}">
          <x14:formula1>
            <xm:f>'Carbon budgets'!$T$3:$T$8</xm:f>
          </x14:formula1>
          <xm:sqref>H18</xm:sqref>
        </x14:dataValidation>
        <x14:dataValidation type="list" allowBlank="1" showInputMessage="1" showErrorMessage="1" xr:uid="{E82E92AC-118B-4820-84BD-970B78EDF73E}">
          <x14:formula1>
            <xm:f>'Carbon budgets'!$T$5:$T$28</xm:f>
          </x14:formula1>
          <xm:sqref>H19:H20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E2939-8F29-4201-AA49-9A722806053D}">
  <sheetPr codeName="Sheet9"/>
  <dimension ref="A1:F65"/>
  <sheetViews>
    <sheetView zoomScale="80" zoomScaleNormal="80" workbookViewId="0">
      <selection activeCell="B12" sqref="B12"/>
    </sheetView>
  </sheetViews>
  <sheetFormatPr defaultColWidth="8.88671875" defaultRowHeight="15.6" x14ac:dyDescent="0.3"/>
  <cols>
    <col min="1" max="1" width="35.109375" style="27" customWidth="1"/>
    <col min="2" max="2" width="24.88671875" style="27" bestFit="1" customWidth="1"/>
    <col min="3" max="3" width="22.88671875" style="27" customWidth="1"/>
    <col min="4" max="4" width="34.33203125" style="27" customWidth="1"/>
    <col min="5" max="5" width="34.109375" style="27" bestFit="1" customWidth="1"/>
    <col min="6" max="6" width="43.109375" style="27" bestFit="1" customWidth="1"/>
    <col min="7" max="16384" width="8.88671875" style="27"/>
  </cols>
  <sheetData>
    <row r="1" spans="1:6" ht="16.2" thickBot="1" x14ac:dyDescent="0.35"/>
    <row r="2" spans="1:6" x14ac:dyDescent="0.3">
      <c r="A2" s="114" t="s">
        <v>138</v>
      </c>
      <c r="B2" s="115"/>
      <c r="C2" s="116"/>
      <c r="D2" s="143" t="s">
        <v>139</v>
      </c>
      <c r="E2" s="106"/>
    </row>
    <row r="3" spans="1:6" ht="16.2" thickBot="1" x14ac:dyDescent="0.35">
      <c r="A3" s="120"/>
      <c r="B3" s="121"/>
      <c r="C3" s="122"/>
      <c r="D3" s="144"/>
      <c r="E3" s="107" t="s">
        <v>140</v>
      </c>
    </row>
    <row r="5" spans="1:6" x14ac:dyDescent="0.3">
      <c r="A5" s="38" t="s">
        <v>141</v>
      </c>
      <c r="B5" s="38" t="s">
        <v>142</v>
      </c>
      <c r="C5" s="38" t="s">
        <v>143</v>
      </c>
      <c r="D5" s="38" t="s">
        <v>144</v>
      </c>
      <c r="E5" s="38" t="s">
        <v>4</v>
      </c>
    </row>
    <row r="6" spans="1:6" x14ac:dyDescent="0.3">
      <c r="A6" s="104"/>
      <c r="B6" s="104"/>
      <c r="C6" s="104"/>
      <c r="D6" s="105"/>
      <c r="E6" s="105"/>
    </row>
    <row r="7" spans="1:6" ht="16.2" thickBot="1" x14ac:dyDescent="0.35"/>
    <row r="8" spans="1:6" x14ac:dyDescent="0.3">
      <c r="A8" s="114" t="s">
        <v>145</v>
      </c>
      <c r="B8" s="115"/>
      <c r="C8" s="116"/>
      <c r="D8" s="143" t="s">
        <v>139</v>
      </c>
      <c r="E8" s="106"/>
      <c r="F8" s="22" t="s">
        <v>126</v>
      </c>
    </row>
    <row r="9" spans="1:6" ht="16.2" thickBot="1" x14ac:dyDescent="0.35">
      <c r="A9" s="120"/>
      <c r="B9" s="121"/>
      <c r="C9" s="122"/>
      <c r="D9" s="144"/>
      <c r="E9" s="107" t="s">
        <v>140</v>
      </c>
      <c r="F9" s="23" t="s">
        <v>128</v>
      </c>
    </row>
    <row r="10" spans="1:6" x14ac:dyDescent="0.3">
      <c r="F10" s="37" t="s">
        <v>130</v>
      </c>
    </row>
    <row r="11" spans="1:6" x14ac:dyDescent="0.3">
      <c r="A11" s="38" t="s">
        <v>146</v>
      </c>
    </row>
    <row r="12" spans="1:6" x14ac:dyDescent="0.3">
      <c r="A12" s="38" t="s">
        <v>0</v>
      </c>
      <c r="B12" s="38" t="s">
        <v>142</v>
      </c>
      <c r="C12" s="38" t="s">
        <v>143</v>
      </c>
      <c r="D12" s="38" t="s">
        <v>144</v>
      </c>
      <c r="E12" s="38" t="s">
        <v>4</v>
      </c>
    </row>
    <row r="13" spans="1:6" x14ac:dyDescent="0.3">
      <c r="A13" s="104" t="s">
        <v>147</v>
      </c>
      <c r="B13" s="104"/>
      <c r="C13" s="104"/>
      <c r="D13" s="105"/>
      <c r="E13" s="105"/>
    </row>
    <row r="14" spans="1:6" x14ac:dyDescent="0.3">
      <c r="A14" s="104" t="s">
        <v>148</v>
      </c>
      <c r="B14" s="104"/>
      <c r="C14" s="104"/>
      <c r="D14" s="105"/>
      <c r="E14" s="105"/>
    </row>
    <row r="15" spans="1:6" x14ac:dyDescent="0.3">
      <c r="A15" s="104" t="s">
        <v>149</v>
      </c>
      <c r="B15" s="104"/>
      <c r="C15" s="104"/>
      <c r="D15" s="105"/>
      <c r="E15" s="105"/>
    </row>
    <row r="16" spans="1:6" x14ac:dyDescent="0.3">
      <c r="A16" s="104" t="s">
        <v>150</v>
      </c>
      <c r="B16" s="104"/>
      <c r="C16" s="104"/>
      <c r="D16" s="105"/>
      <c r="E16" s="105"/>
    </row>
    <row r="17" spans="1:5" x14ac:dyDescent="0.3">
      <c r="A17" s="104" t="s">
        <v>151</v>
      </c>
      <c r="B17" s="104"/>
      <c r="C17" s="104"/>
      <c r="D17" s="105"/>
      <c r="E17" s="105"/>
    </row>
    <row r="18" spans="1:5" x14ac:dyDescent="0.3">
      <c r="A18" s="104" t="s">
        <v>152</v>
      </c>
      <c r="B18" s="104"/>
      <c r="C18" s="104"/>
      <c r="D18" s="105"/>
      <c r="E18" s="105"/>
    </row>
    <row r="19" spans="1:5" x14ac:dyDescent="0.3">
      <c r="A19" s="104" t="s">
        <v>153</v>
      </c>
      <c r="B19" s="104"/>
      <c r="C19" s="104"/>
      <c r="D19" s="105"/>
      <c r="E19" s="105"/>
    </row>
    <row r="20" spans="1:5" x14ac:dyDescent="0.3">
      <c r="A20" s="104" t="s">
        <v>154</v>
      </c>
      <c r="B20" s="104"/>
      <c r="C20" s="104"/>
      <c r="D20" s="105"/>
      <c r="E20" s="105"/>
    </row>
    <row r="21" spans="1:5" x14ac:dyDescent="0.3">
      <c r="A21" s="104" t="s">
        <v>155</v>
      </c>
      <c r="B21" s="104"/>
      <c r="C21" s="104"/>
      <c r="D21" s="105"/>
      <c r="E21" s="105"/>
    </row>
    <row r="22" spans="1:5" x14ac:dyDescent="0.3">
      <c r="A22" s="104" t="s">
        <v>156</v>
      </c>
      <c r="B22" s="104"/>
      <c r="C22" s="104"/>
      <c r="D22" s="105"/>
      <c r="E22" s="105"/>
    </row>
    <row r="23" spans="1:5" x14ac:dyDescent="0.3">
      <c r="A23" s="104" t="s">
        <v>157</v>
      </c>
      <c r="B23" s="104"/>
      <c r="C23" s="104"/>
      <c r="D23" s="105"/>
      <c r="E23" s="105"/>
    </row>
    <row r="24" spans="1:5" x14ac:dyDescent="0.3">
      <c r="A24" s="104" t="s">
        <v>158</v>
      </c>
      <c r="B24" s="104"/>
      <c r="C24" s="104"/>
      <c r="D24" s="105"/>
      <c r="E24" s="105"/>
    </row>
    <row r="25" spans="1:5" x14ac:dyDescent="0.3">
      <c r="A25" s="104" t="s">
        <v>159</v>
      </c>
      <c r="B25" s="104"/>
      <c r="C25" s="104"/>
      <c r="D25" s="105"/>
      <c r="E25" s="105"/>
    </row>
    <row r="26" spans="1:5" x14ac:dyDescent="0.3">
      <c r="A26" s="104" t="s">
        <v>160</v>
      </c>
      <c r="B26" s="104"/>
      <c r="C26" s="104"/>
      <c r="D26" s="105"/>
      <c r="E26" s="105"/>
    </row>
    <row r="27" spans="1:5" x14ac:dyDescent="0.3">
      <c r="A27" s="104" t="s">
        <v>161</v>
      </c>
      <c r="B27" s="104"/>
      <c r="C27" s="104"/>
      <c r="D27" s="105"/>
      <c r="E27" s="105"/>
    </row>
    <row r="28" spans="1:5" x14ac:dyDescent="0.3">
      <c r="A28" s="104" t="s">
        <v>162</v>
      </c>
      <c r="B28" s="104"/>
      <c r="C28" s="104"/>
      <c r="D28" s="105"/>
      <c r="E28" s="105"/>
    </row>
    <row r="29" spans="1:5" x14ac:dyDescent="0.3">
      <c r="A29" s="104" t="s">
        <v>163</v>
      </c>
      <c r="B29" s="104"/>
      <c r="C29" s="104"/>
      <c r="D29" s="105"/>
      <c r="E29" s="105"/>
    </row>
    <row r="30" spans="1:5" x14ac:dyDescent="0.3">
      <c r="A30" s="104" t="s">
        <v>164</v>
      </c>
      <c r="B30" s="104"/>
      <c r="C30" s="104"/>
      <c r="D30" s="105"/>
      <c r="E30" s="105"/>
    </row>
    <row r="31" spans="1:5" x14ac:dyDescent="0.3">
      <c r="A31" s="104" t="s">
        <v>165</v>
      </c>
      <c r="B31" s="104"/>
      <c r="C31" s="104"/>
      <c r="D31" s="105"/>
      <c r="E31" s="105"/>
    </row>
    <row r="32" spans="1:5" x14ac:dyDescent="0.3">
      <c r="A32" s="104" t="s">
        <v>166</v>
      </c>
      <c r="B32" s="104"/>
      <c r="C32" s="104"/>
      <c r="D32" s="105"/>
      <c r="E32" s="105"/>
    </row>
    <row r="33" spans="1:5" x14ac:dyDescent="0.3">
      <c r="A33" s="104" t="s">
        <v>167</v>
      </c>
      <c r="B33" s="104"/>
      <c r="C33" s="104"/>
      <c r="D33" s="105"/>
      <c r="E33" s="105"/>
    </row>
    <row r="34" spans="1:5" x14ac:dyDescent="0.3">
      <c r="A34" s="104" t="s">
        <v>168</v>
      </c>
      <c r="B34" s="104"/>
      <c r="C34" s="104"/>
      <c r="D34" s="105"/>
      <c r="E34" s="105"/>
    </row>
    <row r="35" spans="1:5" x14ac:dyDescent="0.3">
      <c r="A35" s="104" t="s">
        <v>169</v>
      </c>
      <c r="B35" s="104"/>
      <c r="C35" s="104"/>
      <c r="D35" s="105"/>
      <c r="E35" s="105"/>
    </row>
    <row r="36" spans="1:5" x14ac:dyDescent="0.3">
      <c r="A36" s="104" t="s">
        <v>170</v>
      </c>
      <c r="B36" s="104"/>
      <c r="C36" s="104"/>
      <c r="D36" s="105"/>
      <c r="E36" s="105"/>
    </row>
    <row r="37" spans="1:5" x14ac:dyDescent="0.3">
      <c r="A37" s="104" t="s">
        <v>171</v>
      </c>
      <c r="B37" s="104"/>
      <c r="C37" s="104"/>
      <c r="D37" s="105"/>
      <c r="E37" s="105"/>
    </row>
    <row r="38" spans="1:5" x14ac:dyDescent="0.3">
      <c r="A38" s="104" t="s">
        <v>172</v>
      </c>
      <c r="B38" s="104"/>
      <c r="C38" s="104"/>
      <c r="D38" s="105"/>
      <c r="E38" s="105"/>
    </row>
    <row r="39" spans="1:5" x14ac:dyDescent="0.3">
      <c r="A39" s="104" t="s">
        <v>173</v>
      </c>
      <c r="B39" s="104"/>
      <c r="C39" s="104"/>
      <c r="D39" s="105"/>
      <c r="E39" s="105"/>
    </row>
    <row r="40" spans="1:5" x14ac:dyDescent="0.3">
      <c r="A40" s="104" t="s">
        <v>174</v>
      </c>
      <c r="B40" s="104"/>
      <c r="C40" s="104"/>
      <c r="D40" s="105"/>
      <c r="E40" s="105"/>
    </row>
    <row r="41" spans="1:5" x14ac:dyDescent="0.3">
      <c r="A41" s="104" t="s">
        <v>175</v>
      </c>
      <c r="B41" s="104"/>
      <c r="C41" s="104"/>
      <c r="D41" s="105"/>
      <c r="E41" s="105"/>
    </row>
    <row r="42" spans="1:5" x14ac:dyDescent="0.3">
      <c r="A42" s="104" t="s">
        <v>176</v>
      </c>
      <c r="B42" s="104"/>
      <c r="C42" s="104"/>
      <c r="D42" s="105"/>
      <c r="E42" s="105"/>
    </row>
    <row r="43" spans="1:5" x14ac:dyDescent="0.3">
      <c r="A43" s="104" t="s">
        <v>177</v>
      </c>
      <c r="B43" s="104"/>
      <c r="C43" s="104"/>
      <c r="D43" s="105"/>
      <c r="E43" s="105"/>
    </row>
    <row r="44" spans="1:5" x14ac:dyDescent="0.3">
      <c r="A44" s="104" t="s">
        <v>178</v>
      </c>
      <c r="B44" s="104"/>
      <c r="C44" s="104"/>
      <c r="D44" s="105"/>
      <c r="E44" s="105"/>
    </row>
    <row r="45" spans="1:5" x14ac:dyDescent="0.3">
      <c r="A45" s="104" t="s">
        <v>179</v>
      </c>
      <c r="B45" s="104"/>
      <c r="C45" s="104"/>
      <c r="D45" s="105"/>
      <c r="E45" s="105"/>
    </row>
    <row r="46" spans="1:5" x14ac:dyDescent="0.3">
      <c r="A46" s="104" t="s">
        <v>180</v>
      </c>
      <c r="B46" s="104"/>
      <c r="C46" s="104"/>
      <c r="D46" s="105"/>
      <c r="E46" s="105"/>
    </row>
    <row r="47" spans="1:5" x14ac:dyDescent="0.3">
      <c r="A47" s="104" t="s">
        <v>181</v>
      </c>
      <c r="B47" s="104"/>
      <c r="C47" s="104"/>
      <c r="D47" s="105"/>
      <c r="E47" s="105"/>
    </row>
    <row r="48" spans="1:5" x14ac:dyDescent="0.3">
      <c r="A48" s="104" t="s">
        <v>182</v>
      </c>
      <c r="B48" s="104"/>
      <c r="C48" s="104"/>
      <c r="D48" s="105"/>
      <c r="E48" s="105"/>
    </row>
    <row r="49" spans="1:5" x14ac:dyDescent="0.3">
      <c r="A49" s="104" t="s">
        <v>183</v>
      </c>
      <c r="B49" s="104"/>
      <c r="C49" s="104"/>
      <c r="D49" s="105"/>
      <c r="E49" s="105"/>
    </row>
    <row r="50" spans="1:5" x14ac:dyDescent="0.3">
      <c r="A50" s="104" t="s">
        <v>184</v>
      </c>
      <c r="B50" s="104"/>
      <c r="C50" s="104"/>
      <c r="D50" s="105"/>
      <c r="E50" s="105"/>
    </row>
    <row r="51" spans="1:5" x14ac:dyDescent="0.3">
      <c r="A51" s="104" t="s">
        <v>185</v>
      </c>
      <c r="B51" s="104"/>
      <c r="C51" s="104"/>
      <c r="D51" s="105"/>
      <c r="E51" s="105"/>
    </row>
    <row r="52" spans="1:5" x14ac:dyDescent="0.3">
      <c r="A52" s="104" t="s">
        <v>186</v>
      </c>
      <c r="B52" s="104"/>
      <c r="C52" s="104"/>
      <c r="D52" s="105"/>
      <c r="E52" s="105"/>
    </row>
    <row r="53" spans="1:5" x14ac:dyDescent="0.3">
      <c r="A53" s="104" t="s">
        <v>187</v>
      </c>
      <c r="B53" s="104"/>
      <c r="C53" s="104"/>
      <c r="D53" s="105"/>
      <c r="E53" s="105"/>
    </row>
    <row r="54" spans="1:5" x14ac:dyDescent="0.3">
      <c r="A54" s="104" t="s">
        <v>188</v>
      </c>
      <c r="B54" s="104"/>
      <c r="C54" s="104"/>
      <c r="D54" s="105"/>
      <c r="E54" s="105"/>
    </row>
    <row r="55" spans="1:5" x14ac:dyDescent="0.3">
      <c r="A55" s="104" t="s">
        <v>189</v>
      </c>
      <c r="B55" s="104"/>
      <c r="C55" s="104"/>
      <c r="D55" s="105"/>
      <c r="E55" s="105"/>
    </row>
    <row r="56" spans="1:5" x14ac:dyDescent="0.3">
      <c r="A56" s="104" t="s">
        <v>190</v>
      </c>
      <c r="B56" s="104"/>
      <c r="C56" s="104"/>
      <c r="D56" s="105"/>
      <c r="E56" s="105"/>
    </row>
    <row r="57" spans="1:5" x14ac:dyDescent="0.3">
      <c r="A57" s="104" t="s">
        <v>191</v>
      </c>
      <c r="B57" s="104"/>
      <c r="C57" s="104"/>
      <c r="D57" s="105"/>
      <c r="E57" s="105"/>
    </row>
    <row r="58" spans="1:5" x14ac:dyDescent="0.3">
      <c r="A58" s="104" t="s">
        <v>192</v>
      </c>
      <c r="B58" s="104"/>
      <c r="C58" s="104"/>
      <c r="D58" s="105"/>
      <c r="E58" s="105"/>
    </row>
    <row r="59" spans="1:5" x14ac:dyDescent="0.3">
      <c r="A59" s="104" t="s">
        <v>193</v>
      </c>
      <c r="B59" s="104"/>
      <c r="C59" s="104"/>
      <c r="D59" s="105"/>
      <c r="E59" s="105"/>
    </row>
    <row r="60" spans="1:5" x14ac:dyDescent="0.3">
      <c r="A60" s="104" t="s">
        <v>194</v>
      </c>
      <c r="B60" s="104"/>
      <c r="C60" s="104"/>
      <c r="D60" s="105"/>
      <c r="E60" s="105"/>
    </row>
    <row r="61" spans="1:5" x14ac:dyDescent="0.3">
      <c r="A61" s="104" t="s">
        <v>195</v>
      </c>
      <c r="B61" s="104"/>
      <c r="C61" s="104"/>
      <c r="D61" s="105"/>
      <c r="E61" s="105"/>
    </row>
    <row r="62" spans="1:5" x14ac:dyDescent="0.3">
      <c r="A62" s="104" t="s">
        <v>196</v>
      </c>
      <c r="B62" s="104"/>
      <c r="C62" s="104"/>
      <c r="D62" s="105"/>
      <c r="E62" s="105"/>
    </row>
    <row r="63" spans="1:5" ht="16.2" thickBot="1" x14ac:dyDescent="0.35"/>
    <row r="64" spans="1:5" x14ac:dyDescent="0.3">
      <c r="A64" s="143" t="s">
        <v>139</v>
      </c>
      <c r="B64" s="106"/>
    </row>
    <row r="65" spans="1:2" ht="16.2" thickBot="1" x14ac:dyDescent="0.35">
      <c r="A65" s="144"/>
      <c r="B65" s="107" t="s">
        <v>197</v>
      </c>
    </row>
  </sheetData>
  <sheetProtection algorithmName="SHA-512" hashValue="GDexK0ua5PCKtZzSOv380o7bnjqkYtcvBL7Ak2+pejB4caB7smK0U/mnJo1A6IF81FLdgz6kUdANFZvU6+lLYw==" saltValue="KNcf6OtqNl/zIVEcVmX5VA==" spinCount="100000" sheet="1" objects="1" scenarios="1"/>
  <protectedRanges>
    <protectedRange algorithmName="SHA-512" hashValue="2YmAuqWUGqWqseW7vs9pIEWgqQdjaJ+PGsKsU5Nki8ofYz1bnqTQlMD/WtThHVHShZHy3FeCJqVqIYFpZEapGw==" saltValue="RX0xwDZBMqJo0WU8w9KNDQ==" spinCount="100000" sqref="F8:J10" name="Range1"/>
  </protectedRanges>
  <mergeCells count="5">
    <mergeCell ref="A2:C3"/>
    <mergeCell ref="A8:C9"/>
    <mergeCell ref="D2:D3"/>
    <mergeCell ref="D8:D9"/>
    <mergeCell ref="A64:A65"/>
  </mergeCells>
  <phoneticPr fontId="11" type="noConversion"/>
  <conditionalFormatting sqref="F10">
    <cfRule type="expression" dxfId="33" priority="1" stopIfTrue="1">
      <formula>#REF!="Other (tonnes CO2e)"</formula>
    </cfRule>
  </conditionalFormatting>
  <dataValidations count="2">
    <dataValidation type="list" allowBlank="1" showInputMessage="1" showErrorMessage="1" sqref="E6 E13:E62" xr:uid="{ACA98B1E-BC05-4416-9FDE-CDA5D15CCDDA}">
      <formula1>"Yes,No"</formula1>
    </dataValidation>
    <dataValidation type="list" allowBlank="1" showInputMessage="1" showErrorMessage="1" sqref="D6 D13:D62" xr:uid="{71242904-047D-46C6-BA55-038665F5E834}">
      <formula1>"UK,Europe,International"</formula1>
    </dataValidation>
  </dataValidations>
  <hyperlinks>
    <hyperlink ref="E3" r:id="rId1" xr:uid="{FC960643-6683-4D2F-8E55-D70631C98D7A}"/>
    <hyperlink ref="E9" r:id="rId2" xr:uid="{59809CE1-439C-4D88-88ED-0F22679E578B}"/>
    <hyperlink ref="B65" r:id="rId3" xr:uid="{9F202FFE-8CB7-4F60-9465-9CF11B2311C6}"/>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Y68"/>
  <sheetViews>
    <sheetView topLeftCell="E1" zoomScale="50" zoomScaleNormal="50" workbookViewId="0">
      <selection activeCell="V17" sqref="V17"/>
    </sheetView>
  </sheetViews>
  <sheetFormatPr defaultColWidth="8.88671875" defaultRowHeight="13.8" x14ac:dyDescent="0.25"/>
  <cols>
    <col min="1" max="1" width="8.109375" style="24" hidden="1" customWidth="1"/>
    <col min="2" max="2" width="5.5546875" style="24" hidden="1" customWidth="1"/>
    <col min="3" max="3" width="3.44140625" style="24" hidden="1" customWidth="1"/>
    <col min="4" max="4" width="23.5546875" style="24" hidden="1" customWidth="1"/>
    <col min="5" max="5" width="28.5546875" style="20" bestFit="1" customWidth="1"/>
    <col min="6" max="6" width="35.6640625" style="20" bestFit="1" customWidth="1"/>
    <col min="7" max="12" width="27.88671875" style="20" customWidth="1"/>
    <col min="13" max="15" width="21.109375" style="20" customWidth="1"/>
    <col min="16" max="45" width="29.109375" style="20" customWidth="1"/>
    <col min="46" max="46" width="45.88671875" style="20" customWidth="1"/>
    <col min="47" max="47" width="55" style="17" customWidth="1"/>
    <col min="48" max="49" width="19.88671875" style="17" customWidth="1"/>
    <col min="50" max="50" width="27.5546875" style="17" customWidth="1"/>
    <col min="51" max="51" width="30" style="17" customWidth="1"/>
    <col min="52" max="16384" width="8.88671875" style="17"/>
  </cols>
  <sheetData>
    <row r="1" spans="1:51" ht="14.4" thickBot="1" x14ac:dyDescent="0.3">
      <c r="A1" s="17"/>
      <c r="B1" s="17"/>
      <c r="C1" s="17"/>
      <c r="D1" s="17"/>
    </row>
    <row r="2" spans="1:51" ht="21.6" customHeight="1" x14ac:dyDescent="0.4">
      <c r="E2" s="162" t="s">
        <v>198</v>
      </c>
      <c r="F2" s="163"/>
      <c r="G2" s="163"/>
      <c r="H2" s="164"/>
      <c r="J2" s="171" t="str">
        <f>"Total emissions your organisation has to spend by "&amp;'READ FIRST'!H20</f>
        <v xml:space="preserve">Total emissions your organisation has to spend by </v>
      </c>
      <c r="K2" s="172"/>
      <c r="L2" s="177" t="str">
        <f>G39&amp;" kgCO2e"</f>
        <v>0 kgCO2e</v>
      </c>
      <c r="P2" s="66" t="s">
        <v>199</v>
      </c>
      <c r="Q2" s="35"/>
    </row>
    <row r="3" spans="1:51" ht="18" customHeight="1" x14ac:dyDescent="0.25">
      <c r="E3" s="165"/>
      <c r="F3" s="166"/>
      <c r="G3" s="166"/>
      <c r="H3" s="167"/>
      <c r="J3" s="173"/>
      <c r="K3" s="174"/>
      <c r="L3" s="178"/>
      <c r="P3" s="103" t="s">
        <v>200</v>
      </c>
      <c r="Q3" s="103" t="s">
        <v>201</v>
      </c>
      <c r="R3" s="103" t="s">
        <v>202</v>
      </c>
    </row>
    <row r="4" spans="1:51" ht="18" customHeight="1" thickBot="1" x14ac:dyDescent="0.3">
      <c r="E4" s="165"/>
      <c r="F4" s="166"/>
      <c r="G4" s="166"/>
      <c r="H4" s="167"/>
      <c r="J4" s="175"/>
      <c r="K4" s="176"/>
      <c r="L4" s="179"/>
      <c r="P4" s="50"/>
      <c r="Q4" s="50"/>
      <c r="R4" s="49"/>
    </row>
    <row r="5" spans="1:51" ht="18" customHeight="1" x14ac:dyDescent="0.25">
      <c r="E5" s="165"/>
      <c r="F5" s="166"/>
      <c r="G5" s="166"/>
      <c r="H5" s="167"/>
      <c r="J5" s="171" t="s">
        <v>203</v>
      </c>
      <c r="K5" s="172"/>
      <c r="L5" s="177" t="str">
        <f>ROUND(SUM(K17:K39),0)&amp;" kgCO2e"</f>
        <v>0 kgCO2e</v>
      </c>
      <c r="P5" s="50"/>
      <c r="Q5" s="50"/>
      <c r="R5" s="49"/>
    </row>
    <row r="6" spans="1:51" ht="18" customHeight="1" x14ac:dyDescent="0.25">
      <c r="E6" s="165"/>
      <c r="F6" s="166"/>
      <c r="G6" s="166"/>
      <c r="H6" s="167"/>
      <c r="J6" s="173"/>
      <c r="K6" s="174"/>
      <c r="L6" s="178"/>
      <c r="P6" s="50"/>
      <c r="Q6" s="50"/>
      <c r="R6" s="49"/>
    </row>
    <row r="7" spans="1:51" ht="18" customHeight="1" thickBot="1" x14ac:dyDescent="0.3">
      <c r="E7" s="165"/>
      <c r="F7" s="166"/>
      <c r="G7" s="166"/>
      <c r="H7" s="167"/>
      <c r="J7" s="175"/>
      <c r="K7" s="176"/>
      <c r="L7" s="179"/>
      <c r="P7" s="50"/>
      <c r="Q7" s="50"/>
      <c r="R7" s="49"/>
    </row>
    <row r="8" spans="1:51" ht="18" customHeight="1" x14ac:dyDescent="0.25">
      <c r="E8" s="165"/>
      <c r="F8" s="166"/>
      <c r="G8" s="166"/>
      <c r="H8" s="167"/>
      <c r="P8" s="50"/>
      <c r="Q8" s="50"/>
      <c r="R8" s="49"/>
    </row>
    <row r="9" spans="1:51" ht="18" customHeight="1" thickBot="1" x14ac:dyDescent="0.3">
      <c r="E9" s="168"/>
      <c r="F9" s="169"/>
      <c r="G9" s="169"/>
      <c r="H9" s="170"/>
    </row>
    <row r="10" spans="1:51" ht="24" customHeight="1" x14ac:dyDescent="0.35">
      <c r="A10" s="40"/>
      <c r="B10" s="40"/>
      <c r="C10" s="40"/>
      <c r="D10" s="40"/>
      <c r="L10" s="17"/>
      <c r="P10" s="145" t="s">
        <v>126</v>
      </c>
      <c r="Q10" s="146"/>
    </row>
    <row r="11" spans="1:51" ht="24" customHeight="1" x14ac:dyDescent="0.35">
      <c r="A11" s="40"/>
      <c r="B11" s="40"/>
      <c r="C11" s="40"/>
      <c r="D11" s="40"/>
      <c r="E11" s="39" t="s">
        <v>204</v>
      </c>
      <c r="F11" s="51">
        <f>IFERROR('READ FIRST'!H18,"Fill out fields on first tab")</f>
        <v>0</v>
      </c>
      <c r="I11" s="156" t="str">
        <f>IFERROR(IF(SUM(M17,P17,S17,V17,Y17,AB17,AE17,AH17,AK17,AN17,AQ17)&gt;F17,"The sum of budgets for departments/projects and overheads is currently "&amp;SUM(M17,P17,S17,V17,Y17,AB17,AE17,AH17,AK17,AN17,AQ17)&amp;". It should be less than or equal to total budget for this year which is "&amp;F17&amp;".","The sum of budgets for departments/projects and overheads is currently "&amp;SUM(M17,P17,S17,V17,Y17,AB17,AE17,AH17,AK17,AN17,AQ17)&amp;" kgCO2e. You are within budget."),"")</f>
        <v>The sum of budgets for departments/projects and overheads is currently 0 kgCO2e. You are within budget.</v>
      </c>
      <c r="J11" s="156"/>
      <c r="K11" s="156"/>
      <c r="L11" s="156"/>
      <c r="P11" s="159" t="s">
        <v>128</v>
      </c>
      <c r="Q11" s="160"/>
      <c r="R11" s="47"/>
      <c r="S11" s="47"/>
      <c r="T11" s="47"/>
    </row>
    <row r="12" spans="1:51" ht="24" customHeight="1" x14ac:dyDescent="0.35">
      <c r="A12" s="40"/>
      <c r="B12" s="40"/>
      <c r="C12" s="40"/>
      <c r="D12" s="40"/>
      <c r="E12" s="39" t="s">
        <v>205</v>
      </c>
      <c r="F12" s="51">
        <f>IFERROR('READ FIRST'!H17, "Fill out fields on first tab")</f>
        <v>0</v>
      </c>
      <c r="I12" s="156"/>
      <c r="J12" s="156"/>
      <c r="K12" s="156"/>
      <c r="L12" s="156"/>
      <c r="P12" s="161" t="s">
        <v>130</v>
      </c>
      <c r="Q12" s="161"/>
      <c r="R12" s="47"/>
      <c r="S12" s="47"/>
      <c r="T12" s="47"/>
    </row>
    <row r="13" spans="1:51" ht="22.8" x14ac:dyDescent="0.4">
      <c r="A13" s="40"/>
      <c r="B13" s="40"/>
      <c r="C13" s="40"/>
      <c r="D13" s="40"/>
      <c r="E13" s="39" t="s">
        <v>206</v>
      </c>
      <c r="F13" s="52" t="str">
        <f>IFERROR('Carbon budgets'!X5,"Fill out fields on first tab")</f>
        <v>Fill out fields on first tab</v>
      </c>
      <c r="H13" s="63"/>
      <c r="L13" s="63"/>
      <c r="R13" s="48"/>
      <c r="S13" s="48"/>
      <c r="T13" s="48"/>
    </row>
    <row r="14" spans="1:51" ht="21" x14ac:dyDescent="0.4">
      <c r="A14" s="40"/>
      <c r="B14" s="40"/>
      <c r="C14" s="40"/>
      <c r="D14" s="40"/>
      <c r="H14" s="64"/>
      <c r="I14" s="64"/>
      <c r="J14" s="65" t="s">
        <v>207</v>
      </c>
      <c r="K14" s="64"/>
      <c r="L14" s="63"/>
      <c r="M14" s="63"/>
      <c r="N14" s="63"/>
      <c r="O14" s="63"/>
    </row>
    <row r="15" spans="1:51" s="67" customFormat="1" ht="27.6" customHeight="1" x14ac:dyDescent="0.3">
      <c r="A15" s="41"/>
      <c r="B15" s="41"/>
      <c r="C15" s="41"/>
      <c r="D15" s="41"/>
      <c r="E15" s="181" t="s">
        <v>81</v>
      </c>
      <c r="F15" s="157" t="s">
        <v>208</v>
      </c>
      <c r="G15" s="157" t="s">
        <v>209</v>
      </c>
      <c r="H15" s="157" t="s">
        <v>210</v>
      </c>
      <c r="I15" s="157" t="s">
        <v>211</v>
      </c>
      <c r="J15" s="157" t="s">
        <v>212</v>
      </c>
      <c r="K15" s="157" t="s">
        <v>213</v>
      </c>
      <c r="L15" s="157" t="s">
        <v>214</v>
      </c>
      <c r="M15" s="28" t="s">
        <v>215</v>
      </c>
      <c r="N15" s="28" t="s">
        <v>216</v>
      </c>
      <c r="O15" s="28" t="s">
        <v>217</v>
      </c>
      <c r="P15" s="28" t="s">
        <v>215</v>
      </c>
      <c r="Q15" s="28" t="s">
        <v>216</v>
      </c>
      <c r="R15" s="28" t="s">
        <v>217</v>
      </c>
      <c r="S15" s="28" t="s">
        <v>215</v>
      </c>
      <c r="T15" s="28" t="s">
        <v>216</v>
      </c>
      <c r="U15" s="28" t="s">
        <v>217</v>
      </c>
      <c r="V15" s="28" t="s">
        <v>215</v>
      </c>
      <c r="W15" s="28" t="s">
        <v>216</v>
      </c>
      <c r="X15" s="28" t="s">
        <v>217</v>
      </c>
      <c r="Y15" s="28" t="s">
        <v>215</v>
      </c>
      <c r="Z15" s="28" t="s">
        <v>216</v>
      </c>
      <c r="AA15" s="28" t="s">
        <v>217</v>
      </c>
      <c r="AB15" s="28" t="s">
        <v>215</v>
      </c>
      <c r="AC15" s="28" t="s">
        <v>216</v>
      </c>
      <c r="AD15" s="28" t="s">
        <v>217</v>
      </c>
      <c r="AE15" s="28" t="s">
        <v>215</v>
      </c>
      <c r="AF15" s="28" t="s">
        <v>216</v>
      </c>
      <c r="AG15" s="28" t="s">
        <v>217</v>
      </c>
      <c r="AH15" s="28" t="s">
        <v>215</v>
      </c>
      <c r="AI15" s="28" t="s">
        <v>216</v>
      </c>
      <c r="AJ15" s="28" t="s">
        <v>217</v>
      </c>
      <c r="AK15" s="28" t="s">
        <v>215</v>
      </c>
      <c r="AL15" s="28" t="s">
        <v>216</v>
      </c>
      <c r="AM15" s="28" t="s">
        <v>217</v>
      </c>
      <c r="AN15" s="28" t="s">
        <v>215</v>
      </c>
      <c r="AO15" s="28" t="s">
        <v>216</v>
      </c>
      <c r="AP15" s="28" t="s">
        <v>217</v>
      </c>
      <c r="AQ15" s="28" t="s">
        <v>215</v>
      </c>
      <c r="AR15" s="28" t="s">
        <v>216</v>
      </c>
      <c r="AS15" s="28" t="s">
        <v>217</v>
      </c>
      <c r="AT15" s="180" t="s">
        <v>218</v>
      </c>
    </row>
    <row r="16" spans="1:51" s="69" customFormat="1" ht="27.6" customHeight="1" x14ac:dyDescent="0.3">
      <c r="A16" s="42">
        <f>'READ FIRST'!H18</f>
        <v>0</v>
      </c>
      <c r="B16" s="42" t="str">
        <f>LEFT(A16,4)</f>
        <v>0</v>
      </c>
      <c r="C16" s="42" t="str">
        <f>RIGHT(A16,2)</f>
        <v>0</v>
      </c>
      <c r="D16" s="43"/>
      <c r="E16" s="182"/>
      <c r="F16" s="158"/>
      <c r="G16" s="158"/>
      <c r="H16" s="158"/>
      <c r="I16" s="158"/>
      <c r="J16" s="158"/>
      <c r="K16" s="158"/>
      <c r="L16" s="158"/>
      <c r="M16" s="28" t="s">
        <v>219</v>
      </c>
      <c r="N16" s="28" t="s">
        <v>219</v>
      </c>
      <c r="O16" s="28" t="s">
        <v>219</v>
      </c>
      <c r="P16" s="28" t="str">
        <f>IF(ISBLANK('Dept A Planning'!B14),"Department/Project A",'Dept A Planning'!B14)</f>
        <v>Department/Project A</v>
      </c>
      <c r="Q16" s="28" t="str">
        <f>IF(ISBLANK('Dept A Planning'!B14),"Department/Project A",'Dept A Planning'!B14)</f>
        <v>Department/Project A</v>
      </c>
      <c r="R16" s="28" t="str">
        <f>IF(ISBLANK('Dept A Planning'!B14),"Department/Project A",'Dept A Planning'!B14)</f>
        <v>Department/Project A</v>
      </c>
      <c r="S16" s="28" t="str">
        <f>IF(ISBLANK('Dept B Planning'!B14),"Department/Project B",'Dept B Planning'!B14)</f>
        <v>Department/Project B</v>
      </c>
      <c r="T16" s="28" t="str">
        <f>IF(ISBLANK('Dept B Planning'!B14),"Department/Project B",'Dept B Planning'!B14)</f>
        <v>Department/Project B</v>
      </c>
      <c r="U16" s="28" t="str">
        <f>IF(ISBLANK('Dept B Planning'!B14),"Department/Project B",'Dept B Planning'!B14)</f>
        <v>Department/Project B</v>
      </c>
      <c r="V16" s="28" t="str">
        <f>IF(ISBLANK('Dept C Planning'!B14),"Department/Project C",'Dept C Planning'!B14)</f>
        <v>Department/Project C</v>
      </c>
      <c r="W16" s="28" t="str">
        <f>IF(ISBLANK('Dept C Planning'!B14),"Department/Project C",'Dept C Planning'!B14)</f>
        <v>Department/Project C</v>
      </c>
      <c r="X16" s="28" t="str">
        <f>IF(ISBLANK('Dept C Planning'!B14),"Department/Project C",'Dept C Planning'!B14)</f>
        <v>Department/Project C</v>
      </c>
      <c r="Y16" s="28" t="str">
        <f>IF(ISBLANK('Dept D Planning'!B14),"Department/Project D",'Dept D Planning'!B14)</f>
        <v>Department/Project D</v>
      </c>
      <c r="Z16" s="28" t="str">
        <f>IF(ISBLANK('Dept D Planning'!B14),"Department/Project D",'Dept D Planning'!B14)</f>
        <v>Department/Project D</v>
      </c>
      <c r="AA16" s="28" t="str">
        <f>IF(ISBLANK('Dept D Planning'!B14),"Department/Project D",'Dept D Planning'!B14)</f>
        <v>Department/Project D</v>
      </c>
      <c r="AB16" s="28" t="str">
        <f>IF(ISBLANK('Dept E Planning'!B14),"Department/Project E",'Dept E Planning'!B14)</f>
        <v>Department/Project E</v>
      </c>
      <c r="AC16" s="28" t="str">
        <f>IF(ISBLANK('Dept E Planning'!B14),"Department/Project E",'Dept E Planning'!B14)</f>
        <v>Department/Project E</v>
      </c>
      <c r="AD16" s="28" t="str">
        <f>IF(ISBLANK('Dept E Planning'!B14),"Department/Project E",'Dept E Planning'!B14)</f>
        <v>Department/Project E</v>
      </c>
      <c r="AE16" s="28" t="str">
        <f>IF(ISBLANK('Dept F Planning'!B14),"Department/Project F",'Dept F Planning'!B14)</f>
        <v>Department/Project F</v>
      </c>
      <c r="AF16" s="28" t="str">
        <f>IF(ISBLANK('Dept F Planning'!B14),"Department/Project F",'Dept F Planning'!B14)</f>
        <v>Department/Project F</v>
      </c>
      <c r="AG16" s="28" t="str">
        <f>IF(ISBLANK('Dept F Planning'!B14),"Department/Project F",'Dept F Planning'!B14)</f>
        <v>Department/Project F</v>
      </c>
      <c r="AH16" s="28" t="str">
        <f>IF(ISBLANK('Dept G Planning'!B14),"Department/Project G",'Dept G Planning'!B14)</f>
        <v>Department/Project G</v>
      </c>
      <c r="AI16" s="28" t="str">
        <f>IF(ISBLANK('Dept G Planning'!B14),"Department/Project G",'Dept G Planning'!B14)</f>
        <v>Department/Project G</v>
      </c>
      <c r="AJ16" s="28" t="str">
        <f>IF(ISBLANK('Dept G Planning'!B14),"Department/Project G",'Dept G Planning'!B14)</f>
        <v>Department/Project G</v>
      </c>
      <c r="AK16" s="28" t="str">
        <f>IF(ISBLANK('Dept H Planning'!B14),"Department/Project H",'Dept H Planning'!B14)</f>
        <v>Department/Project H</v>
      </c>
      <c r="AL16" s="28" t="str">
        <f>IF(ISBLANK('Dept H Planning'!B14),"Department/Project H",'Dept H Planning'!B14)</f>
        <v>Department/Project H</v>
      </c>
      <c r="AM16" s="28" t="str">
        <f>IF(ISBLANK('Dept H Planning'!B14),"Department/Project H",'Dept H Planning'!B14)</f>
        <v>Department/Project H</v>
      </c>
      <c r="AN16" s="28" t="str">
        <f>IF(ISBLANK('Dept I Planning'!B14),"Department/Project I",'Dept I Planning'!B14)</f>
        <v>Department/Project I</v>
      </c>
      <c r="AO16" s="28" t="str">
        <f>IF(ISBLANK('Dept I Planning'!B14),"Department/Project I",'Dept I Planning'!B14)</f>
        <v>Department/Project I</v>
      </c>
      <c r="AP16" s="28" t="str">
        <f>IF(ISBLANK('Dept I Planning'!B14),"Department/Project I",'Dept I Planning'!B14)</f>
        <v>Department/Project I</v>
      </c>
      <c r="AQ16" s="28" t="str">
        <f>IF(ISBLANK('Dept J Planning'!B14),"Department/Project J",'Dept J Planning'!B14)</f>
        <v>Department/Project J</v>
      </c>
      <c r="AR16" s="28" t="str">
        <f>IF(ISBLANK('Dept J Planning'!B14),"Department/Project J",'Dept J Planning'!B14)</f>
        <v>Department/Project J</v>
      </c>
      <c r="AS16" s="28" t="str">
        <f>IF(ISBLANK('Dept J Planning'!B14),"Department/Project J",'Dept J Planning'!B14)</f>
        <v>Department/Project J</v>
      </c>
      <c r="AT16" s="180"/>
      <c r="AU16" s="67"/>
      <c r="AV16" s="67"/>
      <c r="AW16" s="68"/>
      <c r="AX16" s="68"/>
      <c r="AY16" s="68"/>
    </row>
    <row r="17" spans="1:51" s="70" customFormat="1" ht="41.1" customHeight="1" x14ac:dyDescent="0.35">
      <c r="A17" s="44">
        <f>'READ FIRST'!H19</f>
        <v>0</v>
      </c>
      <c r="B17" s="44" t="str">
        <f>LEFT(A17,4)</f>
        <v>0</v>
      </c>
      <c r="C17" s="44" t="str">
        <f>RIGHT(A17,2)</f>
        <v>0</v>
      </c>
      <c r="D17" s="44"/>
      <c r="E17" s="53" t="str">
        <f t="shared" ref="E17:E32" si="0">B17&amp;"/"&amp;C17</f>
        <v>0/0</v>
      </c>
      <c r="F17" s="54" t="str">
        <f>IFERROR(ROUND('Carbon budgets'!D4,0) - IF(AND($P$4=E17,$Q$4&lt;&gt;""),$R$4,0) + IF(AND($Q$4=E17,$P$4&lt;&gt;""),$R$4,0) - IF(AND($P$5=E17,$Q$5&lt;&gt;""),$R$5,0) + IF(AND($Q$5=E17,$P$5&lt;&gt;""),$R$5,0) - IF(AND($P$6=E17,$Q$6&lt;&gt;""),$R$6,0) + IF(AND($Q$6=E17,$P$6&lt;&gt;""),$R$6,0) - IF(AND($P$7=E17,$Q$7&lt;&gt;""),$R$7,0) + IF(AND($Q$7=E17,$P$7&lt;&gt;""),$R$7,0) - IF(AND($P$8=E17,$Q$8&lt;&gt;""),$R$8,0) + IF(AND($Q$8=E17,$P$8&lt;&gt;""),$R$8,0), "Fill out fields on first tab")</f>
        <v>Fill out fields on first tab</v>
      </c>
      <c r="G17" s="55" t="str">
        <f>'Master budget'!$F17</f>
        <v>Fill out fields on first tab</v>
      </c>
      <c r="H17" s="55">
        <f>'Master budget'!$K17</f>
        <v>0</v>
      </c>
      <c r="I17" s="55">
        <f>'Master budget'!$L17</f>
        <v>0</v>
      </c>
      <c r="J17" s="55">
        <f>IFERROR(IF($J$14&lt;&gt;"Base on actual",'Master budget'!$G17-'Master budget'!$H17,'Master budget'!$G17-'Master budget'!$I17),0)</f>
        <v>0</v>
      </c>
      <c r="K17" s="55">
        <f>SUM('Master budget'!$N17,'Master budget'!$Q17,'Master budget'!$T17,'Master budget'!$W17,'Master budget'!$Z17,'Master budget'!$AC17,AF17,AI17,AL17,AO17,AR17)</f>
        <v>0</v>
      </c>
      <c r="L17" s="57">
        <f>SUM('Master budget'!$O17,'Master budget'!$R17,'Master budget'!$U17,'Master budget'!$X17,'Master budget'!$AA17,'Master budget'!$AD17,AG17,AJ17,AM17,AP17,AS17)</f>
        <v>0</v>
      </c>
      <c r="M17" s="71"/>
      <c r="N17" s="59">
        <f>Overheads!B14</f>
        <v>0</v>
      </c>
      <c r="O17" s="59">
        <f>Overheads!B15</f>
        <v>0</v>
      </c>
      <c r="P17" s="72"/>
      <c r="Q17" s="60">
        <f>'Dept A Planning'!B11</f>
        <v>0</v>
      </c>
      <c r="R17" s="61">
        <f>'Dept A Planning'!B12</f>
        <v>0</v>
      </c>
      <c r="S17" s="72"/>
      <c r="T17" s="60">
        <f>'Dept B Planning'!B11</f>
        <v>0</v>
      </c>
      <c r="U17" s="61">
        <f>'Dept B Planning'!B12</f>
        <v>0</v>
      </c>
      <c r="V17" s="72"/>
      <c r="W17" s="60">
        <f>'Dept C Planning'!B11</f>
        <v>0</v>
      </c>
      <c r="X17" s="61">
        <f>'Dept C Planning'!B12</f>
        <v>0</v>
      </c>
      <c r="Y17" s="72"/>
      <c r="Z17" s="60">
        <f>'Dept D Planning'!B11</f>
        <v>0</v>
      </c>
      <c r="AA17" s="61">
        <f>'Dept D Planning'!B12</f>
        <v>0</v>
      </c>
      <c r="AB17" s="72"/>
      <c r="AC17" s="60">
        <f>'Dept E Planning'!B11</f>
        <v>0</v>
      </c>
      <c r="AD17" s="61">
        <f>'Dept E Planning'!B12</f>
        <v>0</v>
      </c>
      <c r="AE17" s="73"/>
      <c r="AF17" s="61">
        <f>'Dept F Planning'!B11</f>
        <v>0</v>
      </c>
      <c r="AG17" s="61">
        <f>'Dept F Planning'!B12</f>
        <v>0</v>
      </c>
      <c r="AH17" s="73"/>
      <c r="AI17" s="61">
        <f>'Dept G Planning'!B11</f>
        <v>0</v>
      </c>
      <c r="AJ17" s="61">
        <f>'Dept G Planning'!B12</f>
        <v>0</v>
      </c>
      <c r="AK17" s="73"/>
      <c r="AL17" s="61">
        <f>'Dept H Planning'!B11</f>
        <v>0</v>
      </c>
      <c r="AM17" s="61">
        <f>'Dept H Planning'!B12</f>
        <v>0</v>
      </c>
      <c r="AN17" s="73"/>
      <c r="AO17" s="61">
        <f>'Dept I Planning'!B11</f>
        <v>0</v>
      </c>
      <c r="AP17" s="61">
        <f>'Dept I Planning'!B12</f>
        <v>0</v>
      </c>
      <c r="AQ17" s="73"/>
      <c r="AR17" s="61">
        <f>'Dept J Planning'!B11</f>
        <v>0</v>
      </c>
      <c r="AS17" s="61">
        <f>'Dept J Planning'!B12</f>
        <v>0</v>
      </c>
      <c r="AT17" s="74"/>
      <c r="AU17" s="17"/>
      <c r="AV17" s="17"/>
      <c r="AW17" s="17"/>
      <c r="AX17" s="17"/>
      <c r="AY17" s="17"/>
    </row>
    <row r="18" spans="1:51" s="70" customFormat="1" ht="41.1" customHeight="1" x14ac:dyDescent="0.35">
      <c r="A18" s="44"/>
      <c r="B18" s="44">
        <f t="shared" ref="B18:B39" si="1">B17+1</f>
        <v>1</v>
      </c>
      <c r="C18" s="44">
        <f t="shared" ref="C18:C39" si="2">C17+1</f>
        <v>1</v>
      </c>
      <c r="D18" s="44"/>
      <c r="E18" s="56" t="str">
        <f t="shared" si="0"/>
        <v>1/1</v>
      </c>
      <c r="F18" s="54" t="str">
        <f>IFERROR(ROUND('Carbon budgets'!D5,0) - IF(AND($P$4=E18,$Q$4&lt;&gt;""),$R$4,0) + IF(AND($Q$4=E18,$P$4&lt;&gt;""),$R$4,0) - IF(AND($P$5=E18,$Q$5&lt;&gt;""),$R$5,0) + IF(AND($Q$5=E18,$P$5&lt;&gt;""),$R$5,0) - IF(AND($P$6=E18,$Q$6&lt;&gt;""),$R$6,0) + IF(AND($Q$6=E18,$P$6&lt;&gt;""),$R$6,0) - IF(AND($P$7=E18,$Q$7&lt;&gt;""),$R$7,0) + IF(AND($Q$7=E18,$P$7&lt;&gt;""),$R$7,0) - IF(AND($P$8=E18,$Q$8&lt;&gt;""),$R$8,0) + IF(AND($Q$8=E18,$P$8&lt;&gt;""),$R$8,0), "Fill out fields on first tab")</f>
        <v>Fill out fields on first tab</v>
      </c>
      <c r="G18" s="54">
        <f>IFERROR(G17+'Master budget'!$F18,0)</f>
        <v>0</v>
      </c>
      <c r="H18" s="45">
        <f>H17+'Master budget'!$K18</f>
        <v>0</v>
      </c>
      <c r="I18" s="45">
        <f>I17+'Master budget'!$L18</f>
        <v>0</v>
      </c>
      <c r="J18" s="45">
        <f>IF($J$14&lt;&gt;"Base on actual",'Master budget'!$G18-'Master budget'!$H18,'Master budget'!$G18-'Master budget'!$I18)</f>
        <v>0</v>
      </c>
      <c r="K18" s="45">
        <f>SUM('Master budget'!$N18,'Master budget'!$Q18,'Master budget'!$T18,'Master budget'!$W18,'Master budget'!$Z18,'Master budget'!$AC18)</f>
        <v>0</v>
      </c>
      <c r="L18" s="46">
        <f>SUM('Master budget'!$O18,'Master budget'!$R18,'Master budget'!$U18,'Master budget'!$X18,'Master budget'!$AA18,'Master budget'!$AD18)</f>
        <v>0</v>
      </c>
      <c r="M18" s="58" t="str">
        <f t="shared" ref="M18:M39" si="3">IFERROR((M17*(1-$F$13)),"")</f>
        <v/>
      </c>
      <c r="N18" s="45"/>
      <c r="O18" s="45"/>
      <c r="P18" s="54" t="str">
        <f t="shared" ref="P18:P39" si="4">IFERROR((P17*(1-$F$13)),"")</f>
        <v/>
      </c>
      <c r="Q18" s="45"/>
      <c r="R18" s="45"/>
      <c r="S18" s="54" t="str">
        <f t="shared" ref="S18:S39" si="5">IFERROR((S17*(1-$F$13)),"")</f>
        <v/>
      </c>
      <c r="T18" s="45"/>
      <c r="U18" s="45"/>
      <c r="V18" s="54" t="str">
        <f t="shared" ref="V18:V39" si="6">IFERROR((V17*(1-$F$13)),"")</f>
        <v/>
      </c>
      <c r="W18" s="45"/>
      <c r="X18" s="45"/>
      <c r="Y18" s="54" t="str">
        <f t="shared" ref="Y18:Y39" si="7">IFERROR((Y17*(1-$F$13)),"")</f>
        <v/>
      </c>
      <c r="Z18" s="45"/>
      <c r="AA18" s="45"/>
      <c r="AB18" s="54" t="str">
        <f t="shared" ref="AB18:AB39" si="8">IFERROR((AB17*(1-$F$13)),"")</f>
        <v/>
      </c>
      <c r="AC18" s="45"/>
      <c r="AD18" s="45"/>
      <c r="AE18" s="62" t="str">
        <f>IFERROR((AE17*(1-$F$13)),"")</f>
        <v/>
      </c>
      <c r="AF18" s="45"/>
      <c r="AG18" s="45"/>
      <c r="AH18" s="62" t="str">
        <f>IFERROR((AH17*(1-$F$13)),"")</f>
        <v/>
      </c>
      <c r="AI18" s="45"/>
      <c r="AJ18" s="45"/>
      <c r="AK18" s="62" t="str">
        <f>IFERROR((AK17*(1-$F$13)),"")</f>
        <v/>
      </c>
      <c r="AL18" s="45"/>
      <c r="AM18" s="45"/>
      <c r="AN18" s="62" t="str">
        <f>IFERROR((AN17*(1-$F$13)),"")</f>
        <v/>
      </c>
      <c r="AO18" s="45"/>
      <c r="AP18" s="45"/>
      <c r="AQ18" s="62" t="str">
        <f>IFERROR((AQ17*(1-$F$13)),"")</f>
        <v/>
      </c>
      <c r="AR18" s="45"/>
      <c r="AS18" s="45"/>
      <c r="AT18" s="75"/>
      <c r="AU18" s="17"/>
      <c r="AV18" s="17"/>
      <c r="AW18" s="17"/>
      <c r="AX18" s="17"/>
      <c r="AY18" s="17"/>
    </row>
    <row r="19" spans="1:51" ht="41.1" customHeight="1" x14ac:dyDescent="0.35">
      <c r="A19" s="40"/>
      <c r="B19" s="44">
        <f t="shared" si="1"/>
        <v>2</v>
      </c>
      <c r="C19" s="44">
        <f t="shared" si="2"/>
        <v>2</v>
      </c>
      <c r="D19" s="40"/>
      <c r="E19" s="56" t="str">
        <f t="shared" si="0"/>
        <v>2/2</v>
      </c>
      <c r="F19" s="54" t="str">
        <f>IFERROR(ROUND('Carbon budgets'!D6,0) - IF(AND($P$4=E19,$Q$4&lt;&gt;""),$R$4,0) + IF(AND($Q$4=E19,$P$4&lt;&gt;""),$R$4,0) - IF(AND($P$5=E19,$Q$5&lt;&gt;""),$R$5,0) + IF(AND($Q$5=E19,$P$5&lt;&gt;""),$R$5,0) - IF(AND($P$6=E19,$Q$6&lt;&gt;""),$R$6,0) + IF(AND($Q$6=E19,$P$6&lt;&gt;""),$R$6,0) - IF(AND($P$7=E19,$Q$7&lt;&gt;""),$R$7,0) + IF(AND($Q$7=E19,$P$7&lt;&gt;""),$R$7,0) - IF(AND($P$8=E19,$Q$8&lt;&gt;""),$R$8,0) + IF(AND($Q$8=E19,$P$8&lt;&gt;""),$R$8,0), "Fill out fields on first tab")</f>
        <v>Fill out fields on first tab</v>
      </c>
      <c r="G19" s="54">
        <f>IFERROR(G18+'Master budget'!$F19,0)</f>
        <v>0</v>
      </c>
      <c r="H19" s="45">
        <f>H18+'Master budget'!$K19</f>
        <v>0</v>
      </c>
      <c r="I19" s="45">
        <f>I18+'Master budget'!$L19</f>
        <v>0</v>
      </c>
      <c r="J19" s="45">
        <f>IF($J$14&lt;&gt;"Base on actual",'Master budget'!$G19-'Master budget'!$H19,'Master budget'!$G19-'Master budget'!$I19)</f>
        <v>0</v>
      </c>
      <c r="K19" s="45">
        <f>SUM('Master budget'!$N19,'Master budget'!$Q19,'Master budget'!$T19,'Master budget'!$W19,'Master budget'!$Z19,'Master budget'!$AC19)</f>
        <v>0</v>
      </c>
      <c r="L19" s="46">
        <f>SUM('Master budget'!$O19,'Master budget'!$R19,'Master budget'!$U19,'Master budget'!$X19,'Master budget'!$AA19,'Master budget'!$AD19)</f>
        <v>0</v>
      </c>
      <c r="M19" s="58" t="str">
        <f t="shared" si="3"/>
        <v/>
      </c>
      <c r="N19" s="45"/>
      <c r="O19" s="45"/>
      <c r="P19" s="54" t="str">
        <f t="shared" si="4"/>
        <v/>
      </c>
      <c r="Q19" s="45"/>
      <c r="R19" s="45"/>
      <c r="S19" s="54" t="str">
        <f t="shared" si="5"/>
        <v/>
      </c>
      <c r="T19" s="45"/>
      <c r="U19" s="45"/>
      <c r="V19" s="54" t="str">
        <f t="shared" si="6"/>
        <v/>
      </c>
      <c r="W19" s="45"/>
      <c r="X19" s="45"/>
      <c r="Y19" s="54" t="str">
        <f t="shared" si="7"/>
        <v/>
      </c>
      <c r="Z19" s="45"/>
      <c r="AA19" s="45"/>
      <c r="AB19" s="54" t="str">
        <f t="shared" si="8"/>
        <v/>
      </c>
      <c r="AC19" s="45"/>
      <c r="AD19" s="45"/>
      <c r="AE19" s="62" t="str">
        <f t="shared" ref="AE19:AE39" si="9">IFERROR((AE18*(1-$F$13)),"")</f>
        <v/>
      </c>
      <c r="AF19" s="45"/>
      <c r="AG19" s="45"/>
      <c r="AH19" s="62" t="str">
        <f t="shared" ref="AH19:AH39" si="10">IFERROR((AH18*(1-$F$13)),"")</f>
        <v/>
      </c>
      <c r="AI19" s="45"/>
      <c r="AJ19" s="45"/>
      <c r="AK19" s="62" t="str">
        <f t="shared" ref="AK19:AK39" si="11">IFERROR((AK18*(1-$F$13)),"")</f>
        <v/>
      </c>
      <c r="AL19" s="45"/>
      <c r="AM19" s="45"/>
      <c r="AN19" s="62" t="str">
        <f t="shared" ref="AN19:AN39" si="12">IFERROR((AN18*(1-$F$13)),"")</f>
        <v/>
      </c>
      <c r="AO19" s="45"/>
      <c r="AP19" s="45"/>
      <c r="AQ19" s="62" t="str">
        <f t="shared" ref="AQ19:AQ39" si="13">IFERROR((AQ18*(1-$F$13)),"")</f>
        <v/>
      </c>
      <c r="AR19" s="45"/>
      <c r="AS19" s="45"/>
      <c r="AT19" s="76"/>
    </row>
    <row r="20" spans="1:51" ht="41.1" customHeight="1" x14ac:dyDescent="0.35">
      <c r="A20" s="40"/>
      <c r="B20" s="44">
        <f t="shared" si="1"/>
        <v>3</v>
      </c>
      <c r="C20" s="44">
        <f t="shared" si="2"/>
        <v>3</v>
      </c>
      <c r="D20" s="40"/>
      <c r="E20" s="56" t="str">
        <f t="shared" si="0"/>
        <v>3/3</v>
      </c>
      <c r="F20" s="54" t="str">
        <f>IFERROR(ROUND('Carbon budgets'!D7,0) - IF(AND($P$4=E20,$Q$4&lt;&gt;""),$R$4,0) + IF(AND($Q$4=E20,$P$4&lt;&gt;""),$R$4,0) - IF(AND($P$5=E20,$Q$5&lt;&gt;""),$R$5,0) + IF(AND($Q$5=E20,$P$5&lt;&gt;""),$R$5,0) - IF(AND($P$6=E20,$Q$6&lt;&gt;""),$R$6,0) + IF(AND($Q$6=E20,$P$6&lt;&gt;""),$R$6,0) - IF(AND($P$7=E20,$Q$7&lt;&gt;""),$R$7,0) + IF(AND($Q$7=E20,$P$7&lt;&gt;""),$R$7,0) - IF(AND($P$8=E20,$Q$8&lt;&gt;""),$R$8,0) + IF(AND($Q$8=E20,$P$8&lt;&gt;""),$R$8,0), "Fill out fields on first tab")</f>
        <v>Fill out fields on first tab</v>
      </c>
      <c r="G20" s="54">
        <f>IFERROR(G19+'Master budget'!$F20,0)</f>
        <v>0</v>
      </c>
      <c r="H20" s="45">
        <f>H19+'Master budget'!$K20</f>
        <v>0</v>
      </c>
      <c r="I20" s="45">
        <f>I19+'Master budget'!$L20</f>
        <v>0</v>
      </c>
      <c r="J20" s="45">
        <f>IF($J$14&lt;&gt;"Base on actual",'Master budget'!$G20-'Master budget'!$H20,'Master budget'!$G20-'Master budget'!$I20)</f>
        <v>0</v>
      </c>
      <c r="K20" s="45">
        <f>SUM('Master budget'!$N20,'Master budget'!$Q20,'Master budget'!$T20,'Master budget'!$W20,'Master budget'!$Z20,'Master budget'!$AC20)</f>
        <v>0</v>
      </c>
      <c r="L20" s="46">
        <f>SUM('Master budget'!$O20,'Master budget'!$R20,'Master budget'!$U20,'Master budget'!$X20,'Master budget'!$AA20,'Master budget'!$AD20)</f>
        <v>0</v>
      </c>
      <c r="M20" s="58" t="str">
        <f t="shared" si="3"/>
        <v/>
      </c>
      <c r="N20" s="45"/>
      <c r="O20" s="45"/>
      <c r="P20" s="54" t="str">
        <f t="shared" si="4"/>
        <v/>
      </c>
      <c r="Q20" s="45"/>
      <c r="R20" s="45"/>
      <c r="S20" s="54" t="str">
        <f t="shared" si="5"/>
        <v/>
      </c>
      <c r="T20" s="45"/>
      <c r="U20" s="45"/>
      <c r="V20" s="54" t="str">
        <f t="shared" si="6"/>
        <v/>
      </c>
      <c r="W20" s="45"/>
      <c r="X20" s="45"/>
      <c r="Y20" s="54" t="str">
        <f t="shared" si="7"/>
        <v/>
      </c>
      <c r="Z20" s="45"/>
      <c r="AA20" s="45"/>
      <c r="AB20" s="54" t="str">
        <f t="shared" si="8"/>
        <v/>
      </c>
      <c r="AC20" s="45"/>
      <c r="AD20" s="45"/>
      <c r="AE20" s="62" t="str">
        <f t="shared" si="9"/>
        <v/>
      </c>
      <c r="AF20" s="45"/>
      <c r="AG20" s="45"/>
      <c r="AH20" s="62" t="str">
        <f t="shared" si="10"/>
        <v/>
      </c>
      <c r="AI20" s="45"/>
      <c r="AJ20" s="45"/>
      <c r="AK20" s="62" t="str">
        <f t="shared" si="11"/>
        <v/>
      </c>
      <c r="AL20" s="45"/>
      <c r="AM20" s="45"/>
      <c r="AN20" s="62" t="str">
        <f t="shared" si="12"/>
        <v/>
      </c>
      <c r="AO20" s="45"/>
      <c r="AP20" s="45"/>
      <c r="AQ20" s="62" t="str">
        <f t="shared" si="13"/>
        <v/>
      </c>
      <c r="AR20" s="45"/>
      <c r="AS20" s="45"/>
      <c r="AT20" s="76"/>
    </row>
    <row r="21" spans="1:51" ht="41.1" customHeight="1" x14ac:dyDescent="0.35">
      <c r="A21" s="40"/>
      <c r="B21" s="44">
        <f t="shared" si="1"/>
        <v>4</v>
      </c>
      <c r="C21" s="44">
        <f t="shared" si="2"/>
        <v>4</v>
      </c>
      <c r="D21" s="40"/>
      <c r="E21" s="56" t="str">
        <f t="shared" si="0"/>
        <v>4/4</v>
      </c>
      <c r="F21" s="54" t="str">
        <f>IFERROR(ROUND('Carbon budgets'!D8,0) - IF(AND($P$4=E21,$Q$4&lt;&gt;""),$R$4,0) + IF(AND($Q$4=E21,$P$4&lt;&gt;""),$R$4,0) - IF(AND($P$5=E21,$Q$5&lt;&gt;""),$R$5,0) + IF(AND($Q$5=E21,$P$5&lt;&gt;""),$R$5,0) - IF(AND($P$6=E21,$Q$6&lt;&gt;""),$R$6,0) + IF(AND($Q$6=E21,$P$6&lt;&gt;""),$R$6,0) - IF(AND($P$7=E21,$Q$7&lt;&gt;""),$R$7,0) + IF(AND($Q$7=E21,$P$7&lt;&gt;""),$R$7,0) - IF(AND($P$8=E21,$Q$8&lt;&gt;""),$R$8,0) + IF(AND($Q$8=E21,$P$8&lt;&gt;""),$R$8,0), "Fill out fields on first tab")</f>
        <v>Fill out fields on first tab</v>
      </c>
      <c r="G21" s="54">
        <f>IFERROR(G20+'Master budget'!$F21,0)</f>
        <v>0</v>
      </c>
      <c r="H21" s="45">
        <f>H20+'Master budget'!$K21</f>
        <v>0</v>
      </c>
      <c r="I21" s="45">
        <f>I20+'Master budget'!$L21</f>
        <v>0</v>
      </c>
      <c r="J21" s="45">
        <f>IF($J$14&lt;&gt;"Base on actual",'Master budget'!$G21-'Master budget'!$H21,'Master budget'!$G21-'Master budget'!$I21)</f>
        <v>0</v>
      </c>
      <c r="K21" s="45">
        <f>SUM('Master budget'!$N21,'Master budget'!$Q21,'Master budget'!$T21,'Master budget'!$W21,'Master budget'!$Z21,'Master budget'!$AC21)</f>
        <v>0</v>
      </c>
      <c r="L21" s="46">
        <f>SUM('Master budget'!$O21,'Master budget'!$R21,'Master budget'!$U21,'Master budget'!$X21,'Master budget'!$AA21,'Master budget'!$AD21)</f>
        <v>0</v>
      </c>
      <c r="M21" s="58" t="str">
        <f t="shared" si="3"/>
        <v/>
      </c>
      <c r="N21" s="45"/>
      <c r="O21" s="45"/>
      <c r="P21" s="54" t="str">
        <f t="shared" si="4"/>
        <v/>
      </c>
      <c r="Q21" s="45"/>
      <c r="R21" s="45"/>
      <c r="S21" s="54" t="str">
        <f t="shared" si="5"/>
        <v/>
      </c>
      <c r="T21" s="45"/>
      <c r="U21" s="45"/>
      <c r="V21" s="54" t="str">
        <f t="shared" si="6"/>
        <v/>
      </c>
      <c r="W21" s="45"/>
      <c r="X21" s="45"/>
      <c r="Y21" s="54" t="str">
        <f t="shared" si="7"/>
        <v/>
      </c>
      <c r="Z21" s="45"/>
      <c r="AA21" s="45"/>
      <c r="AB21" s="54" t="str">
        <f t="shared" si="8"/>
        <v/>
      </c>
      <c r="AC21" s="45"/>
      <c r="AD21" s="45"/>
      <c r="AE21" s="62" t="str">
        <f t="shared" si="9"/>
        <v/>
      </c>
      <c r="AF21" s="45"/>
      <c r="AG21" s="45"/>
      <c r="AH21" s="62" t="str">
        <f t="shared" si="10"/>
        <v/>
      </c>
      <c r="AI21" s="45"/>
      <c r="AJ21" s="45"/>
      <c r="AK21" s="62" t="str">
        <f t="shared" si="11"/>
        <v/>
      </c>
      <c r="AL21" s="45"/>
      <c r="AM21" s="45"/>
      <c r="AN21" s="62" t="str">
        <f t="shared" si="12"/>
        <v/>
      </c>
      <c r="AO21" s="45"/>
      <c r="AP21" s="45"/>
      <c r="AQ21" s="62" t="str">
        <f t="shared" si="13"/>
        <v/>
      </c>
      <c r="AR21" s="45"/>
      <c r="AS21" s="45"/>
      <c r="AT21" s="76"/>
    </row>
    <row r="22" spans="1:51" ht="41.1" customHeight="1" x14ac:dyDescent="0.35">
      <c r="A22" s="40"/>
      <c r="B22" s="44">
        <f t="shared" si="1"/>
        <v>5</v>
      </c>
      <c r="C22" s="44">
        <f t="shared" si="2"/>
        <v>5</v>
      </c>
      <c r="D22" s="40"/>
      <c r="E22" s="56" t="str">
        <f t="shared" si="0"/>
        <v>5/5</v>
      </c>
      <c r="F22" s="54" t="str">
        <f>IFERROR(ROUND('Carbon budgets'!D9,0) - IF(AND($P$4=E22,$Q$4&lt;&gt;""),$R$4,0) + IF(AND($Q$4=E22,$P$4&lt;&gt;""),$R$4,0) - IF(AND($P$5=E22,$Q$5&lt;&gt;""),$R$5,0) + IF(AND($Q$5=E22,$P$5&lt;&gt;""),$R$5,0) - IF(AND($P$6=E22,$Q$6&lt;&gt;""),$R$6,0) + IF(AND($Q$6=E22,$P$6&lt;&gt;""),$R$6,0) - IF(AND($P$7=E22,$Q$7&lt;&gt;""),$R$7,0) + IF(AND($Q$7=E22,$P$7&lt;&gt;""),$R$7,0) - IF(AND($P$8=E22,$Q$8&lt;&gt;""),$R$8,0) + IF(AND($Q$8=E22,$P$8&lt;&gt;""),$R$8,0), "Fill out fields on first tab")</f>
        <v>Fill out fields on first tab</v>
      </c>
      <c r="G22" s="54">
        <f>IFERROR(G21+'Master budget'!$F22,0)</f>
        <v>0</v>
      </c>
      <c r="H22" s="45">
        <f>H21+'Master budget'!$K22</f>
        <v>0</v>
      </c>
      <c r="I22" s="45">
        <f>I21+'Master budget'!$L22</f>
        <v>0</v>
      </c>
      <c r="J22" s="45">
        <f>IF($J$14&lt;&gt;"Base on actual",'Master budget'!$G22-'Master budget'!$H22,'Master budget'!$G22-'Master budget'!$I22)</f>
        <v>0</v>
      </c>
      <c r="K22" s="45">
        <f>SUM('Master budget'!$N22,'Master budget'!$Q22,'Master budget'!$T22,'Master budget'!$W22,'Master budget'!$Z22,'Master budget'!$AC22)</f>
        <v>0</v>
      </c>
      <c r="L22" s="46">
        <f>SUM('Master budget'!$O22,'Master budget'!$R22,'Master budget'!$U22,'Master budget'!$X22,'Master budget'!$AA22,'Master budget'!$AD22)</f>
        <v>0</v>
      </c>
      <c r="M22" s="58" t="str">
        <f t="shared" si="3"/>
        <v/>
      </c>
      <c r="N22" s="45"/>
      <c r="O22" s="45"/>
      <c r="P22" s="54" t="str">
        <f t="shared" si="4"/>
        <v/>
      </c>
      <c r="Q22" s="45"/>
      <c r="R22" s="45"/>
      <c r="S22" s="54" t="str">
        <f t="shared" si="5"/>
        <v/>
      </c>
      <c r="T22" s="45"/>
      <c r="U22" s="45"/>
      <c r="V22" s="54" t="str">
        <f t="shared" si="6"/>
        <v/>
      </c>
      <c r="W22" s="45"/>
      <c r="X22" s="45"/>
      <c r="Y22" s="54" t="str">
        <f t="shared" si="7"/>
        <v/>
      </c>
      <c r="Z22" s="45"/>
      <c r="AA22" s="45"/>
      <c r="AB22" s="54" t="str">
        <f t="shared" si="8"/>
        <v/>
      </c>
      <c r="AC22" s="45"/>
      <c r="AD22" s="45"/>
      <c r="AE22" s="62" t="str">
        <f t="shared" si="9"/>
        <v/>
      </c>
      <c r="AF22" s="45"/>
      <c r="AG22" s="45"/>
      <c r="AH22" s="62" t="str">
        <f t="shared" si="10"/>
        <v/>
      </c>
      <c r="AI22" s="45"/>
      <c r="AJ22" s="45"/>
      <c r="AK22" s="62" t="str">
        <f t="shared" si="11"/>
        <v/>
      </c>
      <c r="AL22" s="45"/>
      <c r="AM22" s="45"/>
      <c r="AN22" s="62" t="str">
        <f t="shared" si="12"/>
        <v/>
      </c>
      <c r="AO22" s="45"/>
      <c r="AP22" s="45"/>
      <c r="AQ22" s="62" t="str">
        <f t="shared" si="13"/>
        <v/>
      </c>
      <c r="AR22" s="45"/>
      <c r="AS22" s="45"/>
      <c r="AT22" s="76"/>
    </row>
    <row r="23" spans="1:51" ht="41.1" customHeight="1" x14ac:dyDescent="0.35">
      <c r="A23" s="40"/>
      <c r="B23" s="44">
        <f t="shared" si="1"/>
        <v>6</v>
      </c>
      <c r="C23" s="44">
        <f t="shared" si="2"/>
        <v>6</v>
      </c>
      <c r="D23" s="40"/>
      <c r="E23" s="56" t="str">
        <f t="shared" si="0"/>
        <v>6/6</v>
      </c>
      <c r="F23" s="54" t="str">
        <f>IFERROR(ROUND('Carbon budgets'!D10,0) - IF(AND($P$4=E23,$Q$4&lt;&gt;""),$R$4,0) + IF(AND($Q$4=E23,$P$4&lt;&gt;""),$R$4,0) - IF(AND($P$5=E23,$Q$5&lt;&gt;""),$R$5,0) + IF(AND($Q$5=E23,$P$5&lt;&gt;""),$R$5,0) - IF(AND($P$6=E23,$Q$6&lt;&gt;""),$R$6,0) + IF(AND($Q$6=E23,$P$6&lt;&gt;""),$R$6,0) - IF(AND($P$7=E23,$Q$7&lt;&gt;""),$R$7,0) + IF(AND($Q$7=E23,$P$7&lt;&gt;""),$R$7,0) - IF(AND($P$8=E23,$Q$8&lt;&gt;""),$R$8,0) + IF(AND($Q$8=E23,$P$8&lt;&gt;""),$R$8,0), "Fill out fields on first tab")</f>
        <v>Fill out fields on first tab</v>
      </c>
      <c r="G23" s="54">
        <f>IFERROR(G22+'Master budget'!$F23,0)</f>
        <v>0</v>
      </c>
      <c r="H23" s="45">
        <f>H22+'Master budget'!$K23</f>
        <v>0</v>
      </c>
      <c r="I23" s="45">
        <f>I22+'Master budget'!$L23</f>
        <v>0</v>
      </c>
      <c r="J23" s="45">
        <f>IF($J$14&lt;&gt;"Base on actual",'Master budget'!$G23-'Master budget'!$H23,'Master budget'!$G23-'Master budget'!$I23)</f>
        <v>0</v>
      </c>
      <c r="K23" s="45">
        <f>SUM('Master budget'!$N23,'Master budget'!$Q23,'Master budget'!$T23,'Master budget'!$W23,'Master budget'!$Z23,'Master budget'!$AC23)</f>
        <v>0</v>
      </c>
      <c r="L23" s="46">
        <f>SUM('Master budget'!$O23,'Master budget'!$R23,'Master budget'!$U23,'Master budget'!$X23,'Master budget'!$AA23,'Master budget'!$AD23)</f>
        <v>0</v>
      </c>
      <c r="M23" s="58" t="str">
        <f t="shared" si="3"/>
        <v/>
      </c>
      <c r="N23" s="45"/>
      <c r="O23" s="45"/>
      <c r="P23" s="54" t="str">
        <f t="shared" si="4"/>
        <v/>
      </c>
      <c r="Q23" s="45"/>
      <c r="R23" s="45"/>
      <c r="S23" s="54" t="str">
        <f t="shared" si="5"/>
        <v/>
      </c>
      <c r="T23" s="45"/>
      <c r="U23" s="45"/>
      <c r="V23" s="54" t="str">
        <f t="shared" si="6"/>
        <v/>
      </c>
      <c r="W23" s="45"/>
      <c r="X23" s="45"/>
      <c r="Y23" s="54" t="str">
        <f t="shared" si="7"/>
        <v/>
      </c>
      <c r="Z23" s="45"/>
      <c r="AA23" s="45"/>
      <c r="AB23" s="54" t="str">
        <f t="shared" si="8"/>
        <v/>
      </c>
      <c r="AC23" s="45"/>
      <c r="AD23" s="45"/>
      <c r="AE23" s="62" t="str">
        <f t="shared" si="9"/>
        <v/>
      </c>
      <c r="AF23" s="45"/>
      <c r="AG23" s="45"/>
      <c r="AH23" s="62" t="str">
        <f t="shared" si="10"/>
        <v/>
      </c>
      <c r="AI23" s="45"/>
      <c r="AJ23" s="45"/>
      <c r="AK23" s="62" t="str">
        <f t="shared" si="11"/>
        <v/>
      </c>
      <c r="AL23" s="45"/>
      <c r="AM23" s="45"/>
      <c r="AN23" s="62" t="str">
        <f t="shared" si="12"/>
        <v/>
      </c>
      <c r="AO23" s="45"/>
      <c r="AP23" s="45"/>
      <c r="AQ23" s="62" t="str">
        <f t="shared" si="13"/>
        <v/>
      </c>
      <c r="AR23" s="45"/>
      <c r="AS23" s="45"/>
      <c r="AT23" s="76"/>
    </row>
    <row r="24" spans="1:51" ht="41.1" customHeight="1" x14ac:dyDescent="0.35">
      <c r="A24" s="40"/>
      <c r="B24" s="44">
        <f t="shared" si="1"/>
        <v>7</v>
      </c>
      <c r="C24" s="44">
        <f t="shared" si="2"/>
        <v>7</v>
      </c>
      <c r="D24" s="40"/>
      <c r="E24" s="56" t="str">
        <f t="shared" si="0"/>
        <v>7/7</v>
      </c>
      <c r="F24" s="54" t="str">
        <f>IFERROR(ROUND('Carbon budgets'!D11,0) - IF(AND($P$4=E24,$Q$4&lt;&gt;""),$R$4,0) + IF(AND($Q$4=E24,$P$4&lt;&gt;""),$R$4,0) - IF(AND($P$5=E24,$Q$5&lt;&gt;""),$R$5,0) + IF(AND($Q$5=E24,$P$5&lt;&gt;""),$R$5,0) - IF(AND($P$6=E24,$Q$6&lt;&gt;""),$R$6,0) + IF(AND($Q$6=E24,$P$6&lt;&gt;""),$R$6,0) - IF(AND($P$7=E24,$Q$7&lt;&gt;""),$R$7,0) + IF(AND($Q$7=E24,$P$7&lt;&gt;""),$R$7,0) - IF(AND($P$8=E24,$Q$8&lt;&gt;""),$R$8,0) + IF(AND($Q$8=E24,$P$8&lt;&gt;""),$R$8,0), "Fill out fields on first tab")</f>
        <v>Fill out fields on first tab</v>
      </c>
      <c r="G24" s="54">
        <f>IFERROR(G23+'Master budget'!$F24,0)</f>
        <v>0</v>
      </c>
      <c r="H24" s="45">
        <f>H23+'Master budget'!$K24</f>
        <v>0</v>
      </c>
      <c r="I24" s="45">
        <f>I23+'Master budget'!$L24</f>
        <v>0</v>
      </c>
      <c r="J24" s="45">
        <f>IF($J$14&lt;&gt;"Base on actual",'Master budget'!$G24-'Master budget'!$H24,'Master budget'!$G24-'Master budget'!$I24)</f>
        <v>0</v>
      </c>
      <c r="K24" s="45">
        <f>SUM('Master budget'!$N24,'Master budget'!$Q24,'Master budget'!$T24,'Master budget'!$W24,'Master budget'!$Z24,'Master budget'!$AC24)</f>
        <v>0</v>
      </c>
      <c r="L24" s="46">
        <f>SUM('Master budget'!$O24,'Master budget'!$R24,'Master budget'!$U24,'Master budget'!$X24,'Master budget'!$AA24,'Master budget'!$AD24)</f>
        <v>0</v>
      </c>
      <c r="M24" s="58" t="str">
        <f t="shared" si="3"/>
        <v/>
      </c>
      <c r="N24" s="45"/>
      <c r="O24" s="45"/>
      <c r="P24" s="54" t="str">
        <f t="shared" si="4"/>
        <v/>
      </c>
      <c r="Q24" s="45"/>
      <c r="R24" s="45"/>
      <c r="S24" s="54" t="str">
        <f t="shared" si="5"/>
        <v/>
      </c>
      <c r="T24" s="45"/>
      <c r="U24" s="45"/>
      <c r="V24" s="54" t="str">
        <f t="shared" si="6"/>
        <v/>
      </c>
      <c r="W24" s="45"/>
      <c r="X24" s="45"/>
      <c r="Y24" s="54" t="str">
        <f t="shared" si="7"/>
        <v/>
      </c>
      <c r="Z24" s="45"/>
      <c r="AA24" s="45"/>
      <c r="AB24" s="54" t="str">
        <f t="shared" si="8"/>
        <v/>
      </c>
      <c r="AC24" s="45"/>
      <c r="AD24" s="45"/>
      <c r="AE24" s="62" t="str">
        <f t="shared" si="9"/>
        <v/>
      </c>
      <c r="AF24" s="45"/>
      <c r="AG24" s="45"/>
      <c r="AH24" s="62" t="str">
        <f t="shared" si="10"/>
        <v/>
      </c>
      <c r="AI24" s="45"/>
      <c r="AJ24" s="45"/>
      <c r="AK24" s="62" t="str">
        <f t="shared" si="11"/>
        <v/>
      </c>
      <c r="AL24" s="45"/>
      <c r="AM24" s="45"/>
      <c r="AN24" s="62" t="str">
        <f t="shared" si="12"/>
        <v/>
      </c>
      <c r="AO24" s="45"/>
      <c r="AP24" s="45"/>
      <c r="AQ24" s="62" t="str">
        <f t="shared" si="13"/>
        <v/>
      </c>
      <c r="AR24" s="45"/>
      <c r="AS24" s="45"/>
      <c r="AT24" s="76"/>
    </row>
    <row r="25" spans="1:51" ht="41.1" customHeight="1" x14ac:dyDescent="0.35">
      <c r="A25" s="40"/>
      <c r="B25" s="44">
        <f t="shared" si="1"/>
        <v>8</v>
      </c>
      <c r="C25" s="44">
        <f t="shared" si="2"/>
        <v>8</v>
      </c>
      <c r="D25" s="40"/>
      <c r="E25" s="56" t="str">
        <f t="shared" si="0"/>
        <v>8/8</v>
      </c>
      <c r="F25" s="54" t="str">
        <f>IFERROR(ROUND('Carbon budgets'!D12,0) - IF(AND($P$4=E25,$Q$4&lt;&gt;""),$R$4,0) + IF(AND($Q$4=E25,$P$4&lt;&gt;""),$R$4,0) - IF(AND($P$5=E25,$Q$5&lt;&gt;""),$R$5,0) + IF(AND($Q$5=E25,$P$5&lt;&gt;""),$R$5,0) - IF(AND($P$6=E25,$Q$6&lt;&gt;""),$R$6,0) + IF(AND($Q$6=E25,$P$6&lt;&gt;""),$R$6,0) - IF(AND($P$7=E25,$Q$7&lt;&gt;""),$R$7,0) + IF(AND($Q$7=E25,$P$7&lt;&gt;""),$R$7,0) - IF(AND($P$8=E25,$Q$8&lt;&gt;""),$R$8,0) + IF(AND($Q$8=E25,$P$8&lt;&gt;""),$R$8,0), "Fill out fields on first tab")</f>
        <v>Fill out fields on first tab</v>
      </c>
      <c r="G25" s="54">
        <f>IFERROR(G24+'Master budget'!$F25,0)</f>
        <v>0</v>
      </c>
      <c r="H25" s="45">
        <f>H24+'Master budget'!$K25</f>
        <v>0</v>
      </c>
      <c r="I25" s="45">
        <f>I24+'Master budget'!$L25</f>
        <v>0</v>
      </c>
      <c r="J25" s="45">
        <f>IF($J$14&lt;&gt;"Base on actual",'Master budget'!$G25-'Master budget'!$H25,'Master budget'!$G25-'Master budget'!$I25)</f>
        <v>0</v>
      </c>
      <c r="K25" s="45">
        <f>SUM('Master budget'!$N25,'Master budget'!$Q25,'Master budget'!$T25,'Master budget'!$W25,'Master budget'!$Z25,'Master budget'!$AC25)</f>
        <v>0</v>
      </c>
      <c r="L25" s="46">
        <f>SUM('Master budget'!$O25,'Master budget'!$R25,'Master budget'!$U25,'Master budget'!$X25,'Master budget'!$AA25,'Master budget'!$AD25)</f>
        <v>0</v>
      </c>
      <c r="M25" s="58" t="str">
        <f t="shared" si="3"/>
        <v/>
      </c>
      <c r="N25" s="45"/>
      <c r="O25" s="45"/>
      <c r="P25" s="54" t="str">
        <f t="shared" si="4"/>
        <v/>
      </c>
      <c r="Q25" s="45"/>
      <c r="R25" s="45"/>
      <c r="S25" s="54" t="str">
        <f t="shared" si="5"/>
        <v/>
      </c>
      <c r="T25" s="45"/>
      <c r="U25" s="45"/>
      <c r="V25" s="54" t="str">
        <f t="shared" si="6"/>
        <v/>
      </c>
      <c r="W25" s="45"/>
      <c r="X25" s="45"/>
      <c r="Y25" s="54" t="str">
        <f t="shared" si="7"/>
        <v/>
      </c>
      <c r="Z25" s="45"/>
      <c r="AA25" s="45"/>
      <c r="AB25" s="54" t="str">
        <f t="shared" si="8"/>
        <v/>
      </c>
      <c r="AC25" s="45"/>
      <c r="AD25" s="45"/>
      <c r="AE25" s="62" t="str">
        <f t="shared" si="9"/>
        <v/>
      </c>
      <c r="AF25" s="45"/>
      <c r="AG25" s="45"/>
      <c r="AH25" s="62" t="str">
        <f t="shared" si="10"/>
        <v/>
      </c>
      <c r="AI25" s="45"/>
      <c r="AJ25" s="45"/>
      <c r="AK25" s="62" t="str">
        <f t="shared" si="11"/>
        <v/>
      </c>
      <c r="AL25" s="45"/>
      <c r="AM25" s="45"/>
      <c r="AN25" s="62" t="str">
        <f t="shared" si="12"/>
        <v/>
      </c>
      <c r="AO25" s="45"/>
      <c r="AP25" s="45"/>
      <c r="AQ25" s="62" t="str">
        <f t="shared" si="13"/>
        <v/>
      </c>
      <c r="AR25" s="45"/>
      <c r="AS25" s="45"/>
      <c r="AT25" s="76"/>
    </row>
    <row r="26" spans="1:51" ht="41.1" customHeight="1" x14ac:dyDescent="0.35">
      <c r="A26" s="40"/>
      <c r="B26" s="44">
        <f t="shared" si="1"/>
        <v>9</v>
      </c>
      <c r="C26" s="44">
        <f t="shared" si="2"/>
        <v>9</v>
      </c>
      <c r="D26" s="40"/>
      <c r="E26" s="56" t="str">
        <f t="shared" si="0"/>
        <v>9/9</v>
      </c>
      <c r="F26" s="54" t="str">
        <f>IFERROR(ROUND('Carbon budgets'!D13,0) - IF(AND($P$4=E26,$Q$4&lt;&gt;""),$R$4,0) + IF(AND($Q$4=E26,$P$4&lt;&gt;""),$R$4,0) - IF(AND($P$5=E26,$Q$5&lt;&gt;""),$R$5,0) + IF(AND($Q$5=E26,$P$5&lt;&gt;""),$R$5,0) - IF(AND($P$6=E26,$Q$6&lt;&gt;""),$R$6,0) + IF(AND($Q$6=E26,$P$6&lt;&gt;""),$R$6,0) - IF(AND($P$7=E26,$Q$7&lt;&gt;""),$R$7,0) + IF(AND($Q$7=E26,$P$7&lt;&gt;""),$R$7,0) - IF(AND($P$8=E26,$Q$8&lt;&gt;""),$R$8,0) + IF(AND($Q$8=E26,$P$8&lt;&gt;""),$R$8,0), "Fill out fields on first tab")</f>
        <v>Fill out fields on first tab</v>
      </c>
      <c r="G26" s="54">
        <f>IFERROR(G25+'Master budget'!$F26,0)</f>
        <v>0</v>
      </c>
      <c r="H26" s="45">
        <f>H25+'Master budget'!$K26</f>
        <v>0</v>
      </c>
      <c r="I26" s="45">
        <f>I25+'Master budget'!$L26</f>
        <v>0</v>
      </c>
      <c r="J26" s="45">
        <f>IF($J$14&lt;&gt;"Base on actual",'Master budget'!$G26-'Master budget'!$H26,'Master budget'!$G26-'Master budget'!$I26)</f>
        <v>0</v>
      </c>
      <c r="K26" s="45">
        <f>SUM('Master budget'!$N26,'Master budget'!$Q26,'Master budget'!$T26,'Master budget'!$W26,'Master budget'!$Z26,'Master budget'!$AC26)</f>
        <v>0</v>
      </c>
      <c r="L26" s="46">
        <f>SUM('Master budget'!$O26,'Master budget'!$R26,'Master budget'!$U26,'Master budget'!$X26,'Master budget'!$AA26,'Master budget'!$AD26)</f>
        <v>0</v>
      </c>
      <c r="M26" s="58" t="str">
        <f t="shared" si="3"/>
        <v/>
      </c>
      <c r="N26" s="45"/>
      <c r="O26" s="45"/>
      <c r="P26" s="54" t="str">
        <f t="shared" si="4"/>
        <v/>
      </c>
      <c r="Q26" s="45"/>
      <c r="R26" s="45"/>
      <c r="S26" s="54" t="str">
        <f t="shared" si="5"/>
        <v/>
      </c>
      <c r="T26" s="45"/>
      <c r="U26" s="45"/>
      <c r="V26" s="54" t="str">
        <f t="shared" si="6"/>
        <v/>
      </c>
      <c r="W26" s="45"/>
      <c r="X26" s="45"/>
      <c r="Y26" s="54" t="str">
        <f t="shared" si="7"/>
        <v/>
      </c>
      <c r="Z26" s="45"/>
      <c r="AA26" s="45"/>
      <c r="AB26" s="54" t="str">
        <f t="shared" si="8"/>
        <v/>
      </c>
      <c r="AC26" s="45"/>
      <c r="AD26" s="45"/>
      <c r="AE26" s="62" t="str">
        <f t="shared" si="9"/>
        <v/>
      </c>
      <c r="AF26" s="45"/>
      <c r="AG26" s="45"/>
      <c r="AH26" s="62" t="str">
        <f t="shared" si="10"/>
        <v/>
      </c>
      <c r="AI26" s="45"/>
      <c r="AJ26" s="45"/>
      <c r="AK26" s="62" t="str">
        <f t="shared" si="11"/>
        <v/>
      </c>
      <c r="AL26" s="45"/>
      <c r="AM26" s="45"/>
      <c r="AN26" s="62" t="str">
        <f t="shared" si="12"/>
        <v/>
      </c>
      <c r="AO26" s="45"/>
      <c r="AP26" s="45"/>
      <c r="AQ26" s="62" t="str">
        <f t="shared" si="13"/>
        <v/>
      </c>
      <c r="AR26" s="45"/>
      <c r="AS26" s="45"/>
      <c r="AT26" s="76"/>
    </row>
    <row r="27" spans="1:51" ht="41.1" customHeight="1" x14ac:dyDescent="0.35">
      <c r="A27" s="40"/>
      <c r="B27" s="44">
        <f t="shared" si="1"/>
        <v>10</v>
      </c>
      <c r="C27" s="44">
        <f t="shared" si="2"/>
        <v>10</v>
      </c>
      <c r="D27" s="40"/>
      <c r="E27" s="56" t="str">
        <f t="shared" si="0"/>
        <v>10/10</v>
      </c>
      <c r="F27" s="54" t="str">
        <f>IFERROR(ROUND('Carbon budgets'!D14,0) - IF(AND($P$4=E27,$Q$4&lt;&gt;""),$R$4,0) + IF(AND($Q$4=E27,$P$4&lt;&gt;""),$R$4,0) - IF(AND($P$5=E27,$Q$5&lt;&gt;""),$R$5,0) + IF(AND($Q$5=E27,$P$5&lt;&gt;""),$R$5,0) - IF(AND($P$6=E27,$Q$6&lt;&gt;""),$R$6,0) + IF(AND($Q$6=E27,$P$6&lt;&gt;""),$R$6,0) - IF(AND($P$7=E27,$Q$7&lt;&gt;""),$R$7,0) + IF(AND($Q$7=E27,$P$7&lt;&gt;""),$R$7,0) - IF(AND($P$8=E27,$Q$8&lt;&gt;""),$R$8,0) + IF(AND($Q$8=E27,$P$8&lt;&gt;""),$R$8,0), "Fill out fields on first tab")</f>
        <v>Fill out fields on first tab</v>
      </c>
      <c r="G27" s="54">
        <f>IFERROR(G26+'Master budget'!$F27,0)</f>
        <v>0</v>
      </c>
      <c r="H27" s="45">
        <f>H26+'Master budget'!$K27</f>
        <v>0</v>
      </c>
      <c r="I27" s="45">
        <f>I26+'Master budget'!$L27</f>
        <v>0</v>
      </c>
      <c r="J27" s="45">
        <f>IF($J$14&lt;&gt;"Base on actual",'Master budget'!$G27-'Master budget'!$H27,'Master budget'!$G27-'Master budget'!$I27)</f>
        <v>0</v>
      </c>
      <c r="K27" s="45">
        <f>SUM('Master budget'!$N27,'Master budget'!$Q27,'Master budget'!$T27,'Master budget'!$W27,'Master budget'!$Z27,'Master budget'!$AC27)</f>
        <v>0</v>
      </c>
      <c r="L27" s="46">
        <f>SUM('Master budget'!$O27,'Master budget'!$R27,'Master budget'!$U27,'Master budget'!$X27,'Master budget'!$AA27,'Master budget'!$AD27)</f>
        <v>0</v>
      </c>
      <c r="M27" s="58" t="str">
        <f t="shared" si="3"/>
        <v/>
      </c>
      <c r="N27" s="45"/>
      <c r="O27" s="45"/>
      <c r="P27" s="54" t="str">
        <f t="shared" si="4"/>
        <v/>
      </c>
      <c r="Q27" s="45"/>
      <c r="R27" s="45"/>
      <c r="S27" s="54" t="str">
        <f t="shared" si="5"/>
        <v/>
      </c>
      <c r="T27" s="45"/>
      <c r="U27" s="45"/>
      <c r="V27" s="54" t="str">
        <f t="shared" si="6"/>
        <v/>
      </c>
      <c r="W27" s="45"/>
      <c r="X27" s="45"/>
      <c r="Y27" s="54" t="str">
        <f t="shared" si="7"/>
        <v/>
      </c>
      <c r="Z27" s="45"/>
      <c r="AA27" s="45"/>
      <c r="AB27" s="54" t="str">
        <f t="shared" si="8"/>
        <v/>
      </c>
      <c r="AC27" s="45"/>
      <c r="AD27" s="45"/>
      <c r="AE27" s="62" t="str">
        <f t="shared" si="9"/>
        <v/>
      </c>
      <c r="AF27" s="45"/>
      <c r="AG27" s="45"/>
      <c r="AH27" s="62" t="str">
        <f t="shared" si="10"/>
        <v/>
      </c>
      <c r="AI27" s="45"/>
      <c r="AJ27" s="45"/>
      <c r="AK27" s="62" t="str">
        <f t="shared" si="11"/>
        <v/>
      </c>
      <c r="AL27" s="45"/>
      <c r="AM27" s="45"/>
      <c r="AN27" s="62" t="str">
        <f t="shared" si="12"/>
        <v/>
      </c>
      <c r="AO27" s="45"/>
      <c r="AP27" s="45"/>
      <c r="AQ27" s="62" t="str">
        <f t="shared" si="13"/>
        <v/>
      </c>
      <c r="AR27" s="45"/>
      <c r="AS27" s="45"/>
      <c r="AT27" s="76"/>
    </row>
    <row r="28" spans="1:51" ht="41.1" customHeight="1" x14ac:dyDescent="0.35">
      <c r="A28" s="40"/>
      <c r="B28" s="44">
        <f t="shared" si="1"/>
        <v>11</v>
      </c>
      <c r="C28" s="44">
        <f t="shared" si="2"/>
        <v>11</v>
      </c>
      <c r="D28" s="40"/>
      <c r="E28" s="56" t="str">
        <f t="shared" si="0"/>
        <v>11/11</v>
      </c>
      <c r="F28" s="54" t="str">
        <f>IFERROR(ROUND('Carbon budgets'!D15,0) - IF(AND($P$4=E28,$Q$4&lt;&gt;""),$R$4,0) + IF(AND($Q$4=E28,$P$4&lt;&gt;""),$R$4,0) - IF(AND($P$5=E28,$Q$5&lt;&gt;""),$R$5,0) + IF(AND($Q$5=E28,$P$5&lt;&gt;""),$R$5,0) - IF(AND($P$6=E28,$Q$6&lt;&gt;""),$R$6,0) + IF(AND($Q$6=E28,$P$6&lt;&gt;""),$R$6,0) - IF(AND($P$7=E28,$Q$7&lt;&gt;""),$R$7,0) + IF(AND($Q$7=E28,$P$7&lt;&gt;""),$R$7,0) - IF(AND($P$8=E28,$Q$8&lt;&gt;""),$R$8,0) + IF(AND($Q$8=E28,$P$8&lt;&gt;""),$R$8,0), "Fill out fields on first tab")</f>
        <v>Fill out fields on first tab</v>
      </c>
      <c r="G28" s="54">
        <f>IFERROR(G27+'Master budget'!$F28,0)</f>
        <v>0</v>
      </c>
      <c r="H28" s="45">
        <f>H27+'Master budget'!$K28</f>
        <v>0</v>
      </c>
      <c r="I28" s="45">
        <f>I27+'Master budget'!$L28</f>
        <v>0</v>
      </c>
      <c r="J28" s="45">
        <f>IF($J$14&lt;&gt;"Base on actual",'Master budget'!$G28-'Master budget'!$H28,'Master budget'!$G28-'Master budget'!$I28)</f>
        <v>0</v>
      </c>
      <c r="K28" s="45">
        <f>SUM('Master budget'!$N28,'Master budget'!$Q28,'Master budget'!$T28,'Master budget'!$W28,'Master budget'!$Z28,'Master budget'!$AC28)</f>
        <v>0</v>
      </c>
      <c r="L28" s="46">
        <f>SUM('Master budget'!$O28,'Master budget'!$R28,'Master budget'!$U28,'Master budget'!$X28,'Master budget'!$AA28,'Master budget'!$AD28)</f>
        <v>0</v>
      </c>
      <c r="M28" s="58" t="str">
        <f t="shared" si="3"/>
        <v/>
      </c>
      <c r="N28" s="45"/>
      <c r="O28" s="45"/>
      <c r="P28" s="54" t="str">
        <f t="shared" si="4"/>
        <v/>
      </c>
      <c r="Q28" s="45"/>
      <c r="R28" s="45"/>
      <c r="S28" s="54" t="str">
        <f t="shared" si="5"/>
        <v/>
      </c>
      <c r="T28" s="45"/>
      <c r="U28" s="45"/>
      <c r="V28" s="54" t="str">
        <f t="shared" si="6"/>
        <v/>
      </c>
      <c r="W28" s="45"/>
      <c r="X28" s="45"/>
      <c r="Y28" s="54" t="str">
        <f t="shared" si="7"/>
        <v/>
      </c>
      <c r="Z28" s="45"/>
      <c r="AA28" s="45"/>
      <c r="AB28" s="54" t="str">
        <f t="shared" si="8"/>
        <v/>
      </c>
      <c r="AC28" s="45"/>
      <c r="AD28" s="45"/>
      <c r="AE28" s="62" t="str">
        <f t="shared" si="9"/>
        <v/>
      </c>
      <c r="AF28" s="45"/>
      <c r="AG28" s="45"/>
      <c r="AH28" s="62" t="str">
        <f t="shared" si="10"/>
        <v/>
      </c>
      <c r="AI28" s="45"/>
      <c r="AJ28" s="45"/>
      <c r="AK28" s="62" t="str">
        <f t="shared" si="11"/>
        <v/>
      </c>
      <c r="AL28" s="45"/>
      <c r="AM28" s="45"/>
      <c r="AN28" s="62" t="str">
        <f t="shared" si="12"/>
        <v/>
      </c>
      <c r="AO28" s="45"/>
      <c r="AP28" s="45"/>
      <c r="AQ28" s="62" t="str">
        <f t="shared" si="13"/>
        <v/>
      </c>
      <c r="AR28" s="45"/>
      <c r="AS28" s="45"/>
      <c r="AT28" s="76"/>
    </row>
    <row r="29" spans="1:51" ht="41.1" customHeight="1" x14ac:dyDescent="0.35">
      <c r="A29" s="40"/>
      <c r="B29" s="44">
        <f t="shared" si="1"/>
        <v>12</v>
      </c>
      <c r="C29" s="44">
        <f t="shared" si="2"/>
        <v>12</v>
      </c>
      <c r="D29" s="40"/>
      <c r="E29" s="56" t="str">
        <f t="shared" si="0"/>
        <v>12/12</v>
      </c>
      <c r="F29" s="54" t="str">
        <f>IFERROR(ROUND('Carbon budgets'!D16,0) - IF(AND($P$4=E29,$Q$4&lt;&gt;""),$R$4,0) + IF(AND($Q$4=E29,$P$4&lt;&gt;""),$R$4,0) - IF(AND($P$5=E29,$Q$5&lt;&gt;""),$R$5,0) + IF(AND($Q$5=E29,$P$5&lt;&gt;""),$R$5,0) - IF(AND($P$6=E29,$Q$6&lt;&gt;""),$R$6,0) + IF(AND($Q$6=E29,$P$6&lt;&gt;""),$R$6,0) - IF(AND($P$7=E29,$Q$7&lt;&gt;""),$R$7,0) + IF(AND($Q$7=E29,$P$7&lt;&gt;""),$R$7,0) - IF(AND($P$8=E29,$Q$8&lt;&gt;""),$R$8,0) + IF(AND($Q$8=E29,$P$8&lt;&gt;""),$R$8,0), "Fill out fields on first tab")</f>
        <v>Fill out fields on first tab</v>
      </c>
      <c r="G29" s="54">
        <f>IFERROR(G28+'Master budget'!$F29,0)</f>
        <v>0</v>
      </c>
      <c r="H29" s="45">
        <f>H28+'Master budget'!$K29</f>
        <v>0</v>
      </c>
      <c r="I29" s="45">
        <f>I28+'Master budget'!$L29</f>
        <v>0</v>
      </c>
      <c r="J29" s="45">
        <f>IF($J$14&lt;&gt;"Base on actual",'Master budget'!$G29-'Master budget'!$H29,'Master budget'!$G29-'Master budget'!$I29)</f>
        <v>0</v>
      </c>
      <c r="K29" s="45">
        <f>SUM('Master budget'!$N29,'Master budget'!$Q29,'Master budget'!$T29,'Master budget'!$W29,'Master budget'!$Z29,'Master budget'!$AC29)</f>
        <v>0</v>
      </c>
      <c r="L29" s="46">
        <f>SUM('Master budget'!$O29,'Master budget'!$R29,'Master budget'!$U29,'Master budget'!$X29,'Master budget'!$AA29,'Master budget'!$AD29)</f>
        <v>0</v>
      </c>
      <c r="M29" s="58" t="str">
        <f t="shared" si="3"/>
        <v/>
      </c>
      <c r="N29" s="45"/>
      <c r="O29" s="45"/>
      <c r="P29" s="54" t="str">
        <f t="shared" si="4"/>
        <v/>
      </c>
      <c r="Q29" s="45"/>
      <c r="R29" s="45"/>
      <c r="S29" s="54" t="str">
        <f t="shared" si="5"/>
        <v/>
      </c>
      <c r="T29" s="45"/>
      <c r="U29" s="45"/>
      <c r="V29" s="54" t="str">
        <f t="shared" si="6"/>
        <v/>
      </c>
      <c r="W29" s="45"/>
      <c r="X29" s="45"/>
      <c r="Y29" s="54" t="str">
        <f t="shared" si="7"/>
        <v/>
      </c>
      <c r="Z29" s="45"/>
      <c r="AA29" s="45"/>
      <c r="AB29" s="54" t="str">
        <f t="shared" si="8"/>
        <v/>
      </c>
      <c r="AC29" s="45"/>
      <c r="AD29" s="45"/>
      <c r="AE29" s="62" t="str">
        <f t="shared" si="9"/>
        <v/>
      </c>
      <c r="AF29" s="45"/>
      <c r="AG29" s="45"/>
      <c r="AH29" s="62" t="str">
        <f t="shared" si="10"/>
        <v/>
      </c>
      <c r="AI29" s="45"/>
      <c r="AJ29" s="45"/>
      <c r="AK29" s="62" t="str">
        <f t="shared" si="11"/>
        <v/>
      </c>
      <c r="AL29" s="45"/>
      <c r="AM29" s="45"/>
      <c r="AN29" s="62" t="str">
        <f t="shared" si="12"/>
        <v/>
      </c>
      <c r="AO29" s="45"/>
      <c r="AP29" s="45"/>
      <c r="AQ29" s="62" t="str">
        <f t="shared" si="13"/>
        <v/>
      </c>
      <c r="AR29" s="45"/>
      <c r="AS29" s="45"/>
      <c r="AT29" s="76"/>
    </row>
    <row r="30" spans="1:51" ht="41.1" customHeight="1" x14ac:dyDescent="0.35">
      <c r="A30" s="40"/>
      <c r="B30" s="44">
        <f t="shared" si="1"/>
        <v>13</v>
      </c>
      <c r="C30" s="44">
        <f t="shared" si="2"/>
        <v>13</v>
      </c>
      <c r="D30" s="40"/>
      <c r="E30" s="56" t="str">
        <f t="shared" si="0"/>
        <v>13/13</v>
      </c>
      <c r="F30" s="54" t="str">
        <f>IFERROR(ROUND('Carbon budgets'!D17,0) - IF(AND($P$4=E30,$Q$4&lt;&gt;""),$R$4,0) + IF(AND($Q$4=E30,$P$4&lt;&gt;""),$R$4,0) - IF(AND($P$5=E30,$Q$5&lt;&gt;""),$R$5,0) + IF(AND($Q$5=E30,$P$5&lt;&gt;""),$R$5,0) - IF(AND($P$6=E30,$Q$6&lt;&gt;""),$R$6,0) + IF(AND($Q$6=E30,$P$6&lt;&gt;""),$R$6,0) - IF(AND($P$7=E30,$Q$7&lt;&gt;""),$R$7,0) + IF(AND($Q$7=E30,$P$7&lt;&gt;""),$R$7,0) - IF(AND($P$8=E30,$Q$8&lt;&gt;""),$R$8,0) + IF(AND($Q$8=E30,$P$8&lt;&gt;""),$R$8,0), "Fill out fields on first tab")</f>
        <v>Fill out fields on first tab</v>
      </c>
      <c r="G30" s="54">
        <f>IFERROR(G29+'Master budget'!$F30,0)</f>
        <v>0</v>
      </c>
      <c r="H30" s="45">
        <f>H29+'Master budget'!$K30</f>
        <v>0</v>
      </c>
      <c r="I30" s="45">
        <f>I29+'Master budget'!$L30</f>
        <v>0</v>
      </c>
      <c r="J30" s="45">
        <f>IF($J$14&lt;&gt;"Base on actual",'Master budget'!$G30-'Master budget'!$H30,'Master budget'!$G30-'Master budget'!$I30)</f>
        <v>0</v>
      </c>
      <c r="K30" s="45">
        <f>SUM('Master budget'!$N30,'Master budget'!$Q30,'Master budget'!$T30,'Master budget'!$W30,'Master budget'!$Z30,'Master budget'!$AC30)</f>
        <v>0</v>
      </c>
      <c r="L30" s="46">
        <f>SUM('Master budget'!$O30,'Master budget'!$R30,'Master budget'!$U30,'Master budget'!$X30,'Master budget'!$AA30,'Master budget'!$AD30)</f>
        <v>0</v>
      </c>
      <c r="M30" s="58" t="str">
        <f t="shared" si="3"/>
        <v/>
      </c>
      <c r="N30" s="45"/>
      <c r="O30" s="45"/>
      <c r="P30" s="54" t="str">
        <f t="shared" si="4"/>
        <v/>
      </c>
      <c r="Q30" s="45"/>
      <c r="R30" s="45"/>
      <c r="S30" s="54" t="str">
        <f t="shared" si="5"/>
        <v/>
      </c>
      <c r="T30" s="45"/>
      <c r="U30" s="45"/>
      <c r="V30" s="54" t="str">
        <f t="shared" si="6"/>
        <v/>
      </c>
      <c r="W30" s="45"/>
      <c r="X30" s="45"/>
      <c r="Y30" s="54" t="str">
        <f t="shared" si="7"/>
        <v/>
      </c>
      <c r="Z30" s="45"/>
      <c r="AA30" s="45"/>
      <c r="AB30" s="54" t="str">
        <f t="shared" si="8"/>
        <v/>
      </c>
      <c r="AC30" s="45"/>
      <c r="AD30" s="45"/>
      <c r="AE30" s="62" t="str">
        <f t="shared" si="9"/>
        <v/>
      </c>
      <c r="AF30" s="45"/>
      <c r="AG30" s="45"/>
      <c r="AH30" s="62" t="str">
        <f t="shared" si="10"/>
        <v/>
      </c>
      <c r="AI30" s="45"/>
      <c r="AJ30" s="45"/>
      <c r="AK30" s="62" t="str">
        <f t="shared" si="11"/>
        <v/>
      </c>
      <c r="AL30" s="45"/>
      <c r="AM30" s="45"/>
      <c r="AN30" s="62" t="str">
        <f t="shared" si="12"/>
        <v/>
      </c>
      <c r="AO30" s="45"/>
      <c r="AP30" s="45"/>
      <c r="AQ30" s="62" t="str">
        <f t="shared" si="13"/>
        <v/>
      </c>
      <c r="AR30" s="45"/>
      <c r="AS30" s="45"/>
      <c r="AT30" s="76"/>
    </row>
    <row r="31" spans="1:51" ht="41.1" customHeight="1" x14ac:dyDescent="0.35">
      <c r="A31" s="40"/>
      <c r="B31" s="44">
        <f t="shared" si="1"/>
        <v>14</v>
      </c>
      <c r="C31" s="44">
        <f t="shared" si="2"/>
        <v>14</v>
      </c>
      <c r="D31" s="40"/>
      <c r="E31" s="56" t="str">
        <f t="shared" si="0"/>
        <v>14/14</v>
      </c>
      <c r="F31" s="54" t="str">
        <f>IFERROR(ROUND('Carbon budgets'!D18,0) - IF(AND($P$4=E31,$Q$4&lt;&gt;""),$R$4,0) + IF(AND($Q$4=E31,$P$4&lt;&gt;""),$R$4,0) - IF(AND($P$5=E31,$Q$5&lt;&gt;""),$R$5,0) + IF(AND($Q$5=E31,$P$5&lt;&gt;""),$R$5,0) - IF(AND($P$6=E31,$Q$6&lt;&gt;""),$R$6,0) + IF(AND($Q$6=E31,$P$6&lt;&gt;""),$R$6,0) - IF(AND($P$7=E31,$Q$7&lt;&gt;""),$R$7,0) + IF(AND($Q$7=E31,$P$7&lt;&gt;""),$R$7,0) - IF(AND($P$8=E31,$Q$8&lt;&gt;""),$R$8,0) + IF(AND($Q$8=E31,$P$8&lt;&gt;""),$R$8,0), "Fill out fields on first tab")</f>
        <v>Fill out fields on first tab</v>
      </c>
      <c r="G31" s="54">
        <f>IFERROR(G30+'Master budget'!$F31,0)</f>
        <v>0</v>
      </c>
      <c r="H31" s="45">
        <f>H30+'Master budget'!$K31</f>
        <v>0</v>
      </c>
      <c r="I31" s="45">
        <f>I30+'Master budget'!$L31</f>
        <v>0</v>
      </c>
      <c r="J31" s="45">
        <f>IF($J$14&lt;&gt;"Base on actual",'Master budget'!$G31-'Master budget'!$H31,'Master budget'!$G31-'Master budget'!$I31)</f>
        <v>0</v>
      </c>
      <c r="K31" s="45">
        <f>SUM('Master budget'!$N31,'Master budget'!$Q31,'Master budget'!$T31,'Master budget'!$W31,'Master budget'!$Z31,'Master budget'!$AC31)</f>
        <v>0</v>
      </c>
      <c r="L31" s="46">
        <f>SUM('Master budget'!$O31,'Master budget'!$R31,'Master budget'!$U31,'Master budget'!$X31,'Master budget'!$AA31,'Master budget'!$AD31)</f>
        <v>0</v>
      </c>
      <c r="M31" s="58" t="str">
        <f t="shared" si="3"/>
        <v/>
      </c>
      <c r="N31" s="45"/>
      <c r="O31" s="45"/>
      <c r="P31" s="54" t="str">
        <f t="shared" si="4"/>
        <v/>
      </c>
      <c r="Q31" s="45"/>
      <c r="R31" s="45"/>
      <c r="S31" s="54" t="str">
        <f t="shared" si="5"/>
        <v/>
      </c>
      <c r="T31" s="45"/>
      <c r="U31" s="45"/>
      <c r="V31" s="54" t="str">
        <f t="shared" si="6"/>
        <v/>
      </c>
      <c r="W31" s="45"/>
      <c r="X31" s="45"/>
      <c r="Y31" s="54" t="str">
        <f t="shared" si="7"/>
        <v/>
      </c>
      <c r="Z31" s="45"/>
      <c r="AA31" s="45"/>
      <c r="AB31" s="54" t="str">
        <f t="shared" si="8"/>
        <v/>
      </c>
      <c r="AC31" s="45"/>
      <c r="AD31" s="45"/>
      <c r="AE31" s="62" t="str">
        <f t="shared" si="9"/>
        <v/>
      </c>
      <c r="AF31" s="45"/>
      <c r="AG31" s="45"/>
      <c r="AH31" s="62" t="str">
        <f t="shared" si="10"/>
        <v/>
      </c>
      <c r="AI31" s="45"/>
      <c r="AJ31" s="45"/>
      <c r="AK31" s="62" t="str">
        <f t="shared" si="11"/>
        <v/>
      </c>
      <c r="AL31" s="45"/>
      <c r="AM31" s="45"/>
      <c r="AN31" s="62" t="str">
        <f t="shared" si="12"/>
        <v/>
      </c>
      <c r="AO31" s="45"/>
      <c r="AP31" s="45"/>
      <c r="AQ31" s="62" t="str">
        <f t="shared" si="13"/>
        <v/>
      </c>
      <c r="AR31" s="45"/>
      <c r="AS31" s="45"/>
      <c r="AT31" s="76"/>
    </row>
    <row r="32" spans="1:51" ht="41.1" customHeight="1" x14ac:dyDescent="0.35">
      <c r="A32" s="40"/>
      <c r="B32" s="44">
        <f t="shared" si="1"/>
        <v>15</v>
      </c>
      <c r="C32" s="44">
        <f t="shared" si="2"/>
        <v>15</v>
      </c>
      <c r="D32" s="40"/>
      <c r="E32" s="56" t="str">
        <f t="shared" si="0"/>
        <v>15/15</v>
      </c>
      <c r="F32" s="54" t="str">
        <f>IFERROR(ROUND('Carbon budgets'!D19,0) - IF(AND($P$4=E32,$Q$4&lt;&gt;""),$R$4,0) + IF(AND($Q$4=E32,$P$4&lt;&gt;""),$R$4,0) - IF(AND($P$5=E32,$Q$5&lt;&gt;""),$R$5,0) + IF(AND($Q$5=E32,$P$5&lt;&gt;""),$R$5,0) - IF(AND($P$6=E32,$Q$6&lt;&gt;""),$R$6,0) + IF(AND($Q$6=E32,$P$6&lt;&gt;""),$R$6,0) - IF(AND($P$7=E32,$Q$7&lt;&gt;""),$R$7,0) + IF(AND($Q$7=E32,$P$7&lt;&gt;""),$R$7,0) - IF(AND($P$8=E32,$Q$8&lt;&gt;""),$R$8,0) + IF(AND($Q$8=E32,$P$8&lt;&gt;""),$R$8,0), "Fill out fields on first tab")</f>
        <v>Fill out fields on first tab</v>
      </c>
      <c r="G32" s="54">
        <f>IFERROR(G31+'Master budget'!$F32,0)</f>
        <v>0</v>
      </c>
      <c r="H32" s="45">
        <f>H31+'Master budget'!$K32</f>
        <v>0</v>
      </c>
      <c r="I32" s="45">
        <f>I31+'Master budget'!$L32</f>
        <v>0</v>
      </c>
      <c r="J32" s="45">
        <f>IF($J$14&lt;&gt;"Base on actual",'Master budget'!$G32-'Master budget'!$H32,'Master budget'!$G32-'Master budget'!$I32)</f>
        <v>0</v>
      </c>
      <c r="K32" s="45">
        <f>SUM('Master budget'!$N32,'Master budget'!$Q32,'Master budget'!$T32,'Master budget'!$W32,'Master budget'!$Z32,'Master budget'!$AC32)</f>
        <v>0</v>
      </c>
      <c r="L32" s="46">
        <f>SUM('Master budget'!$O32,'Master budget'!$R32,'Master budget'!$U32,'Master budget'!$X32,'Master budget'!$AA32,'Master budget'!$AD32)</f>
        <v>0</v>
      </c>
      <c r="M32" s="58" t="str">
        <f t="shared" si="3"/>
        <v/>
      </c>
      <c r="N32" s="45"/>
      <c r="O32" s="45"/>
      <c r="P32" s="54" t="str">
        <f t="shared" si="4"/>
        <v/>
      </c>
      <c r="Q32" s="45"/>
      <c r="R32" s="45"/>
      <c r="S32" s="54" t="str">
        <f t="shared" si="5"/>
        <v/>
      </c>
      <c r="T32" s="45"/>
      <c r="U32" s="45"/>
      <c r="V32" s="54" t="str">
        <f t="shared" si="6"/>
        <v/>
      </c>
      <c r="W32" s="45"/>
      <c r="X32" s="45"/>
      <c r="Y32" s="54" t="str">
        <f t="shared" si="7"/>
        <v/>
      </c>
      <c r="Z32" s="45"/>
      <c r="AA32" s="45"/>
      <c r="AB32" s="54" t="str">
        <f t="shared" si="8"/>
        <v/>
      </c>
      <c r="AC32" s="45"/>
      <c r="AD32" s="45"/>
      <c r="AE32" s="62" t="str">
        <f t="shared" si="9"/>
        <v/>
      </c>
      <c r="AF32" s="45"/>
      <c r="AG32" s="45"/>
      <c r="AH32" s="62" t="str">
        <f t="shared" si="10"/>
        <v/>
      </c>
      <c r="AI32" s="45"/>
      <c r="AJ32" s="45"/>
      <c r="AK32" s="62" t="str">
        <f t="shared" si="11"/>
        <v/>
      </c>
      <c r="AL32" s="45"/>
      <c r="AM32" s="45"/>
      <c r="AN32" s="62" t="str">
        <f t="shared" si="12"/>
        <v/>
      </c>
      <c r="AO32" s="45"/>
      <c r="AP32" s="45"/>
      <c r="AQ32" s="62" t="str">
        <f t="shared" si="13"/>
        <v/>
      </c>
      <c r="AR32" s="45"/>
      <c r="AS32" s="45"/>
      <c r="AT32" s="76"/>
    </row>
    <row r="33" spans="1:46" ht="41.1" customHeight="1" x14ac:dyDescent="0.35">
      <c r="A33" s="40"/>
      <c r="B33" s="44">
        <f t="shared" si="1"/>
        <v>16</v>
      </c>
      <c r="C33" s="44">
        <f t="shared" si="2"/>
        <v>16</v>
      </c>
      <c r="D33" s="40"/>
      <c r="E33" s="56" t="str">
        <f t="shared" ref="E33:E39" si="14">B33&amp;"/"&amp;C33</f>
        <v>16/16</v>
      </c>
      <c r="F33" s="54" t="str">
        <f>IFERROR(ROUND('Carbon budgets'!D20,0) - IF(AND($P$4=E33,$Q$4&lt;&gt;""),$R$4,0) + IF(AND($Q$4=E33,$P$4&lt;&gt;""),$R$4,0) - IF(AND($P$5=E33,$Q$5&lt;&gt;""),$R$5,0) + IF(AND($Q$5=E33,$P$5&lt;&gt;""),$R$5,0) - IF(AND($P$6=E33,$Q$6&lt;&gt;""),$R$6,0) + IF(AND($Q$6=E33,$P$6&lt;&gt;""),$R$6,0) - IF(AND($P$7=E33,$Q$7&lt;&gt;""),$R$7,0) + IF(AND($Q$7=E33,$P$7&lt;&gt;""),$R$7,0) - IF(AND($P$8=E33,$Q$8&lt;&gt;""),$R$8,0) + IF(AND($Q$8=E33,$P$8&lt;&gt;""),$R$8,0), "Fill out fields on first tab")</f>
        <v>Fill out fields on first tab</v>
      </c>
      <c r="G33" s="54">
        <f>IFERROR(G32+'Master budget'!$F33,0)</f>
        <v>0</v>
      </c>
      <c r="H33" s="45">
        <f>H32+'Master budget'!$K33</f>
        <v>0</v>
      </c>
      <c r="I33" s="45">
        <f>I32+'Master budget'!$L33</f>
        <v>0</v>
      </c>
      <c r="J33" s="45">
        <f>IF($J$14&lt;&gt;"Base on actual",'Master budget'!$G33-'Master budget'!$H33,'Master budget'!$G33-'Master budget'!$I33)</f>
        <v>0</v>
      </c>
      <c r="K33" s="45">
        <f>SUM('Master budget'!$N33,'Master budget'!$Q33,'Master budget'!$T33,'Master budget'!$W33,'Master budget'!$Z33,'Master budget'!$AC33)</f>
        <v>0</v>
      </c>
      <c r="L33" s="46">
        <f>SUM('Master budget'!$O33,'Master budget'!$R33,'Master budget'!$U33,'Master budget'!$X33,'Master budget'!$AA33,'Master budget'!$AD33)</f>
        <v>0</v>
      </c>
      <c r="M33" s="58" t="str">
        <f t="shared" si="3"/>
        <v/>
      </c>
      <c r="N33" s="45"/>
      <c r="O33" s="45"/>
      <c r="P33" s="54" t="str">
        <f t="shared" si="4"/>
        <v/>
      </c>
      <c r="Q33" s="45"/>
      <c r="R33" s="45"/>
      <c r="S33" s="54" t="str">
        <f t="shared" si="5"/>
        <v/>
      </c>
      <c r="T33" s="45"/>
      <c r="U33" s="45"/>
      <c r="V33" s="54" t="str">
        <f t="shared" si="6"/>
        <v/>
      </c>
      <c r="W33" s="45"/>
      <c r="X33" s="45"/>
      <c r="Y33" s="54" t="str">
        <f t="shared" si="7"/>
        <v/>
      </c>
      <c r="Z33" s="45"/>
      <c r="AA33" s="45"/>
      <c r="AB33" s="54" t="str">
        <f t="shared" si="8"/>
        <v/>
      </c>
      <c r="AC33" s="45"/>
      <c r="AD33" s="45"/>
      <c r="AE33" s="62" t="str">
        <f t="shared" si="9"/>
        <v/>
      </c>
      <c r="AF33" s="45"/>
      <c r="AG33" s="45"/>
      <c r="AH33" s="62" t="str">
        <f t="shared" si="10"/>
        <v/>
      </c>
      <c r="AI33" s="45"/>
      <c r="AJ33" s="45"/>
      <c r="AK33" s="62" t="str">
        <f t="shared" si="11"/>
        <v/>
      </c>
      <c r="AL33" s="45"/>
      <c r="AM33" s="45"/>
      <c r="AN33" s="62" t="str">
        <f t="shared" si="12"/>
        <v/>
      </c>
      <c r="AO33" s="45"/>
      <c r="AP33" s="45"/>
      <c r="AQ33" s="62" t="str">
        <f t="shared" si="13"/>
        <v/>
      </c>
      <c r="AR33" s="45"/>
      <c r="AS33" s="45"/>
      <c r="AT33" s="76"/>
    </row>
    <row r="34" spans="1:46" ht="41.1" customHeight="1" x14ac:dyDescent="0.35">
      <c r="A34" s="40"/>
      <c r="B34" s="44">
        <f t="shared" si="1"/>
        <v>17</v>
      </c>
      <c r="C34" s="44">
        <f t="shared" si="2"/>
        <v>17</v>
      </c>
      <c r="D34" s="40"/>
      <c r="E34" s="56" t="str">
        <f t="shared" si="14"/>
        <v>17/17</v>
      </c>
      <c r="F34" s="54" t="str">
        <f>IFERROR(ROUND('Carbon budgets'!D21,0) - IF(AND($P$4=E34,$Q$4&lt;&gt;""),$R$4,0) + IF(AND($Q$4=E34,$P$4&lt;&gt;""),$R$4,0) - IF(AND($P$5=E34,$Q$5&lt;&gt;""),$R$5,0) + IF(AND($Q$5=E34,$P$5&lt;&gt;""),$R$5,0) - IF(AND($P$6=E34,$Q$6&lt;&gt;""),$R$6,0) + IF(AND($Q$6=E34,$P$6&lt;&gt;""),$R$6,0) - IF(AND($P$7=E34,$Q$7&lt;&gt;""),$R$7,0) + IF(AND($Q$7=E34,$P$7&lt;&gt;""),$R$7,0) - IF(AND($P$8=E34,$Q$8&lt;&gt;""),$R$8,0) + IF(AND($Q$8=E34,$P$8&lt;&gt;""),$R$8,0), "Fill out fields on first tab")</f>
        <v>Fill out fields on first tab</v>
      </c>
      <c r="G34" s="54">
        <f>IFERROR(G33+'Master budget'!$F34,0)</f>
        <v>0</v>
      </c>
      <c r="H34" s="45">
        <f>H33+'Master budget'!$K34</f>
        <v>0</v>
      </c>
      <c r="I34" s="45">
        <f>I33+'Master budget'!$L34</f>
        <v>0</v>
      </c>
      <c r="J34" s="45">
        <f>IF($J$14&lt;&gt;"Base on actual",'Master budget'!$G34-'Master budget'!$H34,'Master budget'!$G34-'Master budget'!$I34)</f>
        <v>0</v>
      </c>
      <c r="K34" s="45">
        <f>SUM('Master budget'!$N34,'Master budget'!$Q34,'Master budget'!$T34,'Master budget'!$W34,'Master budget'!$Z34,'Master budget'!$AC34)</f>
        <v>0</v>
      </c>
      <c r="L34" s="46">
        <f>SUM('Master budget'!$O34,'Master budget'!$R34,'Master budget'!$U34,'Master budget'!$X34,'Master budget'!$AA34,'Master budget'!$AD34)</f>
        <v>0</v>
      </c>
      <c r="M34" s="58" t="str">
        <f t="shared" si="3"/>
        <v/>
      </c>
      <c r="N34" s="45"/>
      <c r="O34" s="45"/>
      <c r="P34" s="54" t="str">
        <f t="shared" si="4"/>
        <v/>
      </c>
      <c r="Q34" s="45"/>
      <c r="R34" s="45"/>
      <c r="S34" s="54" t="str">
        <f t="shared" si="5"/>
        <v/>
      </c>
      <c r="T34" s="45"/>
      <c r="U34" s="45"/>
      <c r="V34" s="54" t="str">
        <f t="shared" si="6"/>
        <v/>
      </c>
      <c r="W34" s="45"/>
      <c r="X34" s="45"/>
      <c r="Y34" s="54" t="str">
        <f t="shared" si="7"/>
        <v/>
      </c>
      <c r="Z34" s="45"/>
      <c r="AA34" s="45"/>
      <c r="AB34" s="54" t="str">
        <f t="shared" si="8"/>
        <v/>
      </c>
      <c r="AC34" s="45"/>
      <c r="AD34" s="45"/>
      <c r="AE34" s="62" t="str">
        <f t="shared" si="9"/>
        <v/>
      </c>
      <c r="AF34" s="45"/>
      <c r="AG34" s="45"/>
      <c r="AH34" s="62" t="str">
        <f t="shared" si="10"/>
        <v/>
      </c>
      <c r="AI34" s="45"/>
      <c r="AJ34" s="45"/>
      <c r="AK34" s="62" t="str">
        <f t="shared" si="11"/>
        <v/>
      </c>
      <c r="AL34" s="45"/>
      <c r="AM34" s="45"/>
      <c r="AN34" s="62" t="str">
        <f t="shared" si="12"/>
        <v/>
      </c>
      <c r="AO34" s="45"/>
      <c r="AP34" s="45"/>
      <c r="AQ34" s="62" t="str">
        <f t="shared" si="13"/>
        <v/>
      </c>
      <c r="AR34" s="45"/>
      <c r="AS34" s="45"/>
      <c r="AT34" s="76"/>
    </row>
    <row r="35" spans="1:46" ht="41.1" customHeight="1" x14ac:dyDescent="0.35">
      <c r="A35" s="40"/>
      <c r="B35" s="44">
        <f t="shared" si="1"/>
        <v>18</v>
      </c>
      <c r="C35" s="44">
        <f t="shared" si="2"/>
        <v>18</v>
      </c>
      <c r="D35" s="40"/>
      <c r="E35" s="56" t="str">
        <f t="shared" si="14"/>
        <v>18/18</v>
      </c>
      <c r="F35" s="54" t="str">
        <f>IFERROR(ROUND('Carbon budgets'!D22,0) - IF(AND($P$4=E35,$Q$4&lt;&gt;""),$R$4,0) + IF(AND($Q$4=E35,$P$4&lt;&gt;""),$R$4,0) - IF(AND($P$5=E35,$Q$5&lt;&gt;""),$R$5,0) + IF(AND($Q$5=E35,$P$5&lt;&gt;""),$R$5,0) - IF(AND($P$6=E35,$Q$6&lt;&gt;""),$R$6,0) + IF(AND($Q$6=E35,$P$6&lt;&gt;""),$R$6,0) - IF(AND($P$7=E35,$Q$7&lt;&gt;""),$R$7,0) + IF(AND($Q$7=E35,$P$7&lt;&gt;""),$R$7,0) - IF(AND($P$8=E35,$Q$8&lt;&gt;""),$R$8,0) + IF(AND($Q$8=E35,$P$8&lt;&gt;""),$R$8,0), "Fill out fields on first tab")</f>
        <v>Fill out fields on first tab</v>
      </c>
      <c r="G35" s="54">
        <f>IFERROR(G34+'Master budget'!$F35,0)</f>
        <v>0</v>
      </c>
      <c r="H35" s="45">
        <f>H34+'Master budget'!$K35</f>
        <v>0</v>
      </c>
      <c r="I35" s="45">
        <f>I34+'Master budget'!$L35</f>
        <v>0</v>
      </c>
      <c r="J35" s="45">
        <f>IF($J$14&lt;&gt;"Base on actual",'Master budget'!$G35-'Master budget'!$H35,'Master budget'!$G35-'Master budget'!$I35)</f>
        <v>0</v>
      </c>
      <c r="K35" s="45">
        <f>SUM('Master budget'!$N35,'Master budget'!$Q35,'Master budget'!$T35,'Master budget'!$W35,'Master budget'!$Z35,'Master budget'!$AC35)</f>
        <v>0</v>
      </c>
      <c r="L35" s="46">
        <f>SUM('Master budget'!$O35,'Master budget'!$R35,'Master budget'!$U35,'Master budget'!$X35,'Master budget'!$AA35,'Master budget'!$AD35)</f>
        <v>0</v>
      </c>
      <c r="M35" s="58" t="str">
        <f t="shared" si="3"/>
        <v/>
      </c>
      <c r="N35" s="45"/>
      <c r="O35" s="45"/>
      <c r="P35" s="54" t="str">
        <f t="shared" si="4"/>
        <v/>
      </c>
      <c r="Q35" s="45"/>
      <c r="R35" s="45"/>
      <c r="S35" s="54" t="str">
        <f t="shared" si="5"/>
        <v/>
      </c>
      <c r="T35" s="45"/>
      <c r="U35" s="45"/>
      <c r="V35" s="54" t="str">
        <f t="shared" si="6"/>
        <v/>
      </c>
      <c r="W35" s="45"/>
      <c r="X35" s="45"/>
      <c r="Y35" s="54" t="str">
        <f t="shared" si="7"/>
        <v/>
      </c>
      <c r="Z35" s="45"/>
      <c r="AA35" s="45"/>
      <c r="AB35" s="54" t="str">
        <f t="shared" si="8"/>
        <v/>
      </c>
      <c r="AC35" s="45"/>
      <c r="AD35" s="45"/>
      <c r="AE35" s="62" t="str">
        <f t="shared" si="9"/>
        <v/>
      </c>
      <c r="AF35" s="45"/>
      <c r="AG35" s="45"/>
      <c r="AH35" s="62" t="str">
        <f t="shared" si="10"/>
        <v/>
      </c>
      <c r="AI35" s="45"/>
      <c r="AJ35" s="45"/>
      <c r="AK35" s="62" t="str">
        <f t="shared" si="11"/>
        <v/>
      </c>
      <c r="AL35" s="45"/>
      <c r="AM35" s="45"/>
      <c r="AN35" s="62" t="str">
        <f t="shared" si="12"/>
        <v/>
      </c>
      <c r="AO35" s="45"/>
      <c r="AP35" s="45"/>
      <c r="AQ35" s="62" t="str">
        <f t="shared" si="13"/>
        <v/>
      </c>
      <c r="AR35" s="45"/>
      <c r="AS35" s="45"/>
      <c r="AT35" s="76"/>
    </row>
    <row r="36" spans="1:46" ht="41.1" customHeight="1" x14ac:dyDescent="0.35">
      <c r="A36" s="40"/>
      <c r="B36" s="44">
        <f t="shared" si="1"/>
        <v>19</v>
      </c>
      <c r="C36" s="44">
        <f t="shared" si="2"/>
        <v>19</v>
      </c>
      <c r="D36" s="40"/>
      <c r="E36" s="56" t="str">
        <f t="shared" si="14"/>
        <v>19/19</v>
      </c>
      <c r="F36" s="54" t="str">
        <f>IFERROR(ROUND('Carbon budgets'!D23,0) - IF(AND($P$4=E36,$Q$4&lt;&gt;""),$R$4,0) + IF(AND($Q$4=E36,$P$4&lt;&gt;""),$R$4,0) - IF(AND($P$5=E36,$Q$5&lt;&gt;""),$R$5,0) + IF(AND($Q$5=E36,$P$5&lt;&gt;""),$R$5,0) - IF(AND($P$6=E36,$Q$6&lt;&gt;""),$R$6,0) + IF(AND($Q$6=E36,$P$6&lt;&gt;""),$R$6,0) - IF(AND($P$7=E36,$Q$7&lt;&gt;""),$R$7,0) + IF(AND($Q$7=E36,$P$7&lt;&gt;""),$R$7,0) - IF(AND($P$8=E36,$Q$8&lt;&gt;""),$R$8,0) + IF(AND($Q$8=E36,$P$8&lt;&gt;""),$R$8,0), "Fill out fields on first tab")</f>
        <v>Fill out fields on first tab</v>
      </c>
      <c r="G36" s="54">
        <f>IFERROR(G35+'Master budget'!$F36,0)</f>
        <v>0</v>
      </c>
      <c r="H36" s="45">
        <f>H35+'Master budget'!$K36</f>
        <v>0</v>
      </c>
      <c r="I36" s="45">
        <f>I35+'Master budget'!$L36</f>
        <v>0</v>
      </c>
      <c r="J36" s="45">
        <f>IF($J$14&lt;&gt;"Base on actual",'Master budget'!$G36-'Master budget'!$H36,'Master budget'!$G36-'Master budget'!$I36)</f>
        <v>0</v>
      </c>
      <c r="K36" s="45">
        <f>SUM('Master budget'!$N36,'Master budget'!$Q36,'Master budget'!$T36,'Master budget'!$W36,'Master budget'!$Z36,'Master budget'!$AC36)</f>
        <v>0</v>
      </c>
      <c r="L36" s="46">
        <f>SUM('Master budget'!$O36,'Master budget'!$R36,'Master budget'!$U36,'Master budget'!$X36,'Master budget'!$AA36,'Master budget'!$AD36)</f>
        <v>0</v>
      </c>
      <c r="M36" s="58" t="str">
        <f t="shared" si="3"/>
        <v/>
      </c>
      <c r="N36" s="45"/>
      <c r="O36" s="45"/>
      <c r="P36" s="54" t="str">
        <f t="shared" si="4"/>
        <v/>
      </c>
      <c r="Q36" s="45"/>
      <c r="R36" s="45"/>
      <c r="S36" s="54" t="str">
        <f t="shared" si="5"/>
        <v/>
      </c>
      <c r="T36" s="45"/>
      <c r="U36" s="45"/>
      <c r="V36" s="54" t="str">
        <f t="shared" si="6"/>
        <v/>
      </c>
      <c r="W36" s="45"/>
      <c r="X36" s="45"/>
      <c r="Y36" s="54" t="str">
        <f t="shared" si="7"/>
        <v/>
      </c>
      <c r="Z36" s="45"/>
      <c r="AA36" s="45"/>
      <c r="AB36" s="54" t="str">
        <f t="shared" si="8"/>
        <v/>
      </c>
      <c r="AC36" s="45"/>
      <c r="AD36" s="45"/>
      <c r="AE36" s="62" t="str">
        <f t="shared" si="9"/>
        <v/>
      </c>
      <c r="AF36" s="45"/>
      <c r="AG36" s="45"/>
      <c r="AH36" s="62" t="str">
        <f t="shared" si="10"/>
        <v/>
      </c>
      <c r="AI36" s="45"/>
      <c r="AJ36" s="45"/>
      <c r="AK36" s="62" t="str">
        <f t="shared" si="11"/>
        <v/>
      </c>
      <c r="AL36" s="45"/>
      <c r="AM36" s="45"/>
      <c r="AN36" s="62" t="str">
        <f t="shared" si="12"/>
        <v/>
      </c>
      <c r="AO36" s="45"/>
      <c r="AP36" s="45"/>
      <c r="AQ36" s="62" t="str">
        <f t="shared" si="13"/>
        <v/>
      </c>
      <c r="AR36" s="45"/>
      <c r="AS36" s="45"/>
      <c r="AT36" s="76"/>
    </row>
    <row r="37" spans="1:46" ht="41.1" customHeight="1" x14ac:dyDescent="0.35">
      <c r="A37" s="40"/>
      <c r="B37" s="44">
        <f t="shared" si="1"/>
        <v>20</v>
      </c>
      <c r="C37" s="44">
        <f t="shared" si="2"/>
        <v>20</v>
      </c>
      <c r="D37" s="40"/>
      <c r="E37" s="56" t="str">
        <f t="shared" si="14"/>
        <v>20/20</v>
      </c>
      <c r="F37" s="54" t="str">
        <f>IFERROR(ROUND('Carbon budgets'!D24,0) - IF(AND($P$4=E37,$Q$4&lt;&gt;""),$R$4,0) + IF(AND($Q$4=E37,$P$4&lt;&gt;""),$R$4,0) - IF(AND($P$5=E37,$Q$5&lt;&gt;""),$R$5,0) + IF(AND($Q$5=E37,$P$5&lt;&gt;""),$R$5,0) - IF(AND($P$6=E37,$Q$6&lt;&gt;""),$R$6,0) + IF(AND($Q$6=E37,$P$6&lt;&gt;""),$R$6,0) - IF(AND($P$7=E37,$Q$7&lt;&gt;""),$R$7,0) + IF(AND($Q$7=E37,$P$7&lt;&gt;""),$R$7,0) - IF(AND($P$8=E37,$Q$8&lt;&gt;""),$R$8,0) + IF(AND($Q$8=E37,$P$8&lt;&gt;""),$R$8,0), "Fill out fields on first tab")</f>
        <v>Fill out fields on first tab</v>
      </c>
      <c r="G37" s="54">
        <f>IFERROR(G36+'Master budget'!$F37,0)</f>
        <v>0</v>
      </c>
      <c r="H37" s="45">
        <f>H36+'Master budget'!$K37</f>
        <v>0</v>
      </c>
      <c r="I37" s="45">
        <f>I36+'Master budget'!$L37</f>
        <v>0</v>
      </c>
      <c r="J37" s="45">
        <f>IF($J$14&lt;&gt;"Base on actual",'Master budget'!$G37-'Master budget'!$H37,'Master budget'!$G37-'Master budget'!$I37)</f>
        <v>0</v>
      </c>
      <c r="K37" s="45">
        <f>SUM('Master budget'!$N37,'Master budget'!$Q37,'Master budget'!$T37,'Master budget'!$W37,'Master budget'!$Z37,'Master budget'!$AC37)</f>
        <v>0</v>
      </c>
      <c r="L37" s="46">
        <f>SUM('Master budget'!$O37,'Master budget'!$R37,'Master budget'!$U37,'Master budget'!$X37,'Master budget'!$AA37,'Master budget'!$AD37)</f>
        <v>0</v>
      </c>
      <c r="M37" s="58" t="str">
        <f t="shared" si="3"/>
        <v/>
      </c>
      <c r="N37" s="45"/>
      <c r="O37" s="45"/>
      <c r="P37" s="54" t="str">
        <f t="shared" si="4"/>
        <v/>
      </c>
      <c r="Q37" s="45"/>
      <c r="R37" s="45"/>
      <c r="S37" s="54" t="str">
        <f t="shared" si="5"/>
        <v/>
      </c>
      <c r="T37" s="45"/>
      <c r="U37" s="45"/>
      <c r="V37" s="54" t="str">
        <f t="shared" si="6"/>
        <v/>
      </c>
      <c r="W37" s="45"/>
      <c r="X37" s="45"/>
      <c r="Y37" s="54" t="str">
        <f t="shared" si="7"/>
        <v/>
      </c>
      <c r="Z37" s="45"/>
      <c r="AA37" s="45"/>
      <c r="AB37" s="54" t="str">
        <f t="shared" si="8"/>
        <v/>
      </c>
      <c r="AC37" s="45"/>
      <c r="AD37" s="45"/>
      <c r="AE37" s="62" t="str">
        <f t="shared" si="9"/>
        <v/>
      </c>
      <c r="AF37" s="45"/>
      <c r="AG37" s="45"/>
      <c r="AH37" s="62" t="str">
        <f t="shared" si="10"/>
        <v/>
      </c>
      <c r="AI37" s="45"/>
      <c r="AJ37" s="45"/>
      <c r="AK37" s="62" t="str">
        <f t="shared" si="11"/>
        <v/>
      </c>
      <c r="AL37" s="45"/>
      <c r="AM37" s="45"/>
      <c r="AN37" s="62" t="str">
        <f t="shared" si="12"/>
        <v/>
      </c>
      <c r="AO37" s="45"/>
      <c r="AP37" s="45"/>
      <c r="AQ37" s="62" t="str">
        <f t="shared" si="13"/>
        <v/>
      </c>
      <c r="AR37" s="45"/>
      <c r="AS37" s="45"/>
      <c r="AT37" s="76"/>
    </row>
    <row r="38" spans="1:46" ht="41.1" customHeight="1" x14ac:dyDescent="0.35">
      <c r="A38" s="40"/>
      <c r="B38" s="44">
        <f t="shared" si="1"/>
        <v>21</v>
      </c>
      <c r="C38" s="44">
        <f t="shared" si="2"/>
        <v>21</v>
      </c>
      <c r="D38" s="40"/>
      <c r="E38" s="56" t="str">
        <f t="shared" si="14"/>
        <v>21/21</v>
      </c>
      <c r="F38" s="54" t="str">
        <f>IFERROR(ROUND('Carbon budgets'!D25,0) - IF(AND($P$4=E38,$Q$4&lt;&gt;""),$R$4,0) + IF(AND($Q$4=E38,$P$4&lt;&gt;""),$R$4,0) - IF(AND($P$5=E38,$Q$5&lt;&gt;""),$R$5,0) + IF(AND($Q$5=E38,$P$5&lt;&gt;""),$R$5,0) - IF(AND($P$6=E38,$Q$6&lt;&gt;""),$R$6,0) + IF(AND($Q$6=E38,$P$6&lt;&gt;""),$R$6,0) - IF(AND($P$7=E38,$Q$7&lt;&gt;""),$R$7,0) + IF(AND($Q$7=E38,$P$7&lt;&gt;""),$R$7,0) - IF(AND($P$8=E38,$Q$8&lt;&gt;""),$R$8,0) + IF(AND($Q$8=E38,$P$8&lt;&gt;""),$R$8,0), "Fill out fields on first tab")</f>
        <v>Fill out fields on first tab</v>
      </c>
      <c r="G38" s="54">
        <f>IFERROR(G37+'Master budget'!$F38,0)</f>
        <v>0</v>
      </c>
      <c r="H38" s="45">
        <f>H37+'Master budget'!$K38</f>
        <v>0</v>
      </c>
      <c r="I38" s="45">
        <f>I37+'Master budget'!$L38</f>
        <v>0</v>
      </c>
      <c r="J38" s="45">
        <f>IF($J$14&lt;&gt;"Base on actual",'Master budget'!$G38-'Master budget'!$H38,'Master budget'!$G38-'Master budget'!$I38)</f>
        <v>0</v>
      </c>
      <c r="K38" s="45">
        <f>SUM('Master budget'!$N38,'Master budget'!$Q38,'Master budget'!$T38,'Master budget'!$W38,'Master budget'!$Z38,'Master budget'!$AC38)</f>
        <v>0</v>
      </c>
      <c r="L38" s="46">
        <f>SUM('Master budget'!$O38,'Master budget'!$R38,'Master budget'!$U38,'Master budget'!$X38,'Master budget'!$AA38,'Master budget'!$AD38)</f>
        <v>0</v>
      </c>
      <c r="M38" s="58" t="str">
        <f t="shared" si="3"/>
        <v/>
      </c>
      <c r="N38" s="45"/>
      <c r="O38" s="45"/>
      <c r="P38" s="54" t="str">
        <f t="shared" si="4"/>
        <v/>
      </c>
      <c r="Q38" s="45"/>
      <c r="R38" s="45"/>
      <c r="S38" s="54" t="str">
        <f t="shared" si="5"/>
        <v/>
      </c>
      <c r="T38" s="45"/>
      <c r="U38" s="45"/>
      <c r="V38" s="54" t="str">
        <f t="shared" si="6"/>
        <v/>
      </c>
      <c r="W38" s="45"/>
      <c r="X38" s="45"/>
      <c r="Y38" s="54" t="str">
        <f t="shared" si="7"/>
        <v/>
      </c>
      <c r="Z38" s="45"/>
      <c r="AA38" s="45"/>
      <c r="AB38" s="54" t="str">
        <f t="shared" si="8"/>
        <v/>
      </c>
      <c r="AC38" s="45"/>
      <c r="AD38" s="45"/>
      <c r="AE38" s="62" t="str">
        <f t="shared" si="9"/>
        <v/>
      </c>
      <c r="AF38" s="45"/>
      <c r="AG38" s="45"/>
      <c r="AH38" s="62" t="str">
        <f t="shared" si="10"/>
        <v/>
      </c>
      <c r="AI38" s="45"/>
      <c r="AJ38" s="45"/>
      <c r="AK38" s="62" t="str">
        <f t="shared" si="11"/>
        <v/>
      </c>
      <c r="AL38" s="45"/>
      <c r="AM38" s="45"/>
      <c r="AN38" s="62" t="str">
        <f t="shared" si="12"/>
        <v/>
      </c>
      <c r="AO38" s="45"/>
      <c r="AP38" s="45"/>
      <c r="AQ38" s="62" t="str">
        <f t="shared" si="13"/>
        <v/>
      </c>
      <c r="AR38" s="45"/>
      <c r="AS38" s="45"/>
      <c r="AT38" s="76"/>
    </row>
    <row r="39" spans="1:46" ht="41.1" customHeight="1" x14ac:dyDescent="0.35">
      <c r="A39" s="40"/>
      <c r="B39" s="44">
        <f t="shared" si="1"/>
        <v>22</v>
      </c>
      <c r="C39" s="44">
        <f t="shared" si="2"/>
        <v>22</v>
      </c>
      <c r="D39" s="40"/>
      <c r="E39" s="56" t="str">
        <f t="shared" si="14"/>
        <v>22/22</v>
      </c>
      <c r="F39" s="54" t="str">
        <f>IFERROR(ROUND('Carbon budgets'!D26,0) - IF(AND($P$4=E39,$Q$4&lt;&gt;""),$R$4,0) + IF(AND($Q$4=E39,$P$4&lt;&gt;""),$R$4,0) - IF(AND($P$5=E39,$Q$5&lt;&gt;""),$R$5,0) + IF(AND($Q$5=E39,$P$5&lt;&gt;""),$R$5,0) - IF(AND($P$6=E39,$Q$6&lt;&gt;""),$R$6,0) + IF(AND($Q$6=E39,$P$6&lt;&gt;""),$R$6,0) - IF(AND($P$7=E39,$Q$7&lt;&gt;""),$R$7,0) + IF(AND($Q$7=E39,$P$7&lt;&gt;""),$R$7,0) - IF(AND($P$8=E39,$Q$8&lt;&gt;""),$R$8,0) + IF(AND($Q$8=E39,$P$8&lt;&gt;""),$R$8,0), "Fill out fields on first tab")</f>
        <v>Fill out fields on first tab</v>
      </c>
      <c r="G39" s="54">
        <f>IFERROR(G38+'Master budget'!$F39,0)</f>
        <v>0</v>
      </c>
      <c r="H39" s="45">
        <f>H38+'Master budget'!$K39</f>
        <v>0</v>
      </c>
      <c r="I39" s="45">
        <f>I38+'Master budget'!$L39</f>
        <v>0</v>
      </c>
      <c r="J39" s="45">
        <f>IF($J$14&lt;&gt;"Base on actual",'Master budget'!$G39-'Master budget'!$H39,'Master budget'!$G39-'Master budget'!$I39)</f>
        <v>0</v>
      </c>
      <c r="K39" s="45">
        <f>SUM('Master budget'!$N39,'Master budget'!$Q39,'Master budget'!$T39,'Master budget'!$W39,'Master budget'!$Z39,'Master budget'!$AC39)</f>
        <v>0</v>
      </c>
      <c r="L39" s="46">
        <f>SUM('Master budget'!$O39,'Master budget'!$R39,'Master budget'!$U39,'Master budget'!$X39,'Master budget'!$AA39,'Master budget'!$AD39)</f>
        <v>0</v>
      </c>
      <c r="M39" s="58" t="str">
        <f t="shared" si="3"/>
        <v/>
      </c>
      <c r="N39" s="45"/>
      <c r="O39" s="45"/>
      <c r="P39" s="54" t="str">
        <f t="shared" si="4"/>
        <v/>
      </c>
      <c r="Q39" s="45"/>
      <c r="R39" s="45"/>
      <c r="S39" s="54" t="str">
        <f t="shared" si="5"/>
        <v/>
      </c>
      <c r="T39" s="45"/>
      <c r="U39" s="45"/>
      <c r="V39" s="54" t="str">
        <f t="shared" si="6"/>
        <v/>
      </c>
      <c r="W39" s="45"/>
      <c r="X39" s="45"/>
      <c r="Y39" s="54" t="str">
        <f t="shared" si="7"/>
        <v/>
      </c>
      <c r="Z39" s="45"/>
      <c r="AA39" s="45"/>
      <c r="AB39" s="54" t="str">
        <f t="shared" si="8"/>
        <v/>
      </c>
      <c r="AC39" s="45"/>
      <c r="AD39" s="45"/>
      <c r="AE39" s="62" t="str">
        <f t="shared" si="9"/>
        <v/>
      </c>
      <c r="AF39" s="45"/>
      <c r="AG39" s="45"/>
      <c r="AH39" s="62" t="str">
        <f t="shared" si="10"/>
        <v/>
      </c>
      <c r="AI39" s="45"/>
      <c r="AJ39" s="45"/>
      <c r="AK39" s="62" t="str">
        <f t="shared" si="11"/>
        <v/>
      </c>
      <c r="AL39" s="45"/>
      <c r="AM39" s="45"/>
      <c r="AN39" s="62" t="str">
        <f t="shared" si="12"/>
        <v/>
      </c>
      <c r="AO39" s="45"/>
      <c r="AP39" s="45"/>
      <c r="AQ39" s="62" t="str">
        <f t="shared" si="13"/>
        <v/>
      </c>
      <c r="AR39" s="45"/>
      <c r="AS39" s="45"/>
      <c r="AT39" s="76"/>
    </row>
    <row r="40" spans="1:46" ht="41.1" customHeight="1" thickBot="1" x14ac:dyDescent="0.4">
      <c r="B40" s="25"/>
      <c r="C40" s="25"/>
      <c r="E40" s="77"/>
      <c r="F40" s="78"/>
      <c r="G40" s="78"/>
      <c r="H40" s="78"/>
      <c r="I40" s="78"/>
      <c r="J40" s="78"/>
      <c r="K40" s="78"/>
      <c r="L40" s="79"/>
      <c r="M40" s="79"/>
      <c r="N40" s="79"/>
      <c r="O40" s="79"/>
      <c r="P40" s="78"/>
      <c r="Q40" s="78"/>
      <c r="R40" s="79"/>
      <c r="S40" s="78"/>
      <c r="T40" s="78"/>
      <c r="U40" s="79"/>
      <c r="V40" s="78"/>
      <c r="W40" s="78"/>
      <c r="X40" s="79"/>
      <c r="Y40" s="78"/>
      <c r="Z40" s="78"/>
      <c r="AA40" s="79"/>
      <c r="AB40" s="78"/>
      <c r="AC40" s="78"/>
      <c r="AD40" s="79"/>
      <c r="AE40" s="79"/>
      <c r="AF40" s="79"/>
      <c r="AG40" s="79"/>
      <c r="AH40" s="79"/>
      <c r="AI40" s="79"/>
      <c r="AJ40" s="79"/>
      <c r="AK40" s="79"/>
      <c r="AL40" s="79"/>
      <c r="AM40" s="79"/>
      <c r="AN40" s="79"/>
      <c r="AO40" s="79"/>
      <c r="AP40" s="79"/>
      <c r="AQ40" s="79"/>
      <c r="AR40" s="79"/>
      <c r="AS40" s="79"/>
      <c r="AT40" s="79"/>
    </row>
    <row r="41" spans="1:46" ht="41.1" customHeight="1" x14ac:dyDescent="0.35">
      <c r="B41" s="25"/>
      <c r="C41" s="25"/>
      <c r="E41" s="147" t="s">
        <v>220</v>
      </c>
      <c r="F41" s="148"/>
      <c r="G41" s="148"/>
      <c r="H41" s="148"/>
      <c r="I41" s="148"/>
      <c r="J41" s="148"/>
      <c r="K41" s="148"/>
      <c r="L41" s="149"/>
      <c r="M41" s="79"/>
      <c r="N41" s="79"/>
      <c r="O41" s="79"/>
      <c r="P41" s="78"/>
      <c r="Q41" s="78"/>
      <c r="R41" s="79"/>
      <c r="S41" s="78"/>
      <c r="T41" s="78"/>
      <c r="U41" s="79"/>
      <c r="V41" s="78"/>
      <c r="W41" s="78"/>
      <c r="X41" s="79"/>
      <c r="Y41" s="78"/>
      <c r="Z41" s="78"/>
      <c r="AA41" s="79"/>
      <c r="AB41" s="78"/>
      <c r="AC41" s="78"/>
      <c r="AD41" s="79"/>
      <c r="AE41" s="79"/>
      <c r="AF41" s="79"/>
      <c r="AG41" s="79"/>
      <c r="AH41" s="79"/>
      <c r="AI41" s="79"/>
      <c r="AJ41" s="79"/>
      <c r="AK41" s="79"/>
      <c r="AL41" s="79"/>
      <c r="AM41" s="79"/>
      <c r="AN41" s="79"/>
      <c r="AO41" s="79"/>
      <c r="AP41" s="79"/>
      <c r="AQ41" s="79"/>
      <c r="AR41" s="79"/>
      <c r="AS41" s="79"/>
      <c r="AT41" s="79"/>
    </row>
    <row r="42" spans="1:46" ht="14.4" customHeight="1" x14ac:dyDescent="0.25">
      <c r="E42" s="150"/>
      <c r="F42" s="151"/>
      <c r="G42" s="151"/>
      <c r="H42" s="151"/>
      <c r="I42" s="151"/>
      <c r="J42" s="151"/>
      <c r="K42" s="151"/>
      <c r="L42" s="152"/>
    </row>
    <row r="43" spans="1:46" ht="14.4" customHeight="1" x14ac:dyDescent="0.25">
      <c r="E43" s="150"/>
      <c r="F43" s="151"/>
      <c r="G43" s="151"/>
      <c r="H43" s="151"/>
      <c r="I43" s="151"/>
      <c r="J43" s="151"/>
      <c r="K43" s="151"/>
      <c r="L43" s="152"/>
    </row>
    <row r="44" spans="1:46" ht="14.4" customHeight="1" x14ac:dyDescent="0.25">
      <c r="E44" s="150"/>
      <c r="F44" s="151"/>
      <c r="G44" s="151"/>
      <c r="H44" s="151"/>
      <c r="I44" s="151"/>
      <c r="J44" s="151"/>
      <c r="K44" s="151"/>
      <c r="L44" s="152"/>
    </row>
    <row r="45" spans="1:46" ht="14.4" customHeight="1" x14ac:dyDescent="0.25">
      <c r="E45" s="150"/>
      <c r="F45" s="151"/>
      <c r="G45" s="151"/>
      <c r="H45" s="151"/>
      <c r="I45" s="151"/>
      <c r="J45" s="151"/>
      <c r="K45" s="151"/>
      <c r="L45" s="152"/>
    </row>
    <row r="46" spans="1:46" ht="14.4" customHeight="1" x14ac:dyDescent="0.25">
      <c r="E46" s="150"/>
      <c r="F46" s="151"/>
      <c r="G46" s="151"/>
      <c r="H46" s="151"/>
      <c r="I46" s="151"/>
      <c r="J46" s="151"/>
      <c r="K46" s="151"/>
      <c r="L46" s="152"/>
    </row>
    <row r="47" spans="1:46" ht="14.4" customHeight="1" x14ac:dyDescent="0.25">
      <c r="E47" s="150"/>
      <c r="F47" s="151"/>
      <c r="G47" s="151"/>
      <c r="H47" s="151"/>
      <c r="I47" s="151"/>
      <c r="J47" s="151"/>
      <c r="K47" s="151"/>
      <c r="L47" s="152"/>
    </row>
    <row r="48" spans="1:46" ht="14.4" customHeight="1" x14ac:dyDescent="0.25">
      <c r="E48" s="150"/>
      <c r="F48" s="151"/>
      <c r="G48" s="151"/>
      <c r="H48" s="151"/>
      <c r="I48" s="151"/>
      <c r="J48" s="151"/>
      <c r="K48" s="151"/>
      <c r="L48" s="152"/>
    </row>
    <row r="49" spans="5:12" ht="14.4" customHeight="1" x14ac:dyDescent="0.25">
      <c r="E49" s="150"/>
      <c r="F49" s="151"/>
      <c r="G49" s="151"/>
      <c r="H49" s="151"/>
      <c r="I49" s="151"/>
      <c r="J49" s="151"/>
      <c r="K49" s="151"/>
      <c r="L49" s="152"/>
    </row>
    <row r="50" spans="5:12" ht="14.4" customHeight="1" x14ac:dyDescent="0.25">
      <c r="E50" s="150"/>
      <c r="F50" s="151"/>
      <c r="G50" s="151"/>
      <c r="H50" s="151"/>
      <c r="I50" s="151"/>
      <c r="J50" s="151"/>
      <c r="K50" s="151"/>
      <c r="L50" s="152"/>
    </row>
    <row r="51" spans="5:12" ht="14.4" customHeight="1" x14ac:dyDescent="0.25">
      <c r="E51" s="150"/>
      <c r="F51" s="151"/>
      <c r="G51" s="151"/>
      <c r="H51" s="151"/>
      <c r="I51" s="151"/>
      <c r="J51" s="151"/>
      <c r="K51" s="151"/>
      <c r="L51" s="152"/>
    </row>
    <row r="52" spans="5:12" ht="15" customHeight="1" x14ac:dyDescent="0.25">
      <c r="E52" s="150"/>
      <c r="F52" s="151"/>
      <c r="G52" s="151"/>
      <c r="H52" s="151"/>
      <c r="I52" s="151"/>
      <c r="J52" s="151"/>
      <c r="K52" s="151"/>
      <c r="L52" s="152"/>
    </row>
    <row r="53" spans="5:12" x14ac:dyDescent="0.25">
      <c r="E53" s="150"/>
      <c r="F53" s="151"/>
      <c r="G53" s="151"/>
      <c r="H53" s="151"/>
      <c r="I53" s="151"/>
      <c r="J53" s="151"/>
      <c r="K53" s="151"/>
      <c r="L53" s="152"/>
    </row>
    <row r="54" spans="5:12" x14ac:dyDescent="0.25">
      <c r="E54" s="150"/>
      <c r="F54" s="151"/>
      <c r="G54" s="151"/>
      <c r="H54" s="151"/>
      <c r="I54" s="151"/>
      <c r="J54" s="151"/>
      <c r="K54" s="151"/>
      <c r="L54" s="152"/>
    </row>
    <row r="55" spans="5:12" x14ac:dyDescent="0.25">
      <c r="E55" s="150"/>
      <c r="F55" s="151"/>
      <c r="G55" s="151"/>
      <c r="H55" s="151"/>
      <c r="I55" s="151"/>
      <c r="J55" s="151"/>
      <c r="K55" s="151"/>
      <c r="L55" s="152"/>
    </row>
    <row r="56" spans="5:12" x14ac:dyDescent="0.25">
      <c r="E56" s="150"/>
      <c r="F56" s="151"/>
      <c r="G56" s="151"/>
      <c r="H56" s="151"/>
      <c r="I56" s="151"/>
      <c r="J56" s="151"/>
      <c r="K56" s="151"/>
      <c r="L56" s="152"/>
    </row>
    <row r="57" spans="5:12" x14ac:dyDescent="0.25">
      <c r="E57" s="150"/>
      <c r="F57" s="151"/>
      <c r="G57" s="151"/>
      <c r="H57" s="151"/>
      <c r="I57" s="151"/>
      <c r="J57" s="151"/>
      <c r="K57" s="151"/>
      <c r="L57" s="152"/>
    </row>
    <row r="58" spans="5:12" x14ac:dyDescent="0.25">
      <c r="E58" s="150"/>
      <c r="F58" s="151"/>
      <c r="G58" s="151"/>
      <c r="H58" s="151"/>
      <c r="I58" s="151"/>
      <c r="J58" s="151"/>
      <c r="K58" s="151"/>
      <c r="L58" s="152"/>
    </row>
    <row r="59" spans="5:12" x14ac:dyDescent="0.25">
      <c r="E59" s="150"/>
      <c r="F59" s="151"/>
      <c r="G59" s="151"/>
      <c r="H59" s="151"/>
      <c r="I59" s="151"/>
      <c r="J59" s="151"/>
      <c r="K59" s="151"/>
      <c r="L59" s="152"/>
    </row>
    <row r="60" spans="5:12" x14ac:dyDescent="0.25">
      <c r="E60" s="150"/>
      <c r="F60" s="151"/>
      <c r="G60" s="151"/>
      <c r="H60" s="151"/>
      <c r="I60" s="151"/>
      <c r="J60" s="151"/>
      <c r="K60" s="151"/>
      <c r="L60" s="152"/>
    </row>
    <row r="61" spans="5:12" x14ac:dyDescent="0.25">
      <c r="E61" s="150"/>
      <c r="F61" s="151"/>
      <c r="G61" s="151"/>
      <c r="H61" s="151"/>
      <c r="I61" s="151"/>
      <c r="J61" s="151"/>
      <c r="K61" s="151"/>
      <c r="L61" s="152"/>
    </row>
    <row r="62" spans="5:12" x14ac:dyDescent="0.25">
      <c r="E62" s="150"/>
      <c r="F62" s="151"/>
      <c r="G62" s="151"/>
      <c r="H62" s="151"/>
      <c r="I62" s="151"/>
      <c r="J62" s="151"/>
      <c r="K62" s="151"/>
      <c r="L62" s="152"/>
    </row>
    <row r="63" spans="5:12" x14ac:dyDescent="0.25">
      <c r="E63" s="150"/>
      <c r="F63" s="151"/>
      <c r="G63" s="151"/>
      <c r="H63" s="151"/>
      <c r="I63" s="151"/>
      <c r="J63" s="151"/>
      <c r="K63" s="151"/>
      <c r="L63" s="152"/>
    </row>
    <row r="64" spans="5:12" x14ac:dyDescent="0.25">
      <c r="E64" s="150"/>
      <c r="F64" s="151"/>
      <c r="G64" s="151"/>
      <c r="H64" s="151"/>
      <c r="I64" s="151"/>
      <c r="J64" s="151"/>
      <c r="K64" s="151"/>
      <c r="L64" s="152"/>
    </row>
    <row r="65" spans="5:12" x14ac:dyDescent="0.25">
      <c r="E65" s="150"/>
      <c r="F65" s="151"/>
      <c r="G65" s="151"/>
      <c r="H65" s="151"/>
      <c r="I65" s="151"/>
      <c r="J65" s="151"/>
      <c r="K65" s="151"/>
      <c r="L65" s="152"/>
    </row>
    <row r="66" spans="5:12" x14ac:dyDescent="0.25">
      <c r="E66" s="150"/>
      <c r="F66" s="151"/>
      <c r="G66" s="151"/>
      <c r="H66" s="151"/>
      <c r="I66" s="151"/>
      <c r="J66" s="151"/>
      <c r="K66" s="151"/>
      <c r="L66" s="152"/>
    </row>
    <row r="67" spans="5:12" x14ac:dyDescent="0.25">
      <c r="E67" s="150"/>
      <c r="F67" s="151"/>
      <c r="G67" s="151"/>
      <c r="H67" s="151"/>
      <c r="I67" s="151"/>
      <c r="J67" s="151"/>
      <c r="K67" s="151"/>
      <c r="L67" s="152"/>
    </row>
    <row r="68" spans="5:12" ht="14.4" thickBot="1" x14ac:dyDescent="0.3">
      <c r="E68" s="153"/>
      <c r="F68" s="154"/>
      <c r="G68" s="154"/>
      <c r="H68" s="154"/>
      <c r="I68" s="154"/>
      <c r="J68" s="154"/>
      <c r="K68" s="154"/>
      <c r="L68" s="155"/>
    </row>
  </sheetData>
  <sheetProtection formatColumns="0"/>
  <protectedRanges>
    <protectedRange algorithmName="SHA-512" hashValue="2YmAuqWUGqWqseW7vs9pIEWgqQdjaJ+PGsKsU5Nki8ofYz1bnqTQlMD/WtThHVHShZHy3FeCJqVqIYFpZEapGw==" saltValue="RX0xwDZBMqJo0WU8w9KNDQ==" spinCount="100000" sqref="P10:Q12 R11:T13" name="Range1"/>
  </protectedRanges>
  <mergeCells count="19">
    <mergeCell ref="AT15:AT16"/>
    <mergeCell ref="E15:E16"/>
    <mergeCell ref="F15:F16"/>
    <mergeCell ref="G15:G16"/>
    <mergeCell ref="H15:H16"/>
    <mergeCell ref="I15:I16"/>
    <mergeCell ref="E2:H9"/>
    <mergeCell ref="J2:K4"/>
    <mergeCell ref="J5:K7"/>
    <mergeCell ref="L5:L7"/>
    <mergeCell ref="L2:L4"/>
    <mergeCell ref="P10:Q10"/>
    <mergeCell ref="E41:L68"/>
    <mergeCell ref="I11:L12"/>
    <mergeCell ref="J15:J16"/>
    <mergeCell ref="K15:K16"/>
    <mergeCell ref="L15:L16"/>
    <mergeCell ref="P11:Q11"/>
    <mergeCell ref="P12:Q12"/>
  </mergeCells>
  <conditionalFormatting sqref="I11">
    <cfRule type="containsText" dxfId="32" priority="20" operator="containsText" text="It should be less">
      <formula>NOT(ISERROR(SEARCH("It should be less",I11)))</formula>
    </cfRule>
  </conditionalFormatting>
  <conditionalFormatting sqref="I11:L12">
    <cfRule type="containsText" dxfId="31" priority="4" operator="containsText" text="You are within budget">
      <formula>NOT(ISERROR(SEARCH("You are within budget",I11)))</formula>
    </cfRule>
  </conditionalFormatting>
  <conditionalFormatting sqref="J17:J39">
    <cfRule type="cellIs" dxfId="30" priority="2" operator="lessThan">
      <formula>0</formula>
    </cfRule>
  </conditionalFormatting>
  <conditionalFormatting sqref="K18:L39">
    <cfRule type="cellIs" dxfId="29" priority="12" operator="lessThan">
      <formula>0</formula>
    </cfRule>
  </conditionalFormatting>
  <conditionalFormatting sqref="N18:O39">
    <cfRule type="cellIs" dxfId="28" priority="11" operator="lessThan">
      <formula>0</formula>
    </cfRule>
  </conditionalFormatting>
  <conditionalFormatting sqref="P12">
    <cfRule type="expression" dxfId="27" priority="1" stopIfTrue="1">
      <formula>#REF!="Other (tonnes CO2e)"</formula>
    </cfRule>
  </conditionalFormatting>
  <conditionalFormatting sqref="Q18:R39">
    <cfRule type="cellIs" dxfId="26" priority="10" operator="lessThan">
      <formula>0</formula>
    </cfRule>
  </conditionalFormatting>
  <conditionalFormatting sqref="T18:U39">
    <cfRule type="cellIs" dxfId="25" priority="9" operator="lessThan">
      <formula>0</formula>
    </cfRule>
  </conditionalFormatting>
  <conditionalFormatting sqref="W18:X39">
    <cfRule type="cellIs" dxfId="24" priority="8" operator="lessThan">
      <formula>0</formula>
    </cfRule>
  </conditionalFormatting>
  <conditionalFormatting sqref="Z18:AA39">
    <cfRule type="cellIs" dxfId="23" priority="7" operator="lessThan">
      <formula>0</formula>
    </cfRule>
  </conditionalFormatting>
  <conditionalFormatting sqref="AC18:AS39">
    <cfRule type="cellIs" dxfId="22" priority="5" operator="lessThan">
      <formula>0</formula>
    </cfRule>
  </conditionalFormatting>
  <dataValidations count="3">
    <dataValidation type="list" allowBlank="1" showInputMessage="1" showErrorMessage="1" sqref="P4:Q8" xr:uid="{6D069A69-695B-4F59-9658-90EF6F19F064}">
      <formula1>$E$17:$E$39</formula1>
    </dataValidation>
    <dataValidation type="decimal" allowBlank="1" showInputMessage="1" showErrorMessage="1" sqref="R4:R8" xr:uid="{A11FB458-E72E-4D36-91C8-5D83390AAB6F}">
      <formula1>0</formula1>
      <formula2>IFERROR(VLOOKUP(P4,$E$17:$F$39,2,FALSE),0)</formula2>
    </dataValidation>
    <dataValidation type="list" allowBlank="1" showInputMessage="1" showErrorMessage="1" sqref="J14" xr:uid="{AF9592D3-8E1F-4DF0-902D-B9B648FF462B}">
      <formula1>"Base on projected, Base on actual"</formula1>
    </dataValidation>
  </dataValidation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E9012-51B3-49AC-8BE7-17334BE9D6DF}">
  <sheetPr codeName="Sheet13"/>
  <dimension ref="A1:N45"/>
  <sheetViews>
    <sheetView zoomScale="70" zoomScaleNormal="70" workbookViewId="0">
      <selection activeCell="E19" sqref="E19:E20"/>
    </sheetView>
  </sheetViews>
  <sheetFormatPr defaultColWidth="8.88671875" defaultRowHeight="17.399999999999999" customHeight="1" x14ac:dyDescent="0.25"/>
  <cols>
    <col min="1" max="1" width="70.6640625" style="17" customWidth="1"/>
    <col min="2" max="2" width="46.109375" style="17" bestFit="1" customWidth="1"/>
    <col min="3" max="3" width="33.109375" style="17" customWidth="1"/>
    <col min="4" max="4" width="50.88671875" style="17" bestFit="1" customWidth="1"/>
    <col min="5" max="5" width="54" style="17" bestFit="1" customWidth="1"/>
    <col min="6" max="6" width="24.109375" style="17" customWidth="1"/>
    <col min="7" max="7" width="17.44140625" style="17" customWidth="1"/>
    <col min="8" max="8" width="15.5546875" style="17" customWidth="1"/>
    <col min="9" max="9" width="29.109375" style="17" bestFit="1" customWidth="1"/>
    <col min="10" max="10" width="43.88671875" style="17" bestFit="1" customWidth="1"/>
    <col min="11" max="11" width="11.44140625" style="17" customWidth="1"/>
    <col min="12" max="16384" width="8.88671875" style="17"/>
  </cols>
  <sheetData>
    <row r="1" spans="1:14" ht="17.399999999999999" customHeight="1" thickBot="1" x14ac:dyDescent="0.3"/>
    <row r="2" spans="1:14" ht="15" customHeight="1" x14ac:dyDescent="0.25">
      <c r="A2" s="184" t="s">
        <v>221</v>
      </c>
      <c r="C2" s="187" t="s">
        <v>222</v>
      </c>
      <c r="D2" s="188"/>
      <c r="E2" s="188"/>
      <c r="F2" s="188"/>
      <c r="G2" s="189"/>
    </row>
    <row r="3" spans="1:14" ht="17.399999999999999" customHeight="1" x14ac:dyDescent="0.25">
      <c r="A3" s="185"/>
      <c r="C3" s="190"/>
      <c r="D3" s="191"/>
      <c r="E3" s="191"/>
      <c r="F3" s="191"/>
      <c r="G3" s="192"/>
    </row>
    <row r="4" spans="1:14" ht="17.399999999999999" customHeight="1" x14ac:dyDescent="0.25">
      <c r="A4" s="185"/>
      <c r="C4" s="190"/>
      <c r="D4" s="191"/>
      <c r="E4" s="191"/>
      <c r="F4" s="191"/>
      <c r="G4" s="192"/>
    </row>
    <row r="5" spans="1:14" ht="17.399999999999999" customHeight="1" x14ac:dyDescent="0.25">
      <c r="A5" s="185"/>
      <c r="C5" s="190"/>
      <c r="D5" s="191"/>
      <c r="E5" s="191"/>
      <c r="F5" s="191"/>
      <c r="G5" s="192"/>
    </row>
    <row r="6" spans="1:14" ht="17.399999999999999" customHeight="1" x14ac:dyDescent="0.25">
      <c r="A6" s="185"/>
      <c r="C6" s="190"/>
      <c r="D6" s="191"/>
      <c r="E6" s="191"/>
      <c r="F6" s="191"/>
      <c r="G6" s="192"/>
    </row>
    <row r="7" spans="1:14" ht="17.399999999999999" customHeight="1" thickBot="1" x14ac:dyDescent="0.3">
      <c r="A7" s="185"/>
      <c r="C7" s="193"/>
      <c r="D7" s="194"/>
      <c r="E7" s="194"/>
      <c r="F7" s="194"/>
      <c r="G7" s="195"/>
    </row>
    <row r="8" spans="1:14" ht="17.399999999999999" customHeight="1" thickBot="1" x14ac:dyDescent="0.3">
      <c r="A8" s="186"/>
    </row>
    <row r="9" spans="1:14" ht="17.399999999999999" customHeight="1" x14ac:dyDescent="0.25">
      <c r="D9" s="183" t="str">
        <f>IF(OR(AND((B13-B14)&gt;0,B13&gt;0),B13=0),"You are within budget.","You are over budget. You may want to look again at your proposed emissions.")</f>
        <v>You are within budget.</v>
      </c>
      <c r="E9" s="183"/>
      <c r="F9" s="183"/>
    </row>
    <row r="10" spans="1:14" ht="36.9" customHeight="1" x14ac:dyDescent="0.25">
      <c r="D10" s="183"/>
      <c r="E10" s="183"/>
      <c r="F10" s="183"/>
    </row>
    <row r="11" spans="1:14" ht="17.399999999999999" customHeight="1" x14ac:dyDescent="0.25">
      <c r="D11" s="183"/>
      <c r="E11" s="183"/>
      <c r="F11" s="183"/>
    </row>
    <row r="12" spans="1:14" ht="23.4" customHeight="1" x14ac:dyDescent="0.4">
      <c r="A12" s="80" t="s">
        <v>223</v>
      </c>
      <c r="B12" s="86">
        <f>'READ FIRST'!H19</f>
        <v>0</v>
      </c>
      <c r="G12" s="87"/>
      <c r="H12" s="87"/>
      <c r="I12" s="88"/>
    </row>
    <row r="13" spans="1:14" ht="22.8" x14ac:dyDescent="0.4">
      <c r="A13" s="80" t="s">
        <v>224</v>
      </c>
      <c r="B13" s="89">
        <f>'Master budget'!M17</f>
        <v>0</v>
      </c>
      <c r="D13" s="82" t="s">
        <v>126</v>
      </c>
      <c r="E13" s="84"/>
      <c r="G13" s="87"/>
      <c r="H13" s="87"/>
      <c r="I13" s="88"/>
    </row>
    <row r="14" spans="1:14" ht="22.8" x14ac:dyDescent="0.4">
      <c r="A14" s="80" t="s">
        <v>225</v>
      </c>
      <c r="B14" s="89">
        <f>SUM(D19:D45)</f>
        <v>0</v>
      </c>
      <c r="D14" s="83" t="s">
        <v>128</v>
      </c>
      <c r="E14" s="84"/>
      <c r="G14" s="87"/>
      <c r="H14" s="87"/>
      <c r="I14" s="87"/>
      <c r="J14" s="87"/>
      <c r="K14" s="87"/>
      <c r="L14" s="87"/>
      <c r="M14" s="87"/>
      <c r="N14" s="87"/>
    </row>
    <row r="15" spans="1:14" ht="22.8" x14ac:dyDescent="0.4">
      <c r="A15" s="80" t="s">
        <v>226</v>
      </c>
      <c r="B15" s="89">
        <f>SUM(E19:E45)</f>
        <v>0</v>
      </c>
      <c r="D15" s="81" t="s">
        <v>130</v>
      </c>
      <c r="E15" s="85"/>
      <c r="H15" s="87"/>
      <c r="I15" s="87"/>
      <c r="J15" s="87"/>
      <c r="K15" s="87"/>
      <c r="L15" s="87"/>
      <c r="M15" s="87"/>
      <c r="N15" s="87"/>
    </row>
    <row r="16" spans="1:14" ht="17.399999999999999" customHeight="1" x14ac:dyDescent="0.25">
      <c r="H16" s="87"/>
      <c r="I16" s="87"/>
      <c r="J16" s="87"/>
      <c r="K16" s="87"/>
      <c r="L16" s="87"/>
      <c r="M16" s="87"/>
      <c r="N16" s="87"/>
    </row>
    <row r="17" spans="1:14" ht="17.399999999999999" customHeight="1" x14ac:dyDescent="0.25">
      <c r="H17" s="87"/>
      <c r="I17" s="87"/>
      <c r="J17" s="87"/>
      <c r="K17" s="87"/>
      <c r="L17" s="87"/>
      <c r="M17" s="87"/>
      <c r="N17" s="87"/>
    </row>
    <row r="18" spans="1:14" ht="33.9" customHeight="1" x14ac:dyDescent="0.25">
      <c r="A18" s="80" t="s">
        <v>227</v>
      </c>
      <c r="B18" s="80" t="s">
        <v>228</v>
      </c>
      <c r="C18" s="80" t="s">
        <v>229</v>
      </c>
      <c r="D18" s="80" t="s">
        <v>230</v>
      </c>
      <c r="E18" s="80" t="s">
        <v>231</v>
      </c>
      <c r="H18" s="87"/>
      <c r="I18" s="87"/>
      <c r="J18" s="87"/>
      <c r="K18" s="87"/>
      <c r="L18" s="87"/>
      <c r="M18" s="87"/>
      <c r="N18" s="87"/>
    </row>
    <row r="19" spans="1:14" ht="17.399999999999999" customHeight="1" x14ac:dyDescent="0.25">
      <c r="A19" s="90"/>
      <c r="B19" s="91"/>
      <c r="C19" s="92"/>
      <c r="D19" s="19" t="str">
        <f>IFERROR(VLOOKUP(B19,'Emission factors'!A:B,2,FALSE)*C19,"")</f>
        <v/>
      </c>
      <c r="E19" s="90"/>
      <c r="H19" s="87"/>
      <c r="I19" s="87"/>
      <c r="J19" s="87"/>
      <c r="K19" s="87"/>
      <c r="L19" s="87"/>
      <c r="M19" s="87"/>
      <c r="N19" s="87"/>
    </row>
    <row r="20" spans="1:14" ht="17.399999999999999" customHeight="1" x14ac:dyDescent="0.25">
      <c r="A20" s="90"/>
      <c r="B20" s="91"/>
      <c r="C20" s="92"/>
      <c r="D20" s="19" t="str">
        <f>IFERROR(VLOOKUP(B20,'Emission factors'!A:B,2,FALSE)*C20,"")</f>
        <v/>
      </c>
      <c r="E20" s="90"/>
      <c r="H20" s="87"/>
      <c r="I20" s="87"/>
      <c r="J20" s="87"/>
      <c r="K20" s="87"/>
      <c r="L20" s="87"/>
      <c r="M20" s="87"/>
      <c r="N20" s="87"/>
    </row>
    <row r="21" spans="1:14" ht="17.399999999999999" customHeight="1" x14ac:dyDescent="0.25">
      <c r="A21" s="90"/>
      <c r="B21" s="91"/>
      <c r="C21" s="92"/>
      <c r="D21" s="19" t="str">
        <f>IFERROR(VLOOKUP(B21,'Emission factors'!A:B,2,FALSE)*C21,"")</f>
        <v/>
      </c>
      <c r="E21" s="90"/>
      <c r="H21" s="87"/>
      <c r="I21" s="87"/>
      <c r="J21" s="87"/>
      <c r="K21" s="87"/>
      <c r="L21" s="87"/>
      <c r="M21" s="87"/>
      <c r="N21" s="87"/>
    </row>
    <row r="22" spans="1:14" ht="17.399999999999999" customHeight="1" x14ac:dyDescent="0.25">
      <c r="A22" s="90"/>
      <c r="B22" s="91"/>
      <c r="C22" s="92"/>
      <c r="D22" s="19" t="str">
        <f>IFERROR(VLOOKUP(B22,'Emission factors'!A:B,2,FALSE)*C22,"")</f>
        <v/>
      </c>
      <c r="E22" s="90"/>
      <c r="H22" s="87"/>
      <c r="I22" s="87"/>
      <c r="J22" s="87"/>
      <c r="K22" s="87"/>
      <c r="L22" s="87"/>
      <c r="M22" s="87"/>
      <c r="N22" s="87"/>
    </row>
    <row r="23" spans="1:14" ht="17.399999999999999" customHeight="1" x14ac:dyDescent="0.25">
      <c r="A23" s="90"/>
      <c r="B23" s="91"/>
      <c r="C23" s="92"/>
      <c r="D23" s="19" t="str">
        <f>IFERROR(VLOOKUP(B23,'Emission factors'!A:B,2,FALSE)*C23,"")</f>
        <v/>
      </c>
      <c r="E23" s="90"/>
      <c r="H23" s="87"/>
      <c r="I23" s="87"/>
      <c r="J23" s="87"/>
      <c r="K23" s="87"/>
      <c r="L23" s="87"/>
      <c r="M23" s="87"/>
      <c r="N23" s="87"/>
    </row>
    <row r="24" spans="1:14" ht="17.399999999999999" customHeight="1" x14ac:dyDescent="0.25">
      <c r="A24" s="90"/>
      <c r="B24" s="91"/>
      <c r="C24" s="92"/>
      <c r="D24" s="19" t="str">
        <f>IFERROR(VLOOKUP(B24,'Emission factors'!A:B,2,FALSE)*C24,"")</f>
        <v/>
      </c>
      <c r="E24" s="90"/>
    </row>
    <row r="25" spans="1:14" ht="17.399999999999999" customHeight="1" x14ac:dyDescent="0.25">
      <c r="A25" s="90"/>
      <c r="B25" s="91"/>
      <c r="C25" s="92"/>
      <c r="D25" s="19" t="str">
        <f>IFERROR(VLOOKUP(B25,'Emission factors'!A:B,2,FALSE)*C25,"")</f>
        <v/>
      </c>
      <c r="E25" s="90"/>
    </row>
    <row r="26" spans="1:14" ht="17.399999999999999" customHeight="1" x14ac:dyDescent="0.25">
      <c r="A26" s="90"/>
      <c r="B26" s="91"/>
      <c r="C26" s="92"/>
      <c r="D26" s="19" t="str">
        <f>IFERROR(VLOOKUP(B26,'Emission factors'!A:B,2,FALSE)*C26,"")</f>
        <v/>
      </c>
      <c r="E26" s="90"/>
    </row>
    <row r="27" spans="1:14" ht="17.399999999999999" customHeight="1" x14ac:dyDescent="0.25">
      <c r="A27" s="90"/>
      <c r="B27" s="91"/>
      <c r="C27" s="92"/>
      <c r="D27" s="19" t="str">
        <f>IFERROR(VLOOKUP(B27,'Emission factors'!A:B,2,FALSE)*C27,"")</f>
        <v/>
      </c>
      <c r="E27" s="90"/>
    </row>
    <row r="28" spans="1:14" ht="17.399999999999999" customHeight="1" x14ac:dyDescent="0.25">
      <c r="A28" s="90"/>
      <c r="B28" s="91"/>
      <c r="C28" s="92"/>
      <c r="D28" s="19" t="str">
        <f>IFERROR(VLOOKUP(B28,'Emission factors'!A:B,2,FALSE)*C28,"")</f>
        <v/>
      </c>
      <c r="E28" s="90"/>
    </row>
    <row r="29" spans="1:14" ht="17.399999999999999" customHeight="1" x14ac:dyDescent="0.25">
      <c r="A29" s="90"/>
      <c r="B29" s="91"/>
      <c r="C29" s="92"/>
      <c r="D29" s="19" t="str">
        <f>IFERROR(VLOOKUP(B29,'Emission factors'!A:B,2,FALSE)*C29,"")</f>
        <v/>
      </c>
      <c r="E29" s="90"/>
    </row>
    <row r="30" spans="1:14" ht="17.399999999999999" customHeight="1" x14ac:dyDescent="0.25">
      <c r="A30" s="90"/>
      <c r="B30" s="91"/>
      <c r="C30" s="92"/>
      <c r="D30" s="19" t="str">
        <f>IFERROR(VLOOKUP(B30,'Emission factors'!A:B,2,FALSE)*C30,"")</f>
        <v/>
      </c>
      <c r="E30" s="90"/>
    </row>
    <row r="31" spans="1:14" ht="17.399999999999999" customHeight="1" x14ac:dyDescent="0.25">
      <c r="A31" s="90"/>
      <c r="B31" s="91"/>
      <c r="C31" s="92"/>
      <c r="D31" s="19" t="str">
        <f>IFERROR(VLOOKUP(B31,'Emission factors'!A:B,2,FALSE)*C31,"")</f>
        <v/>
      </c>
      <c r="E31" s="90"/>
    </row>
    <row r="32" spans="1:14" ht="17.399999999999999" customHeight="1" x14ac:dyDescent="0.25">
      <c r="A32" s="90"/>
      <c r="B32" s="91"/>
      <c r="C32" s="92"/>
      <c r="D32" s="19" t="str">
        <f>IFERROR(VLOOKUP(B32,'Emission factors'!A:B,2,FALSE)*C32,"")</f>
        <v/>
      </c>
      <c r="E32" s="90"/>
    </row>
    <row r="33" spans="1:5" ht="17.399999999999999" customHeight="1" x14ac:dyDescent="0.25">
      <c r="A33" s="90"/>
      <c r="B33" s="91"/>
      <c r="C33" s="92"/>
      <c r="D33" s="19" t="str">
        <f>IFERROR(VLOOKUP(B33,'Emission factors'!A:B,2,FALSE)*C33,"")</f>
        <v/>
      </c>
      <c r="E33" s="90"/>
    </row>
    <row r="34" spans="1:5" ht="17.399999999999999" customHeight="1" x14ac:dyDescent="0.25">
      <c r="A34" s="90"/>
      <c r="B34" s="91"/>
      <c r="C34" s="92"/>
      <c r="D34" s="19" t="str">
        <f>IFERROR(VLOOKUP(B34,'Emission factors'!A:B,2,FALSE)*C34,"")</f>
        <v/>
      </c>
      <c r="E34" s="90"/>
    </row>
    <row r="35" spans="1:5" ht="17.399999999999999" customHeight="1" x14ac:dyDescent="0.25">
      <c r="A35" s="90"/>
      <c r="B35" s="91"/>
      <c r="C35" s="92"/>
      <c r="D35" s="19" t="str">
        <f>IFERROR(VLOOKUP(B35,'Emission factors'!A:B,2,FALSE)*C35,"")</f>
        <v/>
      </c>
      <c r="E35" s="90"/>
    </row>
    <row r="36" spans="1:5" ht="17.399999999999999" customHeight="1" x14ac:dyDescent="0.25">
      <c r="A36" s="90"/>
      <c r="B36" s="91"/>
      <c r="C36" s="92"/>
      <c r="D36" s="19" t="str">
        <f>IFERROR(VLOOKUP(B36,'Emission factors'!A:B,2,FALSE)*C36,"")</f>
        <v/>
      </c>
      <c r="E36" s="90"/>
    </row>
    <row r="37" spans="1:5" ht="17.399999999999999" customHeight="1" x14ac:dyDescent="0.25">
      <c r="A37" s="90"/>
      <c r="B37" s="91"/>
      <c r="C37" s="92"/>
      <c r="D37" s="19" t="str">
        <f>IFERROR(VLOOKUP(B37,'Emission factors'!A:B,2,FALSE)*C37,"")</f>
        <v/>
      </c>
      <c r="E37" s="90"/>
    </row>
    <row r="38" spans="1:5" ht="17.399999999999999" customHeight="1" x14ac:dyDescent="0.25">
      <c r="A38" s="90"/>
      <c r="B38" s="91"/>
      <c r="C38" s="92"/>
      <c r="D38" s="19" t="str">
        <f>IFERROR(VLOOKUP(B38,'Emission factors'!A:B,2,FALSE)*C38,"")</f>
        <v/>
      </c>
      <c r="E38" s="90"/>
    </row>
    <row r="39" spans="1:5" ht="17.399999999999999" customHeight="1" x14ac:dyDescent="0.25">
      <c r="A39" s="90"/>
      <c r="B39" s="91"/>
      <c r="C39" s="92"/>
      <c r="D39" s="19" t="str">
        <f>IFERROR(VLOOKUP(B39,'Emission factors'!A:B,2,FALSE)*C39,"")</f>
        <v/>
      </c>
      <c r="E39" s="90"/>
    </row>
    <row r="40" spans="1:5" ht="17.399999999999999" customHeight="1" x14ac:dyDescent="0.25">
      <c r="A40" s="90"/>
      <c r="B40" s="91"/>
      <c r="C40" s="92"/>
      <c r="D40" s="19" t="str">
        <f>IFERROR(VLOOKUP(B40,'Emission factors'!A:B,2,FALSE)*C40,"")</f>
        <v/>
      </c>
      <c r="E40" s="90"/>
    </row>
    <row r="41" spans="1:5" ht="17.399999999999999" customHeight="1" x14ac:dyDescent="0.25">
      <c r="A41" s="90"/>
      <c r="B41" s="91"/>
      <c r="C41" s="92"/>
      <c r="D41" s="19" t="str">
        <f>IFERROR(VLOOKUP(B41,'Emission factors'!A:B,2,FALSE)*C41,"")</f>
        <v/>
      </c>
      <c r="E41" s="90"/>
    </row>
    <row r="42" spans="1:5" ht="17.399999999999999" customHeight="1" x14ac:dyDescent="0.25">
      <c r="A42" s="90"/>
      <c r="B42" s="91"/>
      <c r="C42" s="92"/>
      <c r="D42" s="19" t="str">
        <f>IFERROR(VLOOKUP(B42,'Emission factors'!A:B,2,FALSE)*C42,"")</f>
        <v/>
      </c>
      <c r="E42" s="90"/>
    </row>
    <row r="43" spans="1:5" ht="17.399999999999999" customHeight="1" x14ac:dyDescent="0.25">
      <c r="A43" s="90"/>
      <c r="B43" s="91"/>
      <c r="C43" s="92"/>
      <c r="D43" s="19" t="str">
        <f>IFERROR(VLOOKUP(B43,'Emission factors'!A:B,2,FALSE)*C43,"")</f>
        <v/>
      </c>
      <c r="E43" s="90"/>
    </row>
    <row r="44" spans="1:5" ht="17.399999999999999" customHeight="1" x14ac:dyDescent="0.25">
      <c r="A44" s="90"/>
      <c r="B44" s="91"/>
      <c r="C44" s="92"/>
      <c r="D44" s="19" t="str">
        <f>IFERROR(VLOOKUP(B44,'Emission factors'!A:B,2,FALSE)*C44,"")</f>
        <v/>
      </c>
      <c r="E44" s="90"/>
    </row>
    <row r="45" spans="1:5" ht="17.399999999999999" customHeight="1" x14ac:dyDescent="0.25">
      <c r="A45" s="90"/>
      <c r="B45" s="91"/>
      <c r="C45" s="92"/>
      <c r="D45" s="19" t="str">
        <f>IFERROR(VLOOKUP(B45,'Emission factors'!A:B,2,FALSE)*C45,"")</f>
        <v/>
      </c>
      <c r="E45" s="90"/>
    </row>
  </sheetData>
  <sheetProtection algorithmName="SHA-512" hashValue="EWtPBzRehFXwHX8pLG/ZVR5IsxvxjiT3GMds1Mg64kLxSraXsr2ow3MywZiZPO7jXNZ8IUyaQ8OqfcjhdDYrlg==" saltValue="+8+4sZNnYHL8seAyPAtNPw==" spinCount="100000" sheet="1" formatRows="0"/>
  <protectedRanges>
    <protectedRange algorithmName="SHA-512" hashValue="2YmAuqWUGqWqseW7vs9pIEWgqQdjaJ+PGsKsU5Nki8ofYz1bnqTQlMD/WtThHVHShZHy3FeCJqVqIYFpZEapGw==" saltValue="RX0xwDZBMqJo0WU8w9KNDQ==" spinCount="100000" sqref="D13:E15" name="Range1"/>
  </protectedRanges>
  <mergeCells count="3">
    <mergeCell ref="D9:F11"/>
    <mergeCell ref="A2:A8"/>
    <mergeCell ref="C2:G7"/>
  </mergeCells>
  <conditionalFormatting sqref="D9">
    <cfRule type="containsText" dxfId="21" priority="2" operator="containsText" text="over">
      <formula>NOT(ISERROR(SEARCH("over",D9)))</formula>
    </cfRule>
  </conditionalFormatting>
  <conditionalFormatting sqref="D15">
    <cfRule type="expression" dxfId="20" priority="1" stopIfTrue="1">
      <formula>#REF!="Other (tonnes CO2e)"</formula>
    </cfRule>
  </conditionalFormatting>
  <dataValidations count="2">
    <dataValidation type="decimal" operator="greaterThanOrEqual" allowBlank="1" showInputMessage="1" showErrorMessage="1" sqref="G42:G1048576 E19:E45" xr:uid="{29195727-AFDB-4DED-9B03-BDFD00E96911}">
      <formula1>0</formula1>
    </dataValidation>
    <dataValidation type="list" allowBlank="1" showInputMessage="1" showErrorMessage="1" sqref="H42:J1048576 G41:H41" xr:uid="{F827DAE8-6627-490B-A3B0-03FA3443866B}">
      <formula1>"Yes,No"</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E0854A0-723E-49D7-93ED-ABEE938E8153}">
          <x14:formula1>
            <xm:f>'Emission factors'!$A$2:$A$17</xm:f>
          </x14:formula1>
          <xm:sqref>B19:B45</xm:sqref>
        </x14:dataValidation>
        <x14:dataValidation type="list" allowBlank="1" showInputMessage="1" showErrorMessage="1" xr:uid="{741C4E34-009F-4426-AF78-186453790DF7}">
          <x14:formula1>
            <xm:f>Locations!$B$3:$B$308</xm:f>
          </x14:formula1>
          <xm:sqref>C46:D1048576</xm:sqref>
        </x14:dataValidation>
        <x14:dataValidation type="list" allowBlank="1" showInputMessage="1" showErrorMessage="1" xr:uid="{887B5884-F7E3-41F0-9FBC-423561AA6D98}">
          <x14:formula1>
            <xm:f>Transport!#REF!</xm:f>
          </x14:formula1>
          <xm:sqref>F46:F1048576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A2976-C7B9-4D57-A69E-93536BB22F34}">
  <sheetPr codeName="Sheet8"/>
  <dimension ref="A1:N274"/>
  <sheetViews>
    <sheetView zoomScale="50" zoomScaleNormal="50" workbookViewId="0">
      <selection activeCell="H2" sqref="H2:L7"/>
    </sheetView>
  </sheetViews>
  <sheetFormatPr defaultColWidth="8.88671875" defaultRowHeight="17.399999999999999" customHeight="1" x14ac:dyDescent="0.25"/>
  <cols>
    <col min="1" max="1" width="61.44140625" style="17" bestFit="1" customWidth="1"/>
    <col min="2" max="2" width="48.6640625" style="17" customWidth="1"/>
    <col min="3" max="3" width="33" style="17" customWidth="1"/>
    <col min="4" max="4" width="37.5546875" style="17" bestFit="1" customWidth="1"/>
    <col min="5" max="5" width="41" style="17" bestFit="1" customWidth="1"/>
    <col min="6" max="6" width="57.6640625" style="17" customWidth="1"/>
    <col min="7" max="7" width="41" style="17" bestFit="1" customWidth="1"/>
    <col min="8" max="8" width="42.5546875" style="17" customWidth="1"/>
    <col min="9" max="9" width="29.5546875" style="17" customWidth="1"/>
    <col min="10" max="10" width="41" style="17" bestFit="1" customWidth="1"/>
    <col min="11" max="11" width="54.109375" style="17" bestFit="1" customWidth="1"/>
    <col min="12" max="12" width="49.109375" style="17" customWidth="1"/>
    <col min="13" max="13" width="14.5546875" style="17" customWidth="1"/>
    <col min="14" max="14" width="12.109375" style="17" customWidth="1"/>
    <col min="15" max="16384" width="8.88671875" style="17"/>
  </cols>
  <sheetData>
    <row r="1" spans="1:12" ht="18.600000000000001" customHeight="1" thickBot="1" x14ac:dyDescent="0.3">
      <c r="F1" s="97"/>
      <c r="G1" s="97"/>
    </row>
    <row r="2" spans="1:12" ht="27.9" customHeight="1" x14ac:dyDescent="0.25">
      <c r="A2" s="208" t="s">
        <v>232</v>
      </c>
      <c r="B2" s="209"/>
      <c r="C2" s="209"/>
      <c r="D2" s="209"/>
      <c r="E2" s="209"/>
      <c r="F2" s="210"/>
      <c r="H2" s="196" t="s">
        <v>233</v>
      </c>
      <c r="I2" s="197"/>
      <c r="J2" s="197"/>
      <c r="K2" s="197"/>
      <c r="L2" s="198"/>
    </row>
    <row r="3" spans="1:12" ht="27.9" customHeight="1" x14ac:dyDescent="0.25">
      <c r="A3" s="211"/>
      <c r="B3" s="212"/>
      <c r="C3" s="212"/>
      <c r="D3" s="212"/>
      <c r="E3" s="212"/>
      <c r="F3" s="213"/>
      <c r="G3" s="99"/>
      <c r="H3" s="199"/>
      <c r="I3" s="200"/>
      <c r="J3" s="200"/>
      <c r="K3" s="200"/>
      <c r="L3" s="201"/>
    </row>
    <row r="4" spans="1:12" ht="27.9" customHeight="1" x14ac:dyDescent="0.25">
      <c r="A4" s="211"/>
      <c r="B4" s="212"/>
      <c r="C4" s="212"/>
      <c r="D4" s="212"/>
      <c r="E4" s="212"/>
      <c r="F4" s="213"/>
      <c r="G4" s="99"/>
      <c r="H4" s="199"/>
      <c r="I4" s="200"/>
      <c r="J4" s="200"/>
      <c r="K4" s="200"/>
      <c r="L4" s="201"/>
    </row>
    <row r="5" spans="1:12" ht="27.9" customHeight="1" x14ac:dyDescent="0.25">
      <c r="A5" s="211"/>
      <c r="B5" s="212"/>
      <c r="C5" s="212"/>
      <c r="D5" s="212"/>
      <c r="E5" s="212"/>
      <c r="F5" s="213"/>
      <c r="G5" s="99"/>
      <c r="H5" s="199"/>
      <c r="I5" s="200"/>
      <c r="J5" s="200"/>
      <c r="K5" s="200"/>
      <c r="L5" s="201"/>
    </row>
    <row r="6" spans="1:12" ht="27.9" customHeight="1" x14ac:dyDescent="0.25">
      <c r="A6" s="211"/>
      <c r="B6" s="212"/>
      <c r="C6" s="212"/>
      <c r="D6" s="212"/>
      <c r="E6" s="212"/>
      <c r="F6" s="213"/>
      <c r="G6" s="99"/>
      <c r="H6" s="199"/>
      <c r="I6" s="200"/>
      <c r="J6" s="200"/>
      <c r="K6" s="200"/>
      <c r="L6" s="201"/>
    </row>
    <row r="7" spans="1:12" ht="27.9" customHeight="1" thickBot="1" x14ac:dyDescent="0.3">
      <c r="A7" s="214"/>
      <c r="B7" s="215"/>
      <c r="C7" s="215"/>
      <c r="D7" s="215"/>
      <c r="E7" s="215"/>
      <c r="F7" s="216"/>
      <c r="G7" s="99"/>
      <c r="H7" s="202"/>
      <c r="I7" s="203"/>
      <c r="J7" s="203"/>
      <c r="K7" s="203"/>
      <c r="L7" s="204"/>
    </row>
    <row r="8" spans="1:12" ht="18.600000000000001" customHeight="1" x14ac:dyDescent="0.25"/>
    <row r="9" spans="1:12" ht="25.2" x14ac:dyDescent="0.4">
      <c r="A9" s="98" t="s">
        <v>223</v>
      </c>
      <c r="B9" s="86">
        <f>'READ FIRST'!H19</f>
        <v>0</v>
      </c>
      <c r="E9" s="205" t="s">
        <v>126</v>
      </c>
      <c r="F9" s="205"/>
    </row>
    <row r="10" spans="1:12" ht="25.2" x14ac:dyDescent="0.4">
      <c r="A10" s="98" t="s">
        <v>234</v>
      </c>
      <c r="B10" s="89">
        <f>'Master budget'!P17</f>
        <v>0</v>
      </c>
      <c r="E10" s="206" t="s">
        <v>128</v>
      </c>
      <c r="F10" s="206"/>
    </row>
    <row r="11" spans="1:12" ht="25.2" x14ac:dyDescent="0.4">
      <c r="A11" s="98" t="s">
        <v>235</v>
      </c>
      <c r="B11" s="89">
        <f>SUM(K22:K57,J64:J91,E98:E106,G112:G137,G144:G169,F177:F199,E206:E226,E233:E252,B259:B274)</f>
        <v>0</v>
      </c>
      <c r="E11" s="207" t="s">
        <v>130</v>
      </c>
      <c r="F11" s="207"/>
    </row>
    <row r="12" spans="1:12" ht="25.2" x14ac:dyDescent="0.4">
      <c r="A12" s="98" t="s">
        <v>236</v>
      </c>
      <c r="B12" s="89">
        <f>SUM(L22:L57,K64:K91,H112:H137,H144:H169,F98:F106,G177:G199,F206:F226,F233:F252,C259:C274)</f>
        <v>0</v>
      </c>
    </row>
    <row r="13" spans="1:12" ht="13.8" x14ac:dyDescent="0.25"/>
    <row r="14" spans="1:12" ht="13.8" x14ac:dyDescent="0.25">
      <c r="A14" s="220" t="s">
        <v>237</v>
      </c>
      <c r="B14" s="222"/>
      <c r="D14" s="183" t="str">
        <f>IF((B10-B11)&gt;=0,"You are within budget.","You are over budget. You may want to look again at your proposed actions.")</f>
        <v>You are within budget.</v>
      </c>
      <c r="E14" s="183"/>
      <c r="F14" s="183"/>
      <c r="G14" s="183"/>
    </row>
    <row r="15" spans="1:12" ht="18.600000000000001" customHeight="1" x14ac:dyDescent="0.25">
      <c r="A15" s="221"/>
      <c r="B15" s="223"/>
      <c r="D15" s="183"/>
      <c r="E15" s="183"/>
      <c r="F15" s="183"/>
      <c r="G15" s="183"/>
    </row>
    <row r="16" spans="1:12" ht="18.600000000000001" customHeight="1" x14ac:dyDescent="0.25"/>
    <row r="17" spans="1:14" ht="13.8" x14ac:dyDescent="0.25">
      <c r="M17" s="93"/>
    </row>
    <row r="18" spans="1:14" ht="22.8" x14ac:dyDescent="0.4">
      <c r="A18" s="94" t="s">
        <v>238</v>
      </c>
      <c r="J18" s="95"/>
      <c r="K18" s="93"/>
      <c r="M18" s="93"/>
    </row>
    <row r="19" spans="1:14" ht="15" customHeight="1" thickBot="1" x14ac:dyDescent="0.45">
      <c r="A19" s="94"/>
      <c r="K19" s="93"/>
      <c r="M19" s="93"/>
    </row>
    <row r="20" spans="1:14" ht="30.6" customHeight="1" thickBot="1" x14ac:dyDescent="0.3">
      <c r="A20" s="224" t="s">
        <v>239</v>
      </c>
      <c r="B20" s="225"/>
      <c r="C20" s="225"/>
      <c r="D20" s="226"/>
    </row>
    <row r="21" spans="1:14" ht="42.6" customHeight="1" x14ac:dyDescent="0.25">
      <c r="A21" s="80" t="s">
        <v>227</v>
      </c>
      <c r="B21" s="80" t="s">
        <v>240</v>
      </c>
      <c r="C21" s="80" t="s">
        <v>241</v>
      </c>
      <c r="D21" s="80" t="s">
        <v>242</v>
      </c>
      <c r="E21" s="80" t="s">
        <v>243</v>
      </c>
      <c r="F21" s="80" t="s">
        <v>244</v>
      </c>
      <c r="G21" s="102" t="s">
        <v>245</v>
      </c>
      <c r="H21" s="80" t="s">
        <v>246</v>
      </c>
      <c r="I21" s="80" t="s">
        <v>247</v>
      </c>
      <c r="J21" s="80" t="s">
        <v>248</v>
      </c>
      <c r="K21" s="80" t="s">
        <v>230</v>
      </c>
      <c r="L21" s="102" t="s">
        <v>249</v>
      </c>
    </row>
    <row r="22" spans="1:14" ht="17.399999999999999" customHeight="1" x14ac:dyDescent="0.25">
      <c r="A22" s="90"/>
      <c r="B22" s="91"/>
      <c r="C22" s="91"/>
      <c r="D22" s="91"/>
      <c r="E22" s="91"/>
      <c r="F22" s="90"/>
      <c r="G22" s="90"/>
      <c r="H22" s="101">
        <v>1</v>
      </c>
      <c r="I22" s="91"/>
      <c r="J22" s="100" t="str">
        <f>(IFERROR(IF(I22="Yes",(ROUND(6371 * ACOS(SIN((VLOOKUP(C22,Locations!B:D,2,FALSE))*PI()/180)*SIN((VLOOKUP(D22,Locations!B:D,2,FALSE))*PI()/180) + COS((VLOOKUP(C22,Locations!B:D,2,FALSE))*PI()/180) * COS((VLOOKUP(D22,Locations!B:D,2,FALSE))*PI()/180)*COS((VLOOKUP(D22,Locations!B:D,3,FALSE))* PI()/180-(VLOOKUP(C22,Locations!B:D,3,FALSE))*PI()/180))/1.609,0))*2,(ROUND(6371 * ACOS(SIN((VLOOKUP(C22,Locations!B:D,2,FALSE))*PI()/180)*SIN((VLOOKUP(D22,Locations!B:D,2,FALSE))*PI()/180) + COS((VLOOKUP(C22,Locations!B:D,2,FALSE))*PI()/180) * COS((VLOOKUP(D22,Locations!B:D,2,FALSE))*PI()/180)*COS((VLOOKUP(D22,Locations!B:D,3,FALSE))* PI()/180-(VLOOKUP(C22,Locations!B:D,3,FALSE))*PI()/180))/1.609,0))),""))</f>
        <v/>
      </c>
      <c r="K22" s="100" t="str" cm="1">
        <f t="array" ref="K22">IFERROR((ROUND(IF(AND(E22="Train",INDEX(Locations!$B$3:$E$308,MATCH('Dept A Planning'!C22,Locations!$B$3:$B$308,0),4)="Europe",INDEX(Locations!$B$3:$E$308,MATCH('Dept A Planning'!D22,Locations!$B$3:$B$308,0),4)="UK"),(((INDEX(Dover!$B$3:$G$124,MATCH('Dept A Planning'!C22,Dover!$B$3:$B$124,0),6))*Transport!$D$3)+(INDEX(Dover!$B$3:$G$124,MATCH('Dept A Planning'!D22,Dover!$B$3:$B$124,0),6)*Transport!$C$3))*'Dept A Planning'!F22*IF(I22="Yes",2,1),IF(AND(E22="Train",INDEX(Locations!$B$3:$E$308,MATCH('Dept A Planning'!D22,Locations!$B$3:$B$308,0),4)="Europe",INDEX(Locations!$B$3:$E$308,MATCH('Dept A Planning'!C22,Locations!$B$3:$B$308,0),4)="UK"),(((INDEX(Dover!$B$3:$G$124,MATCH('Dept A Planning'!D22,Dover!$B$3:$B$124,0),6))*Transport!$D$3)+(INDEX(Dover!$B$3:$G$124,MATCH('Dept A Planning'!C22,Dover!$B$3:$B$124,0),6)*Transport!$C$3))*'Dept A Planning'!F22*IF(I22="Yes",2,1),IF(AND(E22="Bus/Coach",INDEX(Locations!$B$3:$E$308,MATCH('Dept A Planning'!C22,Locations!$B$3:$B$308,0),4)="Europe",INDEX(Locations!$B$3:$E$308,MATCH('Dept A Planning'!D22,Locations!$B$3:$B$308,0),4)="UK"),((((J22)-42.4)*Transport!$D$5)+(42.4*Transport!$D$13))*'Dept A Planning'!F22,IF(AND(E22="Bus/Coach",INDEX(Locations!$B$3:$E$308,MATCH('Dept A Planning'!D22,Locations!$B$3:$B$308,0),4)="Europe",INDEX(Locations!$B$3:$E$308,MATCH('Dept A Planning'!C22,Locations!$B$3:$B$308,0),4)="UK"),((((J22)-42.4)*Transport!$D$5)+(42.4*Transport!$D$13))*'Dept A Planning'!F22,IF(AND(E22="Car",INDEX(Locations!$B$3:$E$308,MATCH('Dept A Planning'!C22,Locations!$B$3:$B$308,0),4)="Europe",INDEX(Locations!$B$3:$E$308,MATCH('Dept A Planning'!D22,Locations!$B$3:$B$308,0),4)="UK"),(((((J22)-42.4)*Transport!$D$9)+(42.4*Transport!$D$14))*'Dept A Planning'!F22),IF(AND(E22="Car",INDEX(Locations!$B$3:$E$308,MATCH('Dept A Planning'!D22,Locations!$B$3:$B$308,0),4)="Europe",INDEX(Locations!$B$3:$E$308,MATCH('Dept A Planning'!C22,Locations!$B$3:$B$308,0),4)="UK"),(((((J22)-42.4)*Transport!$D$9)+(42.4*Transport!$D$14))*'Dept A Planning'!F22),IF(AND(E22="Hybrid car",INDEX(Locations!$B$3:$E$308,MATCH('Dept A Planning'!C22,Locations!$B$3:$B$308,0),4)="Europe",INDEX(Locations!$B$3:$E$308,MATCH('Dept A Planning'!D22,Locations!$B$3:$B$308,0),4)="UK"),(((((J22)-42.4)*Transport!$D$9)+(42.4*Transport!$D$14))*'Dept A Planning'!F22),IF(AND(E22="Hybrid car",INDEX(Locations!$B$3:$E$308,MATCH('Dept A Planning'!D22,Locations!$B$3:$B$308,0),4)="Europe",INDEX(Locations!$B$3:$E$308,MATCH('Dept A Planning'!C22,Locations!$B$3:$B$308,0),4)="UK"),(((((J22)-42.4)*Transport!$D$9)+(42.4*Transport!$D$14))*'Dept A Planning'!F22),IF(AND(E22="Electric car",INDEX(Locations!$B$3:$E$308,MATCH('Dept A Planning'!C22,Locations!$B$3:$B$308,0),4)="Europe",INDEX(Locations!$B$3:$E$308,MATCH('Dept A Planning'!D22,Locations!$B$3:$B$308,0),4)="UK"),(((((J22)-42.4)*Transport!$D$8)+(42.4*Transport!$D$14))*'Dept A Planning'!F22),IF(AND(E22="Electric car",INDEX(Locations!$B$3:$E$308,MATCH('Dept A Planning'!D22,Locations!$B$3:$B$308,0),4)="Europe",INDEX(Locations!$B$3:$E$308,MATCH('Dept A Planning'!C22,Locations!$B$3:$B$308,0),4)="UK"),(((((J22)-42.4)*Transport!$D$8)+(42.4*Transport!$D$14))*'Dept A Planning'!F22),IF(AND(OR(C22="Ireland",INDEX(Locations!$B$3:$F$308,MATCH('Dept A Planning'!C22,Locations!$B$3:$B$308,0),5)="Yes"),E22="Car",INDEX(Locations!$B$3:$E$308,MATCH('Dept A Planning'!D22,Locations!$B$3:$B$308,0),4)="UK"),(J22)*(0.15*Transport!$C$14+0.85*Transport!$C$9)*'Dept A Planning'!F22,IF(AND(OR(D22="Ireland",INDEX(Locations!$B$3:$F$308,MATCH('Dept A Planning'!D22,Locations!$B$3:$B$308,0),5)="Yes"),E22="Car",INDEX(Locations!$B$3:$E$308,MATCH('Dept A Planning'!C22,Locations!$B$3:$B$308,0),4)="UK"),(J22)*(0.15*Transport!$C$14+0.85*Transport!$C$9)*'Dept A Planning'!F22,IF(AND(OR(C22="Ireland",INDEX(Locations!$B$3:$F$308,MATCH('Dept A Planning'!C22,Locations!$B$3:$B$308,0),5)="Yes"),E22="Hybrid Car",INDEX(Locations!$B$3:$E$308,MATCH('Dept A Planning'!D22,Locations!$B$3:$B$308,0),4)="UK"),(J22)*(0.15*Transport!$C$14+0.85*Transport!$C$9)*'Dept A Planning'!F22,IF(AND(OR(D22="Ireland",INDEX(Locations!$B$3:$F$308,MATCH('Dept A Planning'!D22,Locations!$B$3:$B$308,0),5)="Yes"),E22="Hybrid Car",INDEX(Locations!$B$3:$E$308,MATCH('Dept A Planning'!C22,Locations!$B$3:$B$308,0),4)="UK"),(J22)*(0.15*Transport!$C$14+0.85*Transport!$C$9)*'Dept A Planning'!F22,IF(AND(OR(C22="Ireland",INDEX(Locations!$B$3:$F$308,MATCH('Dept A Planning'!C22,Locations!$B$3:$B$308,0),5)="Yes"),E22="Electric Car",INDEX(Locations!$B$3:$E$308,MATCH('Dept A Planning'!D22,Locations!$B$3:$B$308,0),4)="UK"),(J22)*(0.15*Transport!$C$14+0.85*Transport!$C$8)*'Dept A Planning'!F22,IF(AND(OR(D22="Ireland",INDEX(Locations!$B$3:$F$308,MATCH('Dept A Planning'!D22,Locations!$B$3:$B$308,0),5)="Yes"),E22="Electric Car",INDEX(Locations!$B$3:$E$308,MATCH('Dept A Planning'!C22,Locations!$B$3:$B$308,0),4)="UK"),(J22)*(0.15*Transport!$C$14+0.85*Transport!$C$8)*'Dept A Planning'!F22,IF(AND(OR(C22="Ireland",INDEX(Locations!$B$3:$F$308,MATCH('Dept A Planning'!C22,Locations!$B$3:$B$308,0),5)="Yes"),E22="Bus/Coach",INDEX(Locations!$B$3:$E$308,MATCH('Dept A Planning'!D22,Locations!$B$3:$B$308,0),4)="UK"),(J22)*(0.15*Transport!$C$13+0.85*Transport!$C$5)*'Dept A Planning'!F22,IF(AND(OR(D22="Ireland",INDEX(Locations!$B$3:$F$308,MATCH('Dept A Planning'!D22,Locations!$B$3:$B$308,0),5)="Yes"),E22="Bus/Coach",INDEX(Locations!$B$3:$E$308,MATCH('Dept A Planning'!C22,Locations!$B$3:$B$308,0),4)="UK"),(J22)*(0.15*Transport!$C$13+0.85*Transport!$C$5)*'Dept A Planning'!F22,IF(AND(OR(C22="Ireland",INDEX(Locations!$B$3:$F$308,MATCH('Dept A Planning'!C22,Locations!$B$3:$B$308,0),5)="Yes"),E22="Train",INDEX(Locations!$B$3:$E$308,MATCH('Dept A Planning'!D22,Locations!$B$3:$B$308,0),4)="UK"),(J22)*(0.15*Transport!$C$13+0.85*Transport!$C$3)*'Dept A Planning'!F22,IF(AND(OR(D22="Ireland",INDEX(Locations!$B$3:$F$308,MATCH('Dept A Planning'!D22,Locations!$B$3:$B$308,0),5)="Yes"),E22="Train",INDEX(Locations!$B$3:$E$308,MATCH('Dept A Planning'!C22,Locations!$B$3:$B$308,0),4)="UK"),(J22)*(0.15*Transport!$C$13+0.85*Transport!$C$3),J22*(INDEX(Transport!$B$3:$E$14,MATCH('Dept A Planning'!E22,Transport!$B$3:$B$14,0),IF(INDEX(Locations!$B$3:$G$308,MATCH('Dept A Planning'!C22,Locations!$B$3:$B$308,0),4)="UK",2,IF(INDEX(Locations!$B$3:$G$308,MATCH('Dept A Planning'!C22,Locations!$B$3:$B$308,0),4)="Europe",3,4)))))*F22*G22*H22))))))))))))))))))),1)),"")</f>
        <v/>
      </c>
      <c r="L22" s="90"/>
    </row>
    <row r="23" spans="1:14" ht="17.399999999999999" customHeight="1" x14ac:dyDescent="0.25">
      <c r="A23" s="90"/>
      <c r="B23" s="91"/>
      <c r="C23" s="91"/>
      <c r="D23" s="91"/>
      <c r="E23" s="91"/>
      <c r="F23" s="90"/>
      <c r="G23" s="90">
        <v>1</v>
      </c>
      <c r="H23" s="101">
        <v>1</v>
      </c>
      <c r="I23" s="91"/>
      <c r="J23" s="100" t="str">
        <f>(IFERROR(IF(I23="Yes",(ROUND(6371 * ACOS(SIN((VLOOKUP(C23,Locations!B:D,2,FALSE))*PI()/180)*SIN((VLOOKUP(D23,Locations!B:D,2,FALSE))*PI()/180) + COS((VLOOKUP(C23,Locations!B:D,2,FALSE))*PI()/180) * COS((VLOOKUP(D23,Locations!B:D,2,FALSE))*PI()/180)*COS((VLOOKUP(D23,Locations!B:D,3,FALSE))* PI()/180-(VLOOKUP(C23,Locations!B:D,3,FALSE))*PI()/180))/1.609,0))*2,(ROUND(6371 * ACOS(SIN((VLOOKUP(C23,Locations!B:D,2,FALSE))*PI()/180)*SIN((VLOOKUP(D23,Locations!B:D,2,FALSE))*PI()/180) + COS((VLOOKUP(C23,Locations!B:D,2,FALSE))*PI()/180) * COS((VLOOKUP(D23,Locations!B:D,2,FALSE))*PI()/180)*COS((VLOOKUP(D23,Locations!B:D,3,FALSE))* PI()/180-(VLOOKUP(C23,Locations!B:D,3,FALSE))*PI()/180))/1.609,0))),""))</f>
        <v/>
      </c>
      <c r="K23" s="100" t="str" cm="1">
        <f t="array" ref="K23">IFERROR((ROUND(IF(AND(E23="Train",INDEX(Locations!$B$3:$E$308,MATCH('Dept A Planning'!C23,Locations!$B$3:$B$308,0),4)="Europe",INDEX(Locations!$B$3:$E$308,MATCH('Dept A Planning'!D23,Locations!$B$3:$B$308,0),4)="UK"),(((INDEX(Dover!$B$3:$G$124,MATCH('Dept A Planning'!C23,Dover!$B$3:$B$124,0),6))*Transport!$D$3)+(INDEX(Dover!$B$3:$G$124,MATCH('Dept A Planning'!D23,Dover!$B$3:$B$124,0),6)*Transport!$C$3))*'Dept A Planning'!F23*IF(I23="Yes",2,1),IF(AND(E23="Train",INDEX(Locations!$B$3:$E$308,MATCH('Dept A Planning'!D23,Locations!$B$3:$B$308,0),4)="Europe",INDEX(Locations!$B$3:$E$308,MATCH('Dept A Planning'!C23,Locations!$B$3:$B$308,0),4)="UK"),(((INDEX(Dover!$B$3:$G$124,MATCH('Dept A Planning'!D23,Dover!$B$3:$B$124,0),6))*Transport!$D$3)+(INDEX(Dover!$B$3:$G$124,MATCH('Dept A Planning'!C23,Dover!$B$3:$B$124,0),6)*Transport!$C$3))*'Dept A Planning'!F23*IF(I23="Yes",2,1),IF(AND(E23="Bus/Coach",INDEX(Locations!$B$3:$E$308,MATCH('Dept A Planning'!C23,Locations!$B$3:$B$308,0),4)="Europe",INDEX(Locations!$B$3:$E$308,MATCH('Dept A Planning'!D23,Locations!$B$3:$B$308,0),4)="UK"),((((J23)-42.4)*Transport!$D$5)+(42.4*Transport!$D$13))*'Dept A Planning'!F23,IF(AND(E23="Bus/Coach",INDEX(Locations!$B$3:$E$308,MATCH('Dept A Planning'!D23,Locations!$B$3:$B$308,0),4)="Europe",INDEX(Locations!$B$3:$E$308,MATCH('Dept A Planning'!C23,Locations!$B$3:$B$308,0),4)="UK"),((((J23)-42.4)*Transport!$D$5)+(42.4*Transport!$D$13))*'Dept A Planning'!F23,IF(AND(E23="Car",INDEX(Locations!$B$3:$E$308,MATCH('Dept A Planning'!C23,Locations!$B$3:$B$308,0),4)="Europe",INDEX(Locations!$B$3:$E$308,MATCH('Dept A Planning'!D23,Locations!$B$3:$B$308,0),4)="UK"),(((((J23)-42.4)*Transport!$D$9)+(42.4*Transport!$D$14))*'Dept A Planning'!F23),IF(AND(E23="Car",INDEX(Locations!$B$3:$E$308,MATCH('Dept A Planning'!D23,Locations!$B$3:$B$308,0),4)="Europe",INDEX(Locations!$B$3:$E$308,MATCH('Dept A Planning'!C23,Locations!$B$3:$B$308,0),4)="UK"),(((((J23)-42.4)*Transport!$D$9)+(42.4*Transport!$D$14))*'Dept A Planning'!F23),IF(AND(E23="Hybrid car",INDEX(Locations!$B$3:$E$308,MATCH('Dept A Planning'!C23,Locations!$B$3:$B$308,0),4)="Europe",INDEX(Locations!$B$3:$E$308,MATCH('Dept A Planning'!D23,Locations!$B$3:$B$308,0),4)="UK"),(((((J23)-42.4)*Transport!$D$9)+(42.4*Transport!$D$14))*'Dept A Planning'!F23),IF(AND(E23="Hybrid car",INDEX(Locations!$B$3:$E$308,MATCH('Dept A Planning'!D23,Locations!$B$3:$B$308,0),4)="Europe",INDEX(Locations!$B$3:$E$308,MATCH('Dept A Planning'!C23,Locations!$B$3:$B$308,0),4)="UK"),(((((J23)-42.4)*Transport!$D$9)+(42.4*Transport!$D$14))*'Dept A Planning'!F23),IF(AND(E23="Electric car",INDEX(Locations!$B$3:$E$308,MATCH('Dept A Planning'!C23,Locations!$B$3:$B$308,0),4)="Europe",INDEX(Locations!$B$3:$E$308,MATCH('Dept A Planning'!D23,Locations!$B$3:$B$308,0),4)="UK"),(((((J23)-42.4)*Transport!$D$8)+(42.4*Transport!$D$14))*'Dept A Planning'!F23),IF(AND(E23="Electric car",INDEX(Locations!$B$3:$E$308,MATCH('Dept A Planning'!D23,Locations!$B$3:$B$308,0),4)="Europe",INDEX(Locations!$B$3:$E$308,MATCH('Dept A Planning'!C23,Locations!$B$3:$B$308,0),4)="UK"),(((((J23)-42.4)*Transport!$D$8)+(42.4*Transport!$D$14))*'Dept A Planning'!F23),IF(AND(OR(C23="Ireland",INDEX(Locations!$B$3:$F$308,MATCH('Dept A Planning'!C23,Locations!$B$3:$B$308,0),5)="Yes"),E23="Car",INDEX(Locations!$B$3:$E$308,MATCH('Dept A Planning'!D23,Locations!$B$3:$B$308,0),4)="UK"),(J23)*(0.15*Transport!$C$14+0.85*Transport!$C$9)*'Dept A Planning'!F23,IF(AND(OR(D23="Ireland",INDEX(Locations!$B$3:$F$308,MATCH('Dept A Planning'!D23,Locations!$B$3:$B$308,0),5)="Yes"),E23="Car",INDEX(Locations!$B$3:$E$308,MATCH('Dept A Planning'!C23,Locations!$B$3:$B$308,0),4)="UK"),(J23)*(0.15*Transport!$C$14+0.85*Transport!$C$9)*'Dept A Planning'!F23,IF(AND(OR(C23="Ireland",INDEX(Locations!$B$3:$F$308,MATCH('Dept A Planning'!C23,Locations!$B$3:$B$308,0),5)="Yes"),E23="Hybrid Car",INDEX(Locations!$B$3:$E$308,MATCH('Dept A Planning'!D23,Locations!$B$3:$B$308,0),4)="UK"),(J23)*(0.15*Transport!$C$14+0.85*Transport!$C$9)*'Dept A Planning'!F23,IF(AND(OR(D23="Ireland",INDEX(Locations!$B$3:$F$308,MATCH('Dept A Planning'!D23,Locations!$B$3:$B$308,0),5)="Yes"),E23="Hybrid Car",INDEX(Locations!$B$3:$E$308,MATCH('Dept A Planning'!C23,Locations!$B$3:$B$308,0),4)="UK"),(J23)*(0.15*Transport!$C$14+0.85*Transport!$C$9)*'Dept A Planning'!F23,IF(AND(OR(C23="Ireland",INDEX(Locations!$B$3:$F$308,MATCH('Dept A Planning'!C23,Locations!$B$3:$B$308,0),5)="Yes"),E23="Electric Car",INDEX(Locations!$B$3:$E$308,MATCH('Dept A Planning'!D23,Locations!$B$3:$B$308,0),4)="UK"),(J23)*(0.15*Transport!$C$14+0.85*Transport!$C$8)*'Dept A Planning'!F23,IF(AND(OR(D23="Ireland",INDEX(Locations!$B$3:$F$308,MATCH('Dept A Planning'!D23,Locations!$B$3:$B$308,0),5)="Yes"),E23="Electric Car",INDEX(Locations!$B$3:$E$308,MATCH('Dept A Planning'!C23,Locations!$B$3:$B$308,0),4)="UK"),(J23)*(0.15*Transport!$C$14+0.85*Transport!$C$8)*'Dept A Planning'!F23,IF(AND(OR(C23="Ireland",INDEX(Locations!$B$3:$F$308,MATCH('Dept A Planning'!C23,Locations!$B$3:$B$308,0),5)="Yes"),E23="Bus/Coach",INDEX(Locations!$B$3:$E$308,MATCH('Dept A Planning'!D23,Locations!$B$3:$B$308,0),4)="UK"),(J23)*(0.15*Transport!$C$13+0.85*Transport!$C$5)*'Dept A Planning'!F23,IF(AND(OR(D23="Ireland",INDEX(Locations!$B$3:$F$308,MATCH('Dept A Planning'!D23,Locations!$B$3:$B$308,0),5)="Yes"),E23="Bus/Coach",INDEX(Locations!$B$3:$E$308,MATCH('Dept A Planning'!C23,Locations!$B$3:$B$308,0),4)="UK"),(J23)*(0.15*Transport!$C$13+0.85*Transport!$C$5)*'Dept A Planning'!F23,IF(AND(OR(C23="Ireland",INDEX(Locations!$B$3:$F$308,MATCH('Dept A Planning'!C23,Locations!$B$3:$B$308,0),5)="Yes"),E23="Train",INDEX(Locations!$B$3:$E$308,MATCH('Dept A Planning'!D23,Locations!$B$3:$B$308,0),4)="UK"),(J23)*(0.15*Transport!$C$13+0.85*Transport!$C$3)*'Dept A Planning'!F23,IF(AND(OR(D23="Ireland",INDEX(Locations!$B$3:$F$308,MATCH('Dept A Planning'!D23,Locations!$B$3:$B$308,0),5)="Yes"),E23="Train",INDEX(Locations!$B$3:$E$308,MATCH('Dept A Planning'!C23,Locations!$B$3:$B$308,0),4)="UK"),(J23)*(0.15*Transport!$C$13+0.85*Transport!$C$3),J23*(INDEX(Transport!$B$3:$E$14,MATCH('Dept A Planning'!E23,Transport!$B$3:$B$14,0),IF(INDEX(Locations!$B$3:$G$308,MATCH('Dept A Planning'!C23,Locations!$B$3:$B$308,0),4)="UK",2,IF(INDEX(Locations!$B$3:$G$308,MATCH('Dept A Planning'!C23,Locations!$B$3:$B$308,0),4)="Europe",3,4)))))*F23*G23*H23))))))))))))))))))),1)),"")</f>
        <v/>
      </c>
      <c r="L23" s="90"/>
    </row>
    <row r="24" spans="1:14" ht="17.399999999999999" customHeight="1" x14ac:dyDescent="0.25">
      <c r="A24" s="90"/>
      <c r="B24" s="91"/>
      <c r="C24" s="91"/>
      <c r="D24" s="91"/>
      <c r="E24" s="91"/>
      <c r="F24" s="90"/>
      <c r="G24" s="90">
        <v>1</v>
      </c>
      <c r="H24" s="101">
        <v>1</v>
      </c>
      <c r="I24" s="91"/>
      <c r="J24" s="100" t="str">
        <f>(IFERROR(IF(I24="Yes",(ROUND(6371 * ACOS(SIN((VLOOKUP(C24,Locations!B:D,2,FALSE))*PI()/180)*SIN((VLOOKUP(D24,Locations!B:D,2,FALSE))*PI()/180) + COS((VLOOKUP(C24,Locations!B:D,2,FALSE))*PI()/180) * COS((VLOOKUP(D24,Locations!B:D,2,FALSE))*PI()/180)*COS((VLOOKUP(D24,Locations!B:D,3,FALSE))* PI()/180-(VLOOKUP(C24,Locations!B:D,3,FALSE))*PI()/180))/1.609,0))*2,(ROUND(6371 * ACOS(SIN((VLOOKUP(C24,Locations!B:D,2,FALSE))*PI()/180)*SIN((VLOOKUP(D24,Locations!B:D,2,FALSE))*PI()/180) + COS((VLOOKUP(C24,Locations!B:D,2,FALSE))*PI()/180) * COS((VLOOKUP(D24,Locations!B:D,2,FALSE))*PI()/180)*COS((VLOOKUP(D24,Locations!B:D,3,FALSE))* PI()/180-(VLOOKUP(C24,Locations!B:D,3,FALSE))*PI()/180))/1.609,0))),""))</f>
        <v/>
      </c>
      <c r="K24" s="100" t="str" cm="1">
        <f t="array" ref="K24">IFERROR((ROUND(IF(AND(E24="Train",INDEX(Locations!$B$3:$E$308,MATCH('Dept A Planning'!C24,Locations!$B$3:$B$308,0),4)="Europe",INDEX(Locations!$B$3:$E$308,MATCH('Dept A Planning'!D24,Locations!$B$3:$B$308,0),4)="UK"),(((INDEX(Dover!$B$3:$G$124,MATCH('Dept A Planning'!C24,Dover!$B$3:$B$124,0),6))*Transport!$D$3)+(INDEX(Dover!$B$3:$G$124,MATCH('Dept A Planning'!D24,Dover!$B$3:$B$124,0),6)*Transport!$C$3))*'Dept A Planning'!F24*IF(I24="Yes",2,1),IF(AND(E24="Train",INDEX(Locations!$B$3:$E$308,MATCH('Dept A Planning'!D24,Locations!$B$3:$B$308,0),4)="Europe",INDEX(Locations!$B$3:$E$308,MATCH('Dept A Planning'!C24,Locations!$B$3:$B$308,0),4)="UK"),(((INDEX(Dover!$B$3:$G$124,MATCH('Dept A Planning'!D24,Dover!$B$3:$B$124,0),6))*Transport!$D$3)+(INDEX(Dover!$B$3:$G$124,MATCH('Dept A Planning'!C24,Dover!$B$3:$B$124,0),6)*Transport!$C$3))*'Dept A Planning'!F24*IF(I24="Yes",2,1),IF(AND(E24="Bus/Coach",INDEX(Locations!$B$3:$E$308,MATCH('Dept A Planning'!C24,Locations!$B$3:$B$308,0),4)="Europe",INDEX(Locations!$B$3:$E$308,MATCH('Dept A Planning'!D24,Locations!$B$3:$B$308,0),4)="UK"),((((J24)-42.4)*Transport!$D$5)+(42.4*Transport!$D$13))*'Dept A Planning'!F24,IF(AND(E24="Bus/Coach",INDEX(Locations!$B$3:$E$308,MATCH('Dept A Planning'!D24,Locations!$B$3:$B$308,0),4)="Europe",INDEX(Locations!$B$3:$E$308,MATCH('Dept A Planning'!C24,Locations!$B$3:$B$308,0),4)="UK"),((((J24)-42.4)*Transport!$D$5)+(42.4*Transport!$D$13))*'Dept A Planning'!F24,IF(AND(E24="Car",INDEX(Locations!$B$3:$E$308,MATCH('Dept A Planning'!C24,Locations!$B$3:$B$308,0),4)="Europe",INDEX(Locations!$B$3:$E$308,MATCH('Dept A Planning'!D24,Locations!$B$3:$B$308,0),4)="UK"),(((((J24)-42.4)*Transport!$D$9)+(42.4*Transport!$D$14))*'Dept A Planning'!F24),IF(AND(E24="Car",INDEX(Locations!$B$3:$E$308,MATCH('Dept A Planning'!D24,Locations!$B$3:$B$308,0),4)="Europe",INDEX(Locations!$B$3:$E$308,MATCH('Dept A Planning'!C24,Locations!$B$3:$B$308,0),4)="UK"),(((((J24)-42.4)*Transport!$D$9)+(42.4*Transport!$D$14))*'Dept A Planning'!F24),IF(AND(E24="Hybrid car",INDEX(Locations!$B$3:$E$308,MATCH('Dept A Planning'!C24,Locations!$B$3:$B$308,0),4)="Europe",INDEX(Locations!$B$3:$E$308,MATCH('Dept A Planning'!D24,Locations!$B$3:$B$308,0),4)="UK"),(((((J24)-42.4)*Transport!$D$9)+(42.4*Transport!$D$14))*'Dept A Planning'!F24),IF(AND(E24="Hybrid car",INDEX(Locations!$B$3:$E$308,MATCH('Dept A Planning'!D24,Locations!$B$3:$B$308,0),4)="Europe",INDEX(Locations!$B$3:$E$308,MATCH('Dept A Planning'!C24,Locations!$B$3:$B$308,0),4)="UK"),(((((J24)-42.4)*Transport!$D$9)+(42.4*Transport!$D$14))*'Dept A Planning'!F24),IF(AND(E24="Electric car",INDEX(Locations!$B$3:$E$308,MATCH('Dept A Planning'!C24,Locations!$B$3:$B$308,0),4)="Europe",INDEX(Locations!$B$3:$E$308,MATCH('Dept A Planning'!D24,Locations!$B$3:$B$308,0),4)="UK"),(((((J24)-42.4)*Transport!$D$8)+(42.4*Transport!$D$14))*'Dept A Planning'!F24),IF(AND(E24="Electric car",INDEX(Locations!$B$3:$E$308,MATCH('Dept A Planning'!D24,Locations!$B$3:$B$308,0),4)="Europe",INDEX(Locations!$B$3:$E$308,MATCH('Dept A Planning'!C24,Locations!$B$3:$B$308,0),4)="UK"),(((((J24)-42.4)*Transport!$D$8)+(42.4*Transport!$D$14))*'Dept A Planning'!F24),IF(AND(OR(C24="Ireland",INDEX(Locations!$B$3:$F$308,MATCH('Dept A Planning'!C24,Locations!$B$3:$B$308,0),5)="Yes"),E24="Car",INDEX(Locations!$B$3:$E$308,MATCH('Dept A Planning'!D24,Locations!$B$3:$B$308,0),4)="UK"),(J24)*(0.15*Transport!$C$14+0.85*Transport!$C$9)*'Dept A Planning'!F24,IF(AND(OR(D24="Ireland",INDEX(Locations!$B$3:$F$308,MATCH('Dept A Planning'!D24,Locations!$B$3:$B$308,0),5)="Yes"),E24="Car",INDEX(Locations!$B$3:$E$308,MATCH('Dept A Planning'!C24,Locations!$B$3:$B$308,0),4)="UK"),(J24)*(0.15*Transport!$C$14+0.85*Transport!$C$9)*'Dept A Planning'!F24,IF(AND(OR(C24="Ireland",INDEX(Locations!$B$3:$F$308,MATCH('Dept A Planning'!C24,Locations!$B$3:$B$308,0),5)="Yes"),E24="Hybrid Car",INDEX(Locations!$B$3:$E$308,MATCH('Dept A Planning'!D24,Locations!$B$3:$B$308,0),4)="UK"),(J24)*(0.15*Transport!$C$14+0.85*Transport!$C$9)*'Dept A Planning'!F24,IF(AND(OR(D24="Ireland",INDEX(Locations!$B$3:$F$308,MATCH('Dept A Planning'!D24,Locations!$B$3:$B$308,0),5)="Yes"),E24="Hybrid Car",INDEX(Locations!$B$3:$E$308,MATCH('Dept A Planning'!C24,Locations!$B$3:$B$308,0),4)="UK"),(J24)*(0.15*Transport!$C$14+0.85*Transport!$C$9)*'Dept A Planning'!F24,IF(AND(OR(C24="Ireland",INDEX(Locations!$B$3:$F$308,MATCH('Dept A Planning'!C24,Locations!$B$3:$B$308,0),5)="Yes"),E24="Electric Car",INDEX(Locations!$B$3:$E$308,MATCH('Dept A Planning'!D24,Locations!$B$3:$B$308,0),4)="UK"),(J24)*(0.15*Transport!$C$14+0.85*Transport!$C$8)*'Dept A Planning'!F24,IF(AND(OR(D24="Ireland",INDEX(Locations!$B$3:$F$308,MATCH('Dept A Planning'!D24,Locations!$B$3:$B$308,0),5)="Yes"),E24="Electric Car",INDEX(Locations!$B$3:$E$308,MATCH('Dept A Planning'!C24,Locations!$B$3:$B$308,0),4)="UK"),(J24)*(0.15*Transport!$C$14+0.85*Transport!$C$8)*'Dept A Planning'!F24,IF(AND(OR(C24="Ireland",INDEX(Locations!$B$3:$F$308,MATCH('Dept A Planning'!C24,Locations!$B$3:$B$308,0),5)="Yes"),E24="Bus/Coach",INDEX(Locations!$B$3:$E$308,MATCH('Dept A Planning'!D24,Locations!$B$3:$B$308,0),4)="UK"),(J24)*(0.15*Transport!$C$13+0.85*Transport!$C$5)*'Dept A Planning'!F24,IF(AND(OR(D24="Ireland",INDEX(Locations!$B$3:$F$308,MATCH('Dept A Planning'!D24,Locations!$B$3:$B$308,0),5)="Yes"),E24="Bus/Coach",INDEX(Locations!$B$3:$E$308,MATCH('Dept A Planning'!C24,Locations!$B$3:$B$308,0),4)="UK"),(J24)*(0.15*Transport!$C$13+0.85*Transport!$C$5)*'Dept A Planning'!F24,IF(AND(OR(C24="Ireland",INDEX(Locations!$B$3:$F$308,MATCH('Dept A Planning'!C24,Locations!$B$3:$B$308,0),5)="Yes"),E24="Train",INDEX(Locations!$B$3:$E$308,MATCH('Dept A Planning'!D24,Locations!$B$3:$B$308,0),4)="UK"),(J24)*(0.15*Transport!$C$13+0.85*Transport!$C$3)*'Dept A Planning'!F24,IF(AND(OR(D24="Ireland",INDEX(Locations!$B$3:$F$308,MATCH('Dept A Planning'!D24,Locations!$B$3:$B$308,0),5)="Yes"),E24="Train",INDEX(Locations!$B$3:$E$308,MATCH('Dept A Planning'!C24,Locations!$B$3:$B$308,0),4)="UK"),(J24)*(0.15*Transport!$C$13+0.85*Transport!$C$3),J24*(INDEX(Transport!$B$3:$E$14,MATCH('Dept A Planning'!E24,Transport!$B$3:$B$14,0),IF(INDEX(Locations!$B$3:$G$308,MATCH('Dept A Planning'!C24,Locations!$B$3:$B$308,0),4)="UK",2,IF(INDEX(Locations!$B$3:$G$308,MATCH('Dept A Planning'!C24,Locations!$B$3:$B$308,0),4)="Europe",3,4)))))*F24*G24*H24))))))))))))))))))),1)),"")</f>
        <v/>
      </c>
      <c r="L24" s="90"/>
    </row>
    <row r="25" spans="1:14" ht="17.399999999999999" customHeight="1" x14ac:dyDescent="0.25">
      <c r="A25" s="90"/>
      <c r="B25" s="91"/>
      <c r="C25" s="91"/>
      <c r="D25" s="91"/>
      <c r="E25" s="91"/>
      <c r="F25" s="90"/>
      <c r="G25" s="90">
        <v>1</v>
      </c>
      <c r="H25" s="101">
        <v>1</v>
      </c>
      <c r="I25" s="91"/>
      <c r="J25" s="100" t="str">
        <f>(IFERROR(IF(I25="Yes",(ROUND(6371 * ACOS(SIN((VLOOKUP(C25,Locations!B:D,2,FALSE))*PI()/180)*SIN((VLOOKUP(D25,Locations!B:D,2,FALSE))*PI()/180) + COS((VLOOKUP(C25,Locations!B:D,2,FALSE))*PI()/180) * COS((VLOOKUP(D25,Locations!B:D,2,FALSE))*PI()/180)*COS((VLOOKUP(D25,Locations!B:D,3,FALSE))* PI()/180-(VLOOKUP(C25,Locations!B:D,3,FALSE))*PI()/180))/1.609,0))*2,(ROUND(6371 * ACOS(SIN((VLOOKUP(C25,Locations!B:D,2,FALSE))*PI()/180)*SIN((VLOOKUP(D25,Locations!B:D,2,FALSE))*PI()/180) + COS((VLOOKUP(C25,Locations!B:D,2,FALSE))*PI()/180) * COS((VLOOKUP(D25,Locations!B:D,2,FALSE))*PI()/180)*COS((VLOOKUP(D25,Locations!B:D,3,FALSE))* PI()/180-(VLOOKUP(C25,Locations!B:D,3,FALSE))*PI()/180))/1.609,0))),""))</f>
        <v/>
      </c>
      <c r="K25" s="100" t="str" cm="1">
        <f t="array" ref="K25">IFERROR((ROUND(IF(AND(E25="Train",INDEX(Locations!$B$3:$E$308,MATCH('Dept A Planning'!C25,Locations!$B$3:$B$308,0),4)="Europe",INDEX(Locations!$B$3:$E$308,MATCH('Dept A Planning'!D25,Locations!$B$3:$B$308,0),4)="UK"),(((INDEX(Dover!$B$3:$G$124,MATCH('Dept A Planning'!C25,Dover!$B$3:$B$124,0),6))*Transport!$D$3)+(INDEX(Dover!$B$3:$G$124,MATCH('Dept A Planning'!D25,Dover!$B$3:$B$124,0),6)*Transport!$C$3))*'Dept A Planning'!F25*IF(I25="Yes",2,1),IF(AND(E25="Train",INDEX(Locations!$B$3:$E$308,MATCH('Dept A Planning'!D25,Locations!$B$3:$B$308,0),4)="Europe",INDEX(Locations!$B$3:$E$308,MATCH('Dept A Planning'!C25,Locations!$B$3:$B$308,0),4)="UK"),(((INDEX(Dover!$B$3:$G$124,MATCH('Dept A Planning'!D25,Dover!$B$3:$B$124,0),6))*Transport!$D$3)+(INDEX(Dover!$B$3:$G$124,MATCH('Dept A Planning'!C25,Dover!$B$3:$B$124,0),6)*Transport!$C$3))*'Dept A Planning'!F25*IF(I25="Yes",2,1),IF(AND(E25="Bus/Coach",INDEX(Locations!$B$3:$E$308,MATCH('Dept A Planning'!C25,Locations!$B$3:$B$308,0),4)="Europe",INDEX(Locations!$B$3:$E$308,MATCH('Dept A Planning'!D25,Locations!$B$3:$B$308,0),4)="UK"),((((J25)-42.4)*Transport!$D$5)+(42.4*Transport!$D$13))*'Dept A Planning'!F25,IF(AND(E25="Bus/Coach",INDEX(Locations!$B$3:$E$308,MATCH('Dept A Planning'!D25,Locations!$B$3:$B$308,0),4)="Europe",INDEX(Locations!$B$3:$E$308,MATCH('Dept A Planning'!C25,Locations!$B$3:$B$308,0),4)="UK"),((((J25)-42.4)*Transport!$D$5)+(42.4*Transport!$D$13))*'Dept A Planning'!F25,IF(AND(E25="Car",INDEX(Locations!$B$3:$E$308,MATCH('Dept A Planning'!C25,Locations!$B$3:$B$308,0),4)="Europe",INDEX(Locations!$B$3:$E$308,MATCH('Dept A Planning'!D25,Locations!$B$3:$B$308,0),4)="UK"),(((((J25)-42.4)*Transport!$D$9)+(42.4*Transport!$D$14))*'Dept A Planning'!F25),IF(AND(E25="Car",INDEX(Locations!$B$3:$E$308,MATCH('Dept A Planning'!D25,Locations!$B$3:$B$308,0),4)="Europe",INDEX(Locations!$B$3:$E$308,MATCH('Dept A Planning'!C25,Locations!$B$3:$B$308,0),4)="UK"),(((((J25)-42.4)*Transport!$D$9)+(42.4*Transport!$D$14))*'Dept A Planning'!F25),IF(AND(E25="Hybrid car",INDEX(Locations!$B$3:$E$308,MATCH('Dept A Planning'!C25,Locations!$B$3:$B$308,0),4)="Europe",INDEX(Locations!$B$3:$E$308,MATCH('Dept A Planning'!D25,Locations!$B$3:$B$308,0),4)="UK"),(((((J25)-42.4)*Transport!$D$9)+(42.4*Transport!$D$14))*'Dept A Planning'!F25),IF(AND(E25="Hybrid car",INDEX(Locations!$B$3:$E$308,MATCH('Dept A Planning'!D25,Locations!$B$3:$B$308,0),4)="Europe",INDEX(Locations!$B$3:$E$308,MATCH('Dept A Planning'!C25,Locations!$B$3:$B$308,0),4)="UK"),(((((J25)-42.4)*Transport!$D$9)+(42.4*Transport!$D$14))*'Dept A Planning'!F25),IF(AND(E25="Electric car",INDEX(Locations!$B$3:$E$308,MATCH('Dept A Planning'!C25,Locations!$B$3:$B$308,0),4)="Europe",INDEX(Locations!$B$3:$E$308,MATCH('Dept A Planning'!D25,Locations!$B$3:$B$308,0),4)="UK"),(((((J25)-42.4)*Transport!$D$8)+(42.4*Transport!$D$14))*'Dept A Planning'!F25),IF(AND(E25="Electric car",INDEX(Locations!$B$3:$E$308,MATCH('Dept A Planning'!D25,Locations!$B$3:$B$308,0),4)="Europe",INDEX(Locations!$B$3:$E$308,MATCH('Dept A Planning'!C25,Locations!$B$3:$B$308,0),4)="UK"),(((((J25)-42.4)*Transport!$D$8)+(42.4*Transport!$D$14))*'Dept A Planning'!F25),IF(AND(OR(C25="Ireland",INDEX(Locations!$B$3:$F$308,MATCH('Dept A Planning'!C25,Locations!$B$3:$B$308,0),5)="Yes"),E25="Car",INDEX(Locations!$B$3:$E$308,MATCH('Dept A Planning'!D25,Locations!$B$3:$B$308,0),4)="UK"),(J25)*(0.15*Transport!$C$14+0.85*Transport!$C$9)*'Dept A Planning'!F25,IF(AND(OR(D25="Ireland",INDEX(Locations!$B$3:$F$308,MATCH('Dept A Planning'!D25,Locations!$B$3:$B$308,0),5)="Yes"),E25="Car",INDEX(Locations!$B$3:$E$308,MATCH('Dept A Planning'!C25,Locations!$B$3:$B$308,0),4)="UK"),(J25)*(0.15*Transport!$C$14+0.85*Transport!$C$9)*'Dept A Planning'!F25,IF(AND(OR(C25="Ireland",INDEX(Locations!$B$3:$F$308,MATCH('Dept A Planning'!C25,Locations!$B$3:$B$308,0),5)="Yes"),E25="Hybrid Car",INDEX(Locations!$B$3:$E$308,MATCH('Dept A Planning'!D25,Locations!$B$3:$B$308,0),4)="UK"),(J25)*(0.15*Transport!$C$14+0.85*Transport!$C$9)*'Dept A Planning'!F25,IF(AND(OR(D25="Ireland",INDEX(Locations!$B$3:$F$308,MATCH('Dept A Planning'!D25,Locations!$B$3:$B$308,0),5)="Yes"),E25="Hybrid Car",INDEX(Locations!$B$3:$E$308,MATCH('Dept A Planning'!C25,Locations!$B$3:$B$308,0),4)="UK"),(J25)*(0.15*Transport!$C$14+0.85*Transport!$C$9)*'Dept A Planning'!F25,IF(AND(OR(C25="Ireland",INDEX(Locations!$B$3:$F$308,MATCH('Dept A Planning'!C25,Locations!$B$3:$B$308,0),5)="Yes"),E25="Electric Car",INDEX(Locations!$B$3:$E$308,MATCH('Dept A Planning'!D25,Locations!$B$3:$B$308,0),4)="UK"),(J25)*(0.15*Transport!$C$14+0.85*Transport!$C$8)*'Dept A Planning'!F25,IF(AND(OR(D25="Ireland",INDEX(Locations!$B$3:$F$308,MATCH('Dept A Planning'!D25,Locations!$B$3:$B$308,0),5)="Yes"),E25="Electric Car",INDEX(Locations!$B$3:$E$308,MATCH('Dept A Planning'!C25,Locations!$B$3:$B$308,0),4)="UK"),(J25)*(0.15*Transport!$C$14+0.85*Transport!$C$8)*'Dept A Planning'!F25,IF(AND(OR(C25="Ireland",INDEX(Locations!$B$3:$F$308,MATCH('Dept A Planning'!C25,Locations!$B$3:$B$308,0),5)="Yes"),E25="Bus/Coach",INDEX(Locations!$B$3:$E$308,MATCH('Dept A Planning'!D25,Locations!$B$3:$B$308,0),4)="UK"),(J25)*(0.15*Transport!$C$13+0.85*Transport!$C$5)*'Dept A Planning'!F25,IF(AND(OR(D25="Ireland",INDEX(Locations!$B$3:$F$308,MATCH('Dept A Planning'!D25,Locations!$B$3:$B$308,0),5)="Yes"),E25="Bus/Coach",INDEX(Locations!$B$3:$E$308,MATCH('Dept A Planning'!C25,Locations!$B$3:$B$308,0),4)="UK"),(J25)*(0.15*Transport!$C$13+0.85*Transport!$C$5)*'Dept A Planning'!F25,IF(AND(OR(C25="Ireland",INDEX(Locations!$B$3:$F$308,MATCH('Dept A Planning'!C25,Locations!$B$3:$B$308,0),5)="Yes"),E25="Train",INDEX(Locations!$B$3:$E$308,MATCH('Dept A Planning'!D25,Locations!$B$3:$B$308,0),4)="UK"),(J25)*(0.15*Transport!$C$13+0.85*Transport!$C$3)*'Dept A Planning'!F25,IF(AND(OR(D25="Ireland",INDEX(Locations!$B$3:$F$308,MATCH('Dept A Planning'!D25,Locations!$B$3:$B$308,0),5)="Yes"),E25="Train",INDEX(Locations!$B$3:$E$308,MATCH('Dept A Planning'!C25,Locations!$B$3:$B$308,0),4)="UK"),(J25)*(0.15*Transport!$C$13+0.85*Transport!$C$3),J25*(INDEX(Transport!$B$3:$E$14,MATCH('Dept A Planning'!E25,Transport!$B$3:$B$14,0),IF(INDEX(Locations!$B$3:$G$308,MATCH('Dept A Planning'!C25,Locations!$B$3:$B$308,0),4)="UK",2,IF(INDEX(Locations!$B$3:$G$308,MATCH('Dept A Planning'!C25,Locations!$B$3:$B$308,0),4)="Europe",3,4)))))*F25*G25*H25))))))))))))))))))),1)),"")</f>
        <v/>
      </c>
      <c r="L25" s="90"/>
    </row>
    <row r="26" spans="1:14" ht="17.399999999999999" customHeight="1" x14ac:dyDescent="0.25">
      <c r="A26" s="90"/>
      <c r="B26" s="91"/>
      <c r="C26" s="91"/>
      <c r="D26" s="91"/>
      <c r="E26" s="91"/>
      <c r="F26" s="90"/>
      <c r="G26" s="90">
        <v>1</v>
      </c>
      <c r="H26" s="101">
        <v>1</v>
      </c>
      <c r="I26" s="91"/>
      <c r="J26" s="100" t="str">
        <f>(IFERROR(IF(I26="Yes",(ROUND(6371 * ACOS(SIN((VLOOKUP(C26,Locations!B:D,2,FALSE))*PI()/180)*SIN((VLOOKUP(D26,Locations!B:D,2,FALSE))*PI()/180) + COS((VLOOKUP(C26,Locations!B:D,2,FALSE))*PI()/180) * COS((VLOOKUP(D26,Locations!B:D,2,FALSE))*PI()/180)*COS((VLOOKUP(D26,Locations!B:D,3,FALSE))* PI()/180-(VLOOKUP(C26,Locations!B:D,3,FALSE))*PI()/180))/1.609,0))*2,(ROUND(6371 * ACOS(SIN((VLOOKUP(C26,Locations!B:D,2,FALSE))*PI()/180)*SIN((VLOOKUP(D26,Locations!B:D,2,FALSE))*PI()/180) + COS((VLOOKUP(C26,Locations!B:D,2,FALSE))*PI()/180) * COS((VLOOKUP(D26,Locations!B:D,2,FALSE))*PI()/180)*COS((VLOOKUP(D26,Locations!B:D,3,FALSE))* PI()/180-(VLOOKUP(C26,Locations!B:D,3,FALSE))*PI()/180))/1.609,0))),""))</f>
        <v/>
      </c>
      <c r="K26" s="100" t="str" cm="1">
        <f t="array" ref="K26">IFERROR((ROUND(IF(AND(E26="Train",INDEX(Locations!$B$3:$E$308,MATCH('Dept A Planning'!C26,Locations!$B$3:$B$308,0),4)="Europe",INDEX(Locations!$B$3:$E$308,MATCH('Dept A Planning'!D26,Locations!$B$3:$B$308,0),4)="UK"),(((INDEX(Dover!$B$3:$G$124,MATCH('Dept A Planning'!C26,Dover!$B$3:$B$124,0),6))*Transport!$D$3)+(INDEX(Dover!$B$3:$G$124,MATCH('Dept A Planning'!D26,Dover!$B$3:$B$124,0),6)*Transport!$C$3))*'Dept A Planning'!F26*IF(I26="Yes",2,1),IF(AND(E26="Train",INDEX(Locations!$B$3:$E$308,MATCH('Dept A Planning'!D26,Locations!$B$3:$B$308,0),4)="Europe",INDEX(Locations!$B$3:$E$308,MATCH('Dept A Planning'!C26,Locations!$B$3:$B$308,0),4)="UK"),(((INDEX(Dover!$B$3:$G$124,MATCH('Dept A Planning'!D26,Dover!$B$3:$B$124,0),6))*Transport!$D$3)+(INDEX(Dover!$B$3:$G$124,MATCH('Dept A Planning'!C26,Dover!$B$3:$B$124,0),6)*Transport!$C$3))*'Dept A Planning'!F26*IF(I26="Yes",2,1),IF(AND(E26="Bus/Coach",INDEX(Locations!$B$3:$E$308,MATCH('Dept A Planning'!C26,Locations!$B$3:$B$308,0),4)="Europe",INDEX(Locations!$B$3:$E$308,MATCH('Dept A Planning'!D26,Locations!$B$3:$B$308,0),4)="UK"),((((J26)-42.4)*Transport!$D$5)+(42.4*Transport!$D$13))*'Dept A Planning'!F26,IF(AND(E26="Bus/Coach",INDEX(Locations!$B$3:$E$308,MATCH('Dept A Planning'!D26,Locations!$B$3:$B$308,0),4)="Europe",INDEX(Locations!$B$3:$E$308,MATCH('Dept A Planning'!C26,Locations!$B$3:$B$308,0),4)="UK"),((((J26)-42.4)*Transport!$D$5)+(42.4*Transport!$D$13))*'Dept A Planning'!F26,IF(AND(E26="Car",INDEX(Locations!$B$3:$E$308,MATCH('Dept A Planning'!C26,Locations!$B$3:$B$308,0),4)="Europe",INDEX(Locations!$B$3:$E$308,MATCH('Dept A Planning'!D26,Locations!$B$3:$B$308,0),4)="UK"),(((((J26)-42.4)*Transport!$D$9)+(42.4*Transport!$D$14))*'Dept A Planning'!F26),IF(AND(E26="Car",INDEX(Locations!$B$3:$E$308,MATCH('Dept A Planning'!D26,Locations!$B$3:$B$308,0),4)="Europe",INDEX(Locations!$B$3:$E$308,MATCH('Dept A Planning'!C26,Locations!$B$3:$B$308,0),4)="UK"),(((((J26)-42.4)*Transport!$D$9)+(42.4*Transport!$D$14))*'Dept A Planning'!F26),IF(AND(E26="Hybrid car",INDEX(Locations!$B$3:$E$308,MATCH('Dept A Planning'!C26,Locations!$B$3:$B$308,0),4)="Europe",INDEX(Locations!$B$3:$E$308,MATCH('Dept A Planning'!D26,Locations!$B$3:$B$308,0),4)="UK"),(((((J26)-42.4)*Transport!$D$9)+(42.4*Transport!$D$14))*'Dept A Planning'!F26),IF(AND(E26="Hybrid car",INDEX(Locations!$B$3:$E$308,MATCH('Dept A Planning'!D26,Locations!$B$3:$B$308,0),4)="Europe",INDEX(Locations!$B$3:$E$308,MATCH('Dept A Planning'!C26,Locations!$B$3:$B$308,0),4)="UK"),(((((J26)-42.4)*Transport!$D$9)+(42.4*Transport!$D$14))*'Dept A Planning'!F26),IF(AND(E26="Electric car",INDEX(Locations!$B$3:$E$308,MATCH('Dept A Planning'!C26,Locations!$B$3:$B$308,0),4)="Europe",INDEX(Locations!$B$3:$E$308,MATCH('Dept A Planning'!D26,Locations!$B$3:$B$308,0),4)="UK"),(((((J26)-42.4)*Transport!$D$8)+(42.4*Transport!$D$14))*'Dept A Planning'!F26),IF(AND(E26="Electric car",INDEX(Locations!$B$3:$E$308,MATCH('Dept A Planning'!D26,Locations!$B$3:$B$308,0),4)="Europe",INDEX(Locations!$B$3:$E$308,MATCH('Dept A Planning'!C26,Locations!$B$3:$B$308,0),4)="UK"),(((((J26)-42.4)*Transport!$D$8)+(42.4*Transport!$D$14))*'Dept A Planning'!F26),IF(AND(OR(C26="Ireland",INDEX(Locations!$B$3:$F$308,MATCH('Dept A Planning'!C26,Locations!$B$3:$B$308,0),5)="Yes"),E26="Car",INDEX(Locations!$B$3:$E$308,MATCH('Dept A Planning'!D26,Locations!$B$3:$B$308,0),4)="UK"),(J26)*(0.15*Transport!$C$14+0.85*Transport!$C$9)*'Dept A Planning'!F26,IF(AND(OR(D26="Ireland",INDEX(Locations!$B$3:$F$308,MATCH('Dept A Planning'!D26,Locations!$B$3:$B$308,0),5)="Yes"),E26="Car",INDEX(Locations!$B$3:$E$308,MATCH('Dept A Planning'!C26,Locations!$B$3:$B$308,0),4)="UK"),(J26)*(0.15*Transport!$C$14+0.85*Transport!$C$9)*'Dept A Planning'!F26,IF(AND(OR(C26="Ireland",INDEX(Locations!$B$3:$F$308,MATCH('Dept A Planning'!C26,Locations!$B$3:$B$308,0),5)="Yes"),E26="Hybrid Car",INDEX(Locations!$B$3:$E$308,MATCH('Dept A Planning'!D26,Locations!$B$3:$B$308,0),4)="UK"),(J26)*(0.15*Transport!$C$14+0.85*Transport!$C$9)*'Dept A Planning'!F26,IF(AND(OR(D26="Ireland",INDEX(Locations!$B$3:$F$308,MATCH('Dept A Planning'!D26,Locations!$B$3:$B$308,0),5)="Yes"),E26="Hybrid Car",INDEX(Locations!$B$3:$E$308,MATCH('Dept A Planning'!C26,Locations!$B$3:$B$308,0),4)="UK"),(J26)*(0.15*Transport!$C$14+0.85*Transport!$C$9)*'Dept A Planning'!F26,IF(AND(OR(C26="Ireland",INDEX(Locations!$B$3:$F$308,MATCH('Dept A Planning'!C26,Locations!$B$3:$B$308,0),5)="Yes"),E26="Electric Car",INDEX(Locations!$B$3:$E$308,MATCH('Dept A Planning'!D26,Locations!$B$3:$B$308,0),4)="UK"),(J26)*(0.15*Transport!$C$14+0.85*Transport!$C$8)*'Dept A Planning'!F26,IF(AND(OR(D26="Ireland",INDEX(Locations!$B$3:$F$308,MATCH('Dept A Planning'!D26,Locations!$B$3:$B$308,0),5)="Yes"),E26="Electric Car",INDEX(Locations!$B$3:$E$308,MATCH('Dept A Planning'!C26,Locations!$B$3:$B$308,0),4)="UK"),(J26)*(0.15*Transport!$C$14+0.85*Transport!$C$8)*'Dept A Planning'!F26,IF(AND(OR(C26="Ireland",INDEX(Locations!$B$3:$F$308,MATCH('Dept A Planning'!C26,Locations!$B$3:$B$308,0),5)="Yes"),E26="Bus/Coach",INDEX(Locations!$B$3:$E$308,MATCH('Dept A Planning'!D26,Locations!$B$3:$B$308,0),4)="UK"),(J26)*(0.15*Transport!$C$13+0.85*Transport!$C$5)*'Dept A Planning'!F26,IF(AND(OR(D26="Ireland",INDEX(Locations!$B$3:$F$308,MATCH('Dept A Planning'!D26,Locations!$B$3:$B$308,0),5)="Yes"),E26="Bus/Coach",INDEX(Locations!$B$3:$E$308,MATCH('Dept A Planning'!C26,Locations!$B$3:$B$308,0),4)="UK"),(J26)*(0.15*Transport!$C$13+0.85*Transport!$C$5)*'Dept A Planning'!F26,IF(AND(OR(C26="Ireland",INDEX(Locations!$B$3:$F$308,MATCH('Dept A Planning'!C26,Locations!$B$3:$B$308,0),5)="Yes"),E26="Train",INDEX(Locations!$B$3:$E$308,MATCH('Dept A Planning'!D26,Locations!$B$3:$B$308,0),4)="UK"),(J26)*(0.15*Transport!$C$13+0.85*Transport!$C$3)*'Dept A Planning'!F26,IF(AND(OR(D26="Ireland",INDEX(Locations!$B$3:$F$308,MATCH('Dept A Planning'!D26,Locations!$B$3:$B$308,0),5)="Yes"),E26="Train",INDEX(Locations!$B$3:$E$308,MATCH('Dept A Planning'!C26,Locations!$B$3:$B$308,0),4)="UK"),(J26)*(0.15*Transport!$C$13+0.85*Transport!$C$3),J26*(INDEX(Transport!$B$3:$E$14,MATCH('Dept A Planning'!E26,Transport!$B$3:$B$14,0),IF(INDEX(Locations!$B$3:$G$308,MATCH('Dept A Planning'!C26,Locations!$B$3:$B$308,0),4)="UK",2,IF(INDEX(Locations!$B$3:$G$308,MATCH('Dept A Planning'!C26,Locations!$B$3:$B$308,0),4)="Europe",3,4)))))*F26*G26*H26))))))))))))))))))),1)),"")</f>
        <v/>
      </c>
      <c r="L26" s="90"/>
    </row>
    <row r="27" spans="1:14" ht="17.399999999999999" customHeight="1" x14ac:dyDescent="0.25">
      <c r="A27" s="90"/>
      <c r="B27" s="91"/>
      <c r="C27" s="91"/>
      <c r="D27" s="91"/>
      <c r="E27" s="91"/>
      <c r="F27" s="90"/>
      <c r="G27" s="90">
        <v>1</v>
      </c>
      <c r="H27" s="101">
        <v>1</v>
      </c>
      <c r="I27" s="91"/>
      <c r="J27" s="100" t="str">
        <f>(IFERROR(IF(I27="Yes",(ROUND(6371 * ACOS(SIN((VLOOKUP(C27,Locations!B:D,2,FALSE))*PI()/180)*SIN((VLOOKUP(D27,Locations!B:D,2,FALSE))*PI()/180) + COS((VLOOKUP(C27,Locations!B:D,2,FALSE))*PI()/180) * COS((VLOOKUP(D27,Locations!B:D,2,FALSE))*PI()/180)*COS((VLOOKUP(D27,Locations!B:D,3,FALSE))* PI()/180-(VLOOKUP(C27,Locations!B:D,3,FALSE))*PI()/180))/1.609,0))*2,(ROUND(6371 * ACOS(SIN((VLOOKUP(C27,Locations!B:D,2,FALSE))*PI()/180)*SIN((VLOOKUP(D27,Locations!B:D,2,FALSE))*PI()/180) + COS((VLOOKUP(C27,Locations!B:D,2,FALSE))*PI()/180) * COS((VLOOKUP(D27,Locations!B:D,2,FALSE))*PI()/180)*COS((VLOOKUP(D27,Locations!B:D,3,FALSE))* PI()/180-(VLOOKUP(C27,Locations!B:D,3,FALSE))*PI()/180))/1.609,0))),""))</f>
        <v/>
      </c>
      <c r="K27" s="100" t="str" cm="1">
        <f t="array" ref="K27">IFERROR((ROUND(IF(AND(E27="Train",INDEX(Locations!$B$3:$E$308,MATCH('Dept A Planning'!C27,Locations!$B$3:$B$308,0),4)="Europe",INDEX(Locations!$B$3:$E$308,MATCH('Dept A Planning'!D27,Locations!$B$3:$B$308,0),4)="UK"),(((INDEX(Dover!$B$3:$G$124,MATCH('Dept A Planning'!C27,Dover!$B$3:$B$124,0),6))*Transport!$D$3)+(INDEX(Dover!$B$3:$G$124,MATCH('Dept A Planning'!D27,Dover!$B$3:$B$124,0),6)*Transport!$C$3))*'Dept A Planning'!F27*IF(I27="Yes",2,1),IF(AND(E27="Train",INDEX(Locations!$B$3:$E$308,MATCH('Dept A Planning'!D27,Locations!$B$3:$B$308,0),4)="Europe",INDEX(Locations!$B$3:$E$308,MATCH('Dept A Planning'!C27,Locations!$B$3:$B$308,0),4)="UK"),(((INDEX(Dover!$B$3:$G$124,MATCH('Dept A Planning'!D27,Dover!$B$3:$B$124,0),6))*Transport!$D$3)+(INDEX(Dover!$B$3:$G$124,MATCH('Dept A Planning'!C27,Dover!$B$3:$B$124,0),6)*Transport!$C$3))*'Dept A Planning'!F27*IF(I27="Yes",2,1),IF(AND(E27="Bus/Coach",INDEX(Locations!$B$3:$E$308,MATCH('Dept A Planning'!C27,Locations!$B$3:$B$308,0),4)="Europe",INDEX(Locations!$B$3:$E$308,MATCH('Dept A Planning'!D27,Locations!$B$3:$B$308,0),4)="UK"),((((J27)-42.4)*Transport!$D$5)+(42.4*Transport!$D$13))*'Dept A Planning'!F27,IF(AND(E27="Bus/Coach",INDEX(Locations!$B$3:$E$308,MATCH('Dept A Planning'!D27,Locations!$B$3:$B$308,0),4)="Europe",INDEX(Locations!$B$3:$E$308,MATCH('Dept A Planning'!C27,Locations!$B$3:$B$308,0),4)="UK"),((((J27)-42.4)*Transport!$D$5)+(42.4*Transport!$D$13))*'Dept A Planning'!F27,IF(AND(E27="Car",INDEX(Locations!$B$3:$E$308,MATCH('Dept A Planning'!C27,Locations!$B$3:$B$308,0),4)="Europe",INDEX(Locations!$B$3:$E$308,MATCH('Dept A Planning'!D27,Locations!$B$3:$B$308,0),4)="UK"),(((((J27)-42.4)*Transport!$D$9)+(42.4*Transport!$D$14))*'Dept A Planning'!F27),IF(AND(E27="Car",INDEX(Locations!$B$3:$E$308,MATCH('Dept A Planning'!D27,Locations!$B$3:$B$308,0),4)="Europe",INDEX(Locations!$B$3:$E$308,MATCH('Dept A Planning'!C27,Locations!$B$3:$B$308,0),4)="UK"),(((((J27)-42.4)*Transport!$D$9)+(42.4*Transport!$D$14))*'Dept A Planning'!F27),IF(AND(E27="Hybrid car",INDEX(Locations!$B$3:$E$308,MATCH('Dept A Planning'!C27,Locations!$B$3:$B$308,0),4)="Europe",INDEX(Locations!$B$3:$E$308,MATCH('Dept A Planning'!D27,Locations!$B$3:$B$308,0),4)="UK"),(((((J27)-42.4)*Transport!$D$9)+(42.4*Transport!$D$14))*'Dept A Planning'!F27),IF(AND(E27="Hybrid car",INDEX(Locations!$B$3:$E$308,MATCH('Dept A Planning'!D27,Locations!$B$3:$B$308,0),4)="Europe",INDEX(Locations!$B$3:$E$308,MATCH('Dept A Planning'!C27,Locations!$B$3:$B$308,0),4)="UK"),(((((J27)-42.4)*Transport!$D$9)+(42.4*Transport!$D$14))*'Dept A Planning'!F27),IF(AND(E27="Electric car",INDEX(Locations!$B$3:$E$308,MATCH('Dept A Planning'!C27,Locations!$B$3:$B$308,0),4)="Europe",INDEX(Locations!$B$3:$E$308,MATCH('Dept A Planning'!D27,Locations!$B$3:$B$308,0),4)="UK"),(((((J27)-42.4)*Transport!$D$8)+(42.4*Transport!$D$14))*'Dept A Planning'!F27),IF(AND(E27="Electric car",INDEX(Locations!$B$3:$E$308,MATCH('Dept A Planning'!D27,Locations!$B$3:$B$308,0),4)="Europe",INDEX(Locations!$B$3:$E$308,MATCH('Dept A Planning'!C27,Locations!$B$3:$B$308,0),4)="UK"),(((((J27)-42.4)*Transport!$D$8)+(42.4*Transport!$D$14))*'Dept A Planning'!F27),IF(AND(OR(C27="Ireland",INDEX(Locations!$B$3:$F$308,MATCH('Dept A Planning'!C27,Locations!$B$3:$B$308,0),5)="Yes"),E27="Car",INDEX(Locations!$B$3:$E$308,MATCH('Dept A Planning'!D27,Locations!$B$3:$B$308,0),4)="UK"),(J27)*(0.15*Transport!$C$14+0.85*Transport!$C$9)*'Dept A Planning'!F27,IF(AND(OR(D27="Ireland",INDEX(Locations!$B$3:$F$308,MATCH('Dept A Planning'!D27,Locations!$B$3:$B$308,0),5)="Yes"),E27="Car",INDEX(Locations!$B$3:$E$308,MATCH('Dept A Planning'!C27,Locations!$B$3:$B$308,0),4)="UK"),(J27)*(0.15*Transport!$C$14+0.85*Transport!$C$9)*'Dept A Planning'!F27,IF(AND(OR(C27="Ireland",INDEX(Locations!$B$3:$F$308,MATCH('Dept A Planning'!C27,Locations!$B$3:$B$308,0),5)="Yes"),E27="Hybrid Car",INDEX(Locations!$B$3:$E$308,MATCH('Dept A Planning'!D27,Locations!$B$3:$B$308,0),4)="UK"),(J27)*(0.15*Transport!$C$14+0.85*Transport!$C$9)*'Dept A Planning'!F27,IF(AND(OR(D27="Ireland",INDEX(Locations!$B$3:$F$308,MATCH('Dept A Planning'!D27,Locations!$B$3:$B$308,0),5)="Yes"),E27="Hybrid Car",INDEX(Locations!$B$3:$E$308,MATCH('Dept A Planning'!C27,Locations!$B$3:$B$308,0),4)="UK"),(J27)*(0.15*Transport!$C$14+0.85*Transport!$C$9)*'Dept A Planning'!F27,IF(AND(OR(C27="Ireland",INDEX(Locations!$B$3:$F$308,MATCH('Dept A Planning'!C27,Locations!$B$3:$B$308,0),5)="Yes"),E27="Electric Car",INDEX(Locations!$B$3:$E$308,MATCH('Dept A Planning'!D27,Locations!$B$3:$B$308,0),4)="UK"),(J27)*(0.15*Transport!$C$14+0.85*Transport!$C$8)*'Dept A Planning'!F27,IF(AND(OR(D27="Ireland",INDEX(Locations!$B$3:$F$308,MATCH('Dept A Planning'!D27,Locations!$B$3:$B$308,0),5)="Yes"),E27="Electric Car",INDEX(Locations!$B$3:$E$308,MATCH('Dept A Planning'!C27,Locations!$B$3:$B$308,0),4)="UK"),(J27)*(0.15*Transport!$C$14+0.85*Transport!$C$8)*'Dept A Planning'!F27,IF(AND(OR(C27="Ireland",INDEX(Locations!$B$3:$F$308,MATCH('Dept A Planning'!C27,Locations!$B$3:$B$308,0),5)="Yes"),E27="Bus/Coach",INDEX(Locations!$B$3:$E$308,MATCH('Dept A Planning'!D27,Locations!$B$3:$B$308,0),4)="UK"),(J27)*(0.15*Transport!$C$13+0.85*Transport!$C$5)*'Dept A Planning'!F27,IF(AND(OR(D27="Ireland",INDEX(Locations!$B$3:$F$308,MATCH('Dept A Planning'!D27,Locations!$B$3:$B$308,0),5)="Yes"),E27="Bus/Coach",INDEX(Locations!$B$3:$E$308,MATCH('Dept A Planning'!C27,Locations!$B$3:$B$308,0),4)="UK"),(J27)*(0.15*Transport!$C$13+0.85*Transport!$C$5)*'Dept A Planning'!F27,IF(AND(OR(C27="Ireland",INDEX(Locations!$B$3:$F$308,MATCH('Dept A Planning'!C27,Locations!$B$3:$B$308,0),5)="Yes"),E27="Train",INDEX(Locations!$B$3:$E$308,MATCH('Dept A Planning'!D27,Locations!$B$3:$B$308,0),4)="UK"),(J27)*(0.15*Transport!$C$13+0.85*Transport!$C$3)*'Dept A Planning'!F27,IF(AND(OR(D27="Ireland",INDEX(Locations!$B$3:$F$308,MATCH('Dept A Planning'!D27,Locations!$B$3:$B$308,0),5)="Yes"),E27="Train",INDEX(Locations!$B$3:$E$308,MATCH('Dept A Planning'!C27,Locations!$B$3:$B$308,0),4)="UK"),(J27)*(0.15*Transport!$C$13+0.85*Transport!$C$3),J27*(INDEX(Transport!$B$3:$E$14,MATCH('Dept A Planning'!E27,Transport!$B$3:$B$14,0),IF(INDEX(Locations!$B$3:$G$308,MATCH('Dept A Planning'!C27,Locations!$B$3:$B$308,0),4)="UK",2,IF(INDEX(Locations!$B$3:$G$308,MATCH('Dept A Planning'!C27,Locations!$B$3:$B$308,0),4)="Europe",3,4)))))*F27*G27*H27))))))))))))))))))),1)),"")</f>
        <v/>
      </c>
      <c r="L27" s="90"/>
    </row>
    <row r="28" spans="1:14" ht="17.399999999999999" customHeight="1" x14ac:dyDescent="0.25">
      <c r="A28" s="90"/>
      <c r="B28" s="91"/>
      <c r="C28" s="91"/>
      <c r="D28" s="91"/>
      <c r="E28" s="91"/>
      <c r="F28" s="90"/>
      <c r="G28" s="90">
        <v>1</v>
      </c>
      <c r="H28" s="101">
        <v>1</v>
      </c>
      <c r="I28" s="91"/>
      <c r="J28" s="100" t="str">
        <f>(IFERROR(IF(I28="Yes",(ROUND(6371 * ACOS(SIN((VLOOKUP(C28,Locations!B:D,2,FALSE))*PI()/180)*SIN((VLOOKUP(D28,Locations!B:D,2,FALSE))*PI()/180) + COS((VLOOKUP(C28,Locations!B:D,2,FALSE))*PI()/180) * COS((VLOOKUP(D28,Locations!B:D,2,FALSE))*PI()/180)*COS((VLOOKUP(D28,Locations!B:D,3,FALSE))* PI()/180-(VLOOKUP(C28,Locations!B:D,3,FALSE))*PI()/180))/1.609,0))*2,(ROUND(6371 * ACOS(SIN((VLOOKUP(C28,Locations!B:D,2,FALSE))*PI()/180)*SIN((VLOOKUP(D28,Locations!B:D,2,FALSE))*PI()/180) + COS((VLOOKUP(C28,Locations!B:D,2,FALSE))*PI()/180) * COS((VLOOKUP(D28,Locations!B:D,2,FALSE))*PI()/180)*COS((VLOOKUP(D28,Locations!B:D,3,FALSE))* PI()/180-(VLOOKUP(C28,Locations!B:D,3,FALSE))*PI()/180))/1.609,0))),""))</f>
        <v/>
      </c>
      <c r="K28" s="100" t="str" cm="1">
        <f t="array" ref="K28">IFERROR((ROUND(IF(AND(E28="Train",INDEX(Locations!$B$3:$E$308,MATCH('Dept A Planning'!C28,Locations!$B$3:$B$308,0),4)="Europe",INDEX(Locations!$B$3:$E$308,MATCH('Dept A Planning'!D28,Locations!$B$3:$B$308,0),4)="UK"),(((INDEX(Dover!$B$3:$G$124,MATCH('Dept A Planning'!C28,Dover!$B$3:$B$124,0),6))*Transport!$D$3)+(INDEX(Dover!$B$3:$G$124,MATCH('Dept A Planning'!D28,Dover!$B$3:$B$124,0),6)*Transport!$C$3))*'Dept A Planning'!F28*IF(I28="Yes",2,1),IF(AND(E28="Train",INDEX(Locations!$B$3:$E$308,MATCH('Dept A Planning'!D28,Locations!$B$3:$B$308,0),4)="Europe",INDEX(Locations!$B$3:$E$308,MATCH('Dept A Planning'!C28,Locations!$B$3:$B$308,0),4)="UK"),(((INDEX(Dover!$B$3:$G$124,MATCH('Dept A Planning'!D28,Dover!$B$3:$B$124,0),6))*Transport!$D$3)+(INDEX(Dover!$B$3:$G$124,MATCH('Dept A Planning'!C28,Dover!$B$3:$B$124,0),6)*Transport!$C$3))*'Dept A Planning'!F28*IF(I28="Yes",2,1),IF(AND(E28="Bus/Coach",INDEX(Locations!$B$3:$E$308,MATCH('Dept A Planning'!C28,Locations!$B$3:$B$308,0),4)="Europe",INDEX(Locations!$B$3:$E$308,MATCH('Dept A Planning'!D28,Locations!$B$3:$B$308,0),4)="UK"),((((J28)-42.4)*Transport!$D$5)+(42.4*Transport!$D$13))*'Dept A Planning'!F28,IF(AND(E28="Bus/Coach",INDEX(Locations!$B$3:$E$308,MATCH('Dept A Planning'!D28,Locations!$B$3:$B$308,0),4)="Europe",INDEX(Locations!$B$3:$E$308,MATCH('Dept A Planning'!C28,Locations!$B$3:$B$308,0),4)="UK"),((((J28)-42.4)*Transport!$D$5)+(42.4*Transport!$D$13))*'Dept A Planning'!F28,IF(AND(E28="Car",INDEX(Locations!$B$3:$E$308,MATCH('Dept A Planning'!C28,Locations!$B$3:$B$308,0),4)="Europe",INDEX(Locations!$B$3:$E$308,MATCH('Dept A Planning'!D28,Locations!$B$3:$B$308,0),4)="UK"),(((((J28)-42.4)*Transport!$D$9)+(42.4*Transport!$D$14))*'Dept A Planning'!F28),IF(AND(E28="Car",INDEX(Locations!$B$3:$E$308,MATCH('Dept A Planning'!D28,Locations!$B$3:$B$308,0),4)="Europe",INDEX(Locations!$B$3:$E$308,MATCH('Dept A Planning'!C28,Locations!$B$3:$B$308,0),4)="UK"),(((((J28)-42.4)*Transport!$D$9)+(42.4*Transport!$D$14))*'Dept A Planning'!F28),IF(AND(E28="Hybrid car",INDEX(Locations!$B$3:$E$308,MATCH('Dept A Planning'!C28,Locations!$B$3:$B$308,0),4)="Europe",INDEX(Locations!$B$3:$E$308,MATCH('Dept A Planning'!D28,Locations!$B$3:$B$308,0),4)="UK"),(((((J28)-42.4)*Transport!$D$9)+(42.4*Transport!$D$14))*'Dept A Planning'!F28),IF(AND(E28="Hybrid car",INDEX(Locations!$B$3:$E$308,MATCH('Dept A Planning'!D28,Locations!$B$3:$B$308,0),4)="Europe",INDEX(Locations!$B$3:$E$308,MATCH('Dept A Planning'!C28,Locations!$B$3:$B$308,0),4)="UK"),(((((J28)-42.4)*Transport!$D$9)+(42.4*Transport!$D$14))*'Dept A Planning'!F28),IF(AND(E28="Electric car",INDEX(Locations!$B$3:$E$308,MATCH('Dept A Planning'!C28,Locations!$B$3:$B$308,0),4)="Europe",INDEX(Locations!$B$3:$E$308,MATCH('Dept A Planning'!D28,Locations!$B$3:$B$308,0),4)="UK"),(((((J28)-42.4)*Transport!$D$8)+(42.4*Transport!$D$14))*'Dept A Planning'!F28),IF(AND(E28="Electric car",INDEX(Locations!$B$3:$E$308,MATCH('Dept A Planning'!D28,Locations!$B$3:$B$308,0),4)="Europe",INDEX(Locations!$B$3:$E$308,MATCH('Dept A Planning'!C28,Locations!$B$3:$B$308,0),4)="UK"),(((((J28)-42.4)*Transport!$D$8)+(42.4*Transport!$D$14))*'Dept A Planning'!F28),IF(AND(OR(C28="Ireland",INDEX(Locations!$B$3:$F$308,MATCH('Dept A Planning'!C28,Locations!$B$3:$B$308,0),5)="Yes"),E28="Car",INDEX(Locations!$B$3:$E$308,MATCH('Dept A Planning'!D28,Locations!$B$3:$B$308,0),4)="UK"),(J28)*(0.15*Transport!$C$14+0.85*Transport!$C$9)*'Dept A Planning'!F28,IF(AND(OR(D28="Ireland",INDEX(Locations!$B$3:$F$308,MATCH('Dept A Planning'!D28,Locations!$B$3:$B$308,0),5)="Yes"),E28="Car",INDEX(Locations!$B$3:$E$308,MATCH('Dept A Planning'!C28,Locations!$B$3:$B$308,0),4)="UK"),(J28)*(0.15*Transport!$C$14+0.85*Transport!$C$9)*'Dept A Planning'!F28,IF(AND(OR(C28="Ireland",INDEX(Locations!$B$3:$F$308,MATCH('Dept A Planning'!C28,Locations!$B$3:$B$308,0),5)="Yes"),E28="Hybrid Car",INDEX(Locations!$B$3:$E$308,MATCH('Dept A Planning'!D28,Locations!$B$3:$B$308,0),4)="UK"),(J28)*(0.15*Transport!$C$14+0.85*Transport!$C$9)*'Dept A Planning'!F28,IF(AND(OR(D28="Ireland",INDEX(Locations!$B$3:$F$308,MATCH('Dept A Planning'!D28,Locations!$B$3:$B$308,0),5)="Yes"),E28="Hybrid Car",INDEX(Locations!$B$3:$E$308,MATCH('Dept A Planning'!C28,Locations!$B$3:$B$308,0),4)="UK"),(J28)*(0.15*Transport!$C$14+0.85*Transport!$C$9)*'Dept A Planning'!F28,IF(AND(OR(C28="Ireland",INDEX(Locations!$B$3:$F$308,MATCH('Dept A Planning'!C28,Locations!$B$3:$B$308,0),5)="Yes"),E28="Electric Car",INDEX(Locations!$B$3:$E$308,MATCH('Dept A Planning'!D28,Locations!$B$3:$B$308,0),4)="UK"),(J28)*(0.15*Transport!$C$14+0.85*Transport!$C$8)*'Dept A Planning'!F28,IF(AND(OR(D28="Ireland",INDEX(Locations!$B$3:$F$308,MATCH('Dept A Planning'!D28,Locations!$B$3:$B$308,0),5)="Yes"),E28="Electric Car",INDEX(Locations!$B$3:$E$308,MATCH('Dept A Planning'!C28,Locations!$B$3:$B$308,0),4)="UK"),(J28)*(0.15*Transport!$C$14+0.85*Transport!$C$8)*'Dept A Planning'!F28,IF(AND(OR(C28="Ireland",INDEX(Locations!$B$3:$F$308,MATCH('Dept A Planning'!C28,Locations!$B$3:$B$308,0),5)="Yes"),E28="Bus/Coach",INDEX(Locations!$B$3:$E$308,MATCH('Dept A Planning'!D28,Locations!$B$3:$B$308,0),4)="UK"),(J28)*(0.15*Transport!$C$13+0.85*Transport!$C$5)*'Dept A Planning'!F28,IF(AND(OR(D28="Ireland",INDEX(Locations!$B$3:$F$308,MATCH('Dept A Planning'!D28,Locations!$B$3:$B$308,0),5)="Yes"),E28="Bus/Coach",INDEX(Locations!$B$3:$E$308,MATCH('Dept A Planning'!C28,Locations!$B$3:$B$308,0),4)="UK"),(J28)*(0.15*Transport!$C$13+0.85*Transport!$C$5)*'Dept A Planning'!F28,IF(AND(OR(C28="Ireland",INDEX(Locations!$B$3:$F$308,MATCH('Dept A Planning'!C28,Locations!$B$3:$B$308,0),5)="Yes"),E28="Train",INDEX(Locations!$B$3:$E$308,MATCH('Dept A Planning'!D28,Locations!$B$3:$B$308,0),4)="UK"),(J28)*(0.15*Transport!$C$13+0.85*Transport!$C$3)*'Dept A Planning'!F28,IF(AND(OR(D28="Ireland",INDEX(Locations!$B$3:$F$308,MATCH('Dept A Planning'!D28,Locations!$B$3:$B$308,0),5)="Yes"),E28="Train",INDEX(Locations!$B$3:$E$308,MATCH('Dept A Planning'!C28,Locations!$B$3:$B$308,0),4)="UK"),(J28)*(0.15*Transport!$C$13+0.85*Transport!$C$3),J28*(INDEX(Transport!$B$3:$E$14,MATCH('Dept A Planning'!E28,Transport!$B$3:$B$14,0),IF(INDEX(Locations!$B$3:$G$308,MATCH('Dept A Planning'!C28,Locations!$B$3:$B$308,0),4)="UK",2,IF(INDEX(Locations!$B$3:$G$308,MATCH('Dept A Planning'!C28,Locations!$B$3:$B$308,0),4)="Europe",3,4)))))*F28*G28*H28))))))))))))))))))),1)),"")</f>
        <v/>
      </c>
      <c r="L28" s="90"/>
    </row>
    <row r="29" spans="1:14" ht="17.399999999999999" customHeight="1" x14ac:dyDescent="0.25">
      <c r="A29" s="90"/>
      <c r="B29" s="91"/>
      <c r="C29" s="91"/>
      <c r="D29" s="91"/>
      <c r="E29" s="91"/>
      <c r="F29" s="90"/>
      <c r="G29" s="90">
        <v>1</v>
      </c>
      <c r="H29" s="101">
        <v>1</v>
      </c>
      <c r="I29" s="91"/>
      <c r="J29" s="100" t="str">
        <f>(IFERROR(IF(I29="Yes",(ROUND(6371 * ACOS(SIN((VLOOKUP(C29,Locations!B:D,2,FALSE))*PI()/180)*SIN((VLOOKUP(D29,Locations!B:D,2,FALSE))*PI()/180) + COS((VLOOKUP(C29,Locations!B:D,2,FALSE))*PI()/180) * COS((VLOOKUP(D29,Locations!B:D,2,FALSE))*PI()/180)*COS((VLOOKUP(D29,Locations!B:D,3,FALSE))* PI()/180-(VLOOKUP(C29,Locations!B:D,3,FALSE))*PI()/180))/1.609,0))*2,(ROUND(6371 * ACOS(SIN((VLOOKUP(C29,Locations!B:D,2,FALSE))*PI()/180)*SIN((VLOOKUP(D29,Locations!B:D,2,FALSE))*PI()/180) + COS((VLOOKUP(C29,Locations!B:D,2,FALSE))*PI()/180) * COS((VLOOKUP(D29,Locations!B:D,2,FALSE))*PI()/180)*COS((VLOOKUP(D29,Locations!B:D,3,FALSE))* PI()/180-(VLOOKUP(C29,Locations!B:D,3,FALSE))*PI()/180))/1.609,0))),""))</f>
        <v/>
      </c>
      <c r="K29" s="100" t="str" cm="1">
        <f t="array" ref="K29">IFERROR((ROUND(IF(AND(E29="Train",INDEX(Locations!$B$3:$E$308,MATCH('Dept A Planning'!C29,Locations!$B$3:$B$308,0),4)="Europe",INDEX(Locations!$B$3:$E$308,MATCH('Dept A Planning'!D29,Locations!$B$3:$B$308,0),4)="UK"),(((INDEX(Dover!$B$3:$G$124,MATCH('Dept A Planning'!C29,Dover!$B$3:$B$124,0),6))*Transport!$D$3)+(INDEX(Dover!$B$3:$G$124,MATCH('Dept A Planning'!D29,Dover!$B$3:$B$124,0),6)*Transport!$C$3))*'Dept A Planning'!F29*IF(I29="Yes",2,1),IF(AND(E29="Train",INDEX(Locations!$B$3:$E$308,MATCH('Dept A Planning'!D29,Locations!$B$3:$B$308,0),4)="Europe",INDEX(Locations!$B$3:$E$308,MATCH('Dept A Planning'!C29,Locations!$B$3:$B$308,0),4)="UK"),(((INDEX(Dover!$B$3:$G$124,MATCH('Dept A Planning'!D29,Dover!$B$3:$B$124,0),6))*Transport!$D$3)+(INDEX(Dover!$B$3:$G$124,MATCH('Dept A Planning'!C29,Dover!$B$3:$B$124,0),6)*Transport!$C$3))*'Dept A Planning'!F29*IF(I29="Yes",2,1),IF(AND(E29="Bus/Coach",INDEX(Locations!$B$3:$E$308,MATCH('Dept A Planning'!C29,Locations!$B$3:$B$308,0),4)="Europe",INDEX(Locations!$B$3:$E$308,MATCH('Dept A Planning'!D29,Locations!$B$3:$B$308,0),4)="UK"),((((J29)-42.4)*Transport!$D$5)+(42.4*Transport!$D$13))*'Dept A Planning'!F29,IF(AND(E29="Bus/Coach",INDEX(Locations!$B$3:$E$308,MATCH('Dept A Planning'!D29,Locations!$B$3:$B$308,0),4)="Europe",INDEX(Locations!$B$3:$E$308,MATCH('Dept A Planning'!C29,Locations!$B$3:$B$308,0),4)="UK"),((((J29)-42.4)*Transport!$D$5)+(42.4*Transport!$D$13))*'Dept A Planning'!F29,IF(AND(E29="Car",INDEX(Locations!$B$3:$E$308,MATCH('Dept A Planning'!C29,Locations!$B$3:$B$308,0),4)="Europe",INDEX(Locations!$B$3:$E$308,MATCH('Dept A Planning'!D29,Locations!$B$3:$B$308,0),4)="UK"),(((((J29)-42.4)*Transport!$D$9)+(42.4*Transport!$D$14))*'Dept A Planning'!F29),IF(AND(E29="Car",INDEX(Locations!$B$3:$E$308,MATCH('Dept A Planning'!D29,Locations!$B$3:$B$308,0),4)="Europe",INDEX(Locations!$B$3:$E$308,MATCH('Dept A Planning'!C29,Locations!$B$3:$B$308,0),4)="UK"),(((((J29)-42.4)*Transport!$D$9)+(42.4*Transport!$D$14))*'Dept A Planning'!F29),IF(AND(E29="Hybrid car",INDEX(Locations!$B$3:$E$308,MATCH('Dept A Planning'!C29,Locations!$B$3:$B$308,0),4)="Europe",INDEX(Locations!$B$3:$E$308,MATCH('Dept A Planning'!D29,Locations!$B$3:$B$308,0),4)="UK"),(((((J29)-42.4)*Transport!$D$9)+(42.4*Transport!$D$14))*'Dept A Planning'!F29),IF(AND(E29="Hybrid car",INDEX(Locations!$B$3:$E$308,MATCH('Dept A Planning'!D29,Locations!$B$3:$B$308,0),4)="Europe",INDEX(Locations!$B$3:$E$308,MATCH('Dept A Planning'!C29,Locations!$B$3:$B$308,0),4)="UK"),(((((J29)-42.4)*Transport!$D$9)+(42.4*Transport!$D$14))*'Dept A Planning'!F29),IF(AND(E29="Electric car",INDEX(Locations!$B$3:$E$308,MATCH('Dept A Planning'!C29,Locations!$B$3:$B$308,0),4)="Europe",INDEX(Locations!$B$3:$E$308,MATCH('Dept A Planning'!D29,Locations!$B$3:$B$308,0),4)="UK"),(((((J29)-42.4)*Transport!$D$8)+(42.4*Transport!$D$14))*'Dept A Planning'!F29),IF(AND(E29="Electric car",INDEX(Locations!$B$3:$E$308,MATCH('Dept A Planning'!D29,Locations!$B$3:$B$308,0),4)="Europe",INDEX(Locations!$B$3:$E$308,MATCH('Dept A Planning'!C29,Locations!$B$3:$B$308,0),4)="UK"),(((((J29)-42.4)*Transport!$D$8)+(42.4*Transport!$D$14))*'Dept A Planning'!F29),IF(AND(OR(C29="Ireland",INDEX(Locations!$B$3:$F$308,MATCH('Dept A Planning'!C29,Locations!$B$3:$B$308,0),5)="Yes"),E29="Car",INDEX(Locations!$B$3:$E$308,MATCH('Dept A Planning'!D29,Locations!$B$3:$B$308,0),4)="UK"),(J29)*(0.15*Transport!$C$14+0.85*Transport!$C$9)*'Dept A Planning'!F29,IF(AND(OR(D29="Ireland",INDEX(Locations!$B$3:$F$308,MATCH('Dept A Planning'!D29,Locations!$B$3:$B$308,0),5)="Yes"),E29="Car",INDEX(Locations!$B$3:$E$308,MATCH('Dept A Planning'!C29,Locations!$B$3:$B$308,0),4)="UK"),(J29)*(0.15*Transport!$C$14+0.85*Transport!$C$9)*'Dept A Planning'!F29,IF(AND(OR(C29="Ireland",INDEX(Locations!$B$3:$F$308,MATCH('Dept A Planning'!C29,Locations!$B$3:$B$308,0),5)="Yes"),E29="Hybrid Car",INDEX(Locations!$B$3:$E$308,MATCH('Dept A Planning'!D29,Locations!$B$3:$B$308,0),4)="UK"),(J29)*(0.15*Transport!$C$14+0.85*Transport!$C$9)*'Dept A Planning'!F29,IF(AND(OR(D29="Ireland",INDEX(Locations!$B$3:$F$308,MATCH('Dept A Planning'!D29,Locations!$B$3:$B$308,0),5)="Yes"),E29="Hybrid Car",INDEX(Locations!$B$3:$E$308,MATCH('Dept A Planning'!C29,Locations!$B$3:$B$308,0),4)="UK"),(J29)*(0.15*Transport!$C$14+0.85*Transport!$C$9)*'Dept A Planning'!F29,IF(AND(OR(C29="Ireland",INDEX(Locations!$B$3:$F$308,MATCH('Dept A Planning'!C29,Locations!$B$3:$B$308,0),5)="Yes"),E29="Electric Car",INDEX(Locations!$B$3:$E$308,MATCH('Dept A Planning'!D29,Locations!$B$3:$B$308,0),4)="UK"),(J29)*(0.15*Transport!$C$14+0.85*Transport!$C$8)*'Dept A Planning'!F29,IF(AND(OR(D29="Ireland",INDEX(Locations!$B$3:$F$308,MATCH('Dept A Planning'!D29,Locations!$B$3:$B$308,0),5)="Yes"),E29="Electric Car",INDEX(Locations!$B$3:$E$308,MATCH('Dept A Planning'!C29,Locations!$B$3:$B$308,0),4)="UK"),(J29)*(0.15*Transport!$C$14+0.85*Transport!$C$8)*'Dept A Planning'!F29,IF(AND(OR(C29="Ireland",INDEX(Locations!$B$3:$F$308,MATCH('Dept A Planning'!C29,Locations!$B$3:$B$308,0),5)="Yes"),E29="Bus/Coach",INDEX(Locations!$B$3:$E$308,MATCH('Dept A Planning'!D29,Locations!$B$3:$B$308,0),4)="UK"),(J29)*(0.15*Transport!$C$13+0.85*Transport!$C$5)*'Dept A Planning'!F29,IF(AND(OR(D29="Ireland",INDEX(Locations!$B$3:$F$308,MATCH('Dept A Planning'!D29,Locations!$B$3:$B$308,0),5)="Yes"),E29="Bus/Coach",INDEX(Locations!$B$3:$E$308,MATCH('Dept A Planning'!C29,Locations!$B$3:$B$308,0),4)="UK"),(J29)*(0.15*Transport!$C$13+0.85*Transport!$C$5)*'Dept A Planning'!F29,IF(AND(OR(C29="Ireland",INDEX(Locations!$B$3:$F$308,MATCH('Dept A Planning'!C29,Locations!$B$3:$B$308,0),5)="Yes"),E29="Train",INDEX(Locations!$B$3:$E$308,MATCH('Dept A Planning'!D29,Locations!$B$3:$B$308,0),4)="UK"),(J29)*(0.15*Transport!$C$13+0.85*Transport!$C$3)*'Dept A Planning'!F29,IF(AND(OR(D29="Ireland",INDEX(Locations!$B$3:$F$308,MATCH('Dept A Planning'!D29,Locations!$B$3:$B$308,0),5)="Yes"),E29="Train",INDEX(Locations!$B$3:$E$308,MATCH('Dept A Planning'!C29,Locations!$B$3:$B$308,0),4)="UK"),(J29)*(0.15*Transport!$C$13+0.85*Transport!$C$3),J29*(INDEX(Transport!$B$3:$E$14,MATCH('Dept A Planning'!E29,Transport!$B$3:$B$14,0),IF(INDEX(Locations!$B$3:$G$308,MATCH('Dept A Planning'!C29,Locations!$B$3:$B$308,0),4)="UK",2,IF(INDEX(Locations!$B$3:$G$308,MATCH('Dept A Planning'!C29,Locations!$B$3:$B$308,0),4)="Europe",3,4)))))*F29*G29*H29))))))))))))))))))),1)),"")</f>
        <v/>
      </c>
      <c r="L29" s="90"/>
    </row>
    <row r="30" spans="1:14" ht="17.399999999999999" customHeight="1" x14ac:dyDescent="0.25">
      <c r="A30" s="90"/>
      <c r="B30" s="91"/>
      <c r="C30" s="91"/>
      <c r="D30" s="91"/>
      <c r="E30" s="91"/>
      <c r="F30" s="90"/>
      <c r="G30" s="90">
        <v>1</v>
      </c>
      <c r="H30" s="101">
        <v>1</v>
      </c>
      <c r="I30" s="91"/>
      <c r="J30" s="100" t="str">
        <f>(IFERROR(IF(I30="Yes",(ROUND(6371 * ACOS(SIN((VLOOKUP(C30,Locations!B:D,2,FALSE))*PI()/180)*SIN((VLOOKUP(D30,Locations!B:D,2,FALSE))*PI()/180) + COS((VLOOKUP(C30,Locations!B:D,2,FALSE))*PI()/180) * COS((VLOOKUP(D30,Locations!B:D,2,FALSE))*PI()/180)*COS((VLOOKUP(D30,Locations!B:D,3,FALSE))* PI()/180-(VLOOKUP(C30,Locations!B:D,3,FALSE))*PI()/180))/1.609,0))*2,(ROUND(6371 * ACOS(SIN((VLOOKUP(C30,Locations!B:D,2,FALSE))*PI()/180)*SIN((VLOOKUP(D30,Locations!B:D,2,FALSE))*PI()/180) + COS((VLOOKUP(C30,Locations!B:D,2,FALSE))*PI()/180) * COS((VLOOKUP(D30,Locations!B:D,2,FALSE))*PI()/180)*COS((VLOOKUP(D30,Locations!B:D,3,FALSE))* PI()/180-(VLOOKUP(C30,Locations!B:D,3,FALSE))*PI()/180))/1.609,0))),""))</f>
        <v/>
      </c>
      <c r="K30" s="100" t="str" cm="1">
        <f t="array" ref="K30">IFERROR((ROUND(IF(AND(E30="Train",INDEX(Locations!$B$3:$E$308,MATCH('Dept A Planning'!C30,Locations!$B$3:$B$308,0),4)="Europe",INDEX(Locations!$B$3:$E$308,MATCH('Dept A Planning'!D30,Locations!$B$3:$B$308,0),4)="UK"),(((INDEX(Dover!$B$3:$G$124,MATCH('Dept A Planning'!C30,Dover!$B$3:$B$124,0),6))*Transport!$D$3)+(INDEX(Dover!$B$3:$G$124,MATCH('Dept A Planning'!D30,Dover!$B$3:$B$124,0),6)*Transport!$C$3))*'Dept A Planning'!F30*IF(I30="Yes",2,1),IF(AND(E30="Train",INDEX(Locations!$B$3:$E$308,MATCH('Dept A Planning'!D30,Locations!$B$3:$B$308,0),4)="Europe",INDEX(Locations!$B$3:$E$308,MATCH('Dept A Planning'!C30,Locations!$B$3:$B$308,0),4)="UK"),(((INDEX(Dover!$B$3:$G$124,MATCH('Dept A Planning'!D30,Dover!$B$3:$B$124,0),6))*Transport!$D$3)+(INDEX(Dover!$B$3:$G$124,MATCH('Dept A Planning'!C30,Dover!$B$3:$B$124,0),6)*Transport!$C$3))*'Dept A Planning'!F30*IF(I30="Yes",2,1),IF(AND(E30="Bus/Coach",INDEX(Locations!$B$3:$E$308,MATCH('Dept A Planning'!C30,Locations!$B$3:$B$308,0),4)="Europe",INDEX(Locations!$B$3:$E$308,MATCH('Dept A Planning'!D30,Locations!$B$3:$B$308,0),4)="UK"),((((J30)-42.4)*Transport!$D$5)+(42.4*Transport!$D$13))*'Dept A Planning'!F30,IF(AND(E30="Bus/Coach",INDEX(Locations!$B$3:$E$308,MATCH('Dept A Planning'!D30,Locations!$B$3:$B$308,0),4)="Europe",INDEX(Locations!$B$3:$E$308,MATCH('Dept A Planning'!C30,Locations!$B$3:$B$308,0),4)="UK"),((((J30)-42.4)*Transport!$D$5)+(42.4*Transport!$D$13))*'Dept A Planning'!F30,IF(AND(E30="Car",INDEX(Locations!$B$3:$E$308,MATCH('Dept A Planning'!C30,Locations!$B$3:$B$308,0),4)="Europe",INDEX(Locations!$B$3:$E$308,MATCH('Dept A Planning'!D30,Locations!$B$3:$B$308,0),4)="UK"),(((((J30)-42.4)*Transport!$D$9)+(42.4*Transport!$D$14))*'Dept A Planning'!F30),IF(AND(E30="Car",INDEX(Locations!$B$3:$E$308,MATCH('Dept A Planning'!D30,Locations!$B$3:$B$308,0),4)="Europe",INDEX(Locations!$B$3:$E$308,MATCH('Dept A Planning'!C30,Locations!$B$3:$B$308,0),4)="UK"),(((((J30)-42.4)*Transport!$D$9)+(42.4*Transport!$D$14))*'Dept A Planning'!F30),IF(AND(E30="Hybrid car",INDEX(Locations!$B$3:$E$308,MATCH('Dept A Planning'!C30,Locations!$B$3:$B$308,0),4)="Europe",INDEX(Locations!$B$3:$E$308,MATCH('Dept A Planning'!D30,Locations!$B$3:$B$308,0),4)="UK"),(((((J30)-42.4)*Transport!$D$9)+(42.4*Transport!$D$14))*'Dept A Planning'!F30),IF(AND(E30="Hybrid car",INDEX(Locations!$B$3:$E$308,MATCH('Dept A Planning'!D30,Locations!$B$3:$B$308,0),4)="Europe",INDEX(Locations!$B$3:$E$308,MATCH('Dept A Planning'!C30,Locations!$B$3:$B$308,0),4)="UK"),(((((J30)-42.4)*Transport!$D$9)+(42.4*Transport!$D$14))*'Dept A Planning'!F30),IF(AND(E30="Electric car",INDEX(Locations!$B$3:$E$308,MATCH('Dept A Planning'!C30,Locations!$B$3:$B$308,0),4)="Europe",INDEX(Locations!$B$3:$E$308,MATCH('Dept A Planning'!D30,Locations!$B$3:$B$308,0),4)="UK"),(((((J30)-42.4)*Transport!$D$8)+(42.4*Transport!$D$14))*'Dept A Planning'!F30),IF(AND(E30="Electric car",INDEX(Locations!$B$3:$E$308,MATCH('Dept A Planning'!D30,Locations!$B$3:$B$308,0),4)="Europe",INDEX(Locations!$B$3:$E$308,MATCH('Dept A Planning'!C30,Locations!$B$3:$B$308,0),4)="UK"),(((((J30)-42.4)*Transport!$D$8)+(42.4*Transport!$D$14))*'Dept A Planning'!F30),IF(AND(OR(C30="Ireland",INDEX(Locations!$B$3:$F$308,MATCH('Dept A Planning'!C30,Locations!$B$3:$B$308,0),5)="Yes"),E30="Car",INDEX(Locations!$B$3:$E$308,MATCH('Dept A Planning'!D30,Locations!$B$3:$B$308,0),4)="UK"),(J30)*(0.15*Transport!$C$14+0.85*Transport!$C$9)*'Dept A Planning'!F30,IF(AND(OR(D30="Ireland",INDEX(Locations!$B$3:$F$308,MATCH('Dept A Planning'!D30,Locations!$B$3:$B$308,0),5)="Yes"),E30="Car",INDEX(Locations!$B$3:$E$308,MATCH('Dept A Planning'!C30,Locations!$B$3:$B$308,0),4)="UK"),(J30)*(0.15*Transport!$C$14+0.85*Transport!$C$9)*'Dept A Planning'!F30,IF(AND(OR(C30="Ireland",INDEX(Locations!$B$3:$F$308,MATCH('Dept A Planning'!C30,Locations!$B$3:$B$308,0),5)="Yes"),E30="Hybrid Car",INDEX(Locations!$B$3:$E$308,MATCH('Dept A Planning'!D30,Locations!$B$3:$B$308,0),4)="UK"),(J30)*(0.15*Transport!$C$14+0.85*Transport!$C$9)*'Dept A Planning'!F30,IF(AND(OR(D30="Ireland",INDEX(Locations!$B$3:$F$308,MATCH('Dept A Planning'!D30,Locations!$B$3:$B$308,0),5)="Yes"),E30="Hybrid Car",INDEX(Locations!$B$3:$E$308,MATCH('Dept A Planning'!C30,Locations!$B$3:$B$308,0),4)="UK"),(J30)*(0.15*Transport!$C$14+0.85*Transport!$C$9)*'Dept A Planning'!F30,IF(AND(OR(C30="Ireland",INDEX(Locations!$B$3:$F$308,MATCH('Dept A Planning'!C30,Locations!$B$3:$B$308,0),5)="Yes"),E30="Electric Car",INDEX(Locations!$B$3:$E$308,MATCH('Dept A Planning'!D30,Locations!$B$3:$B$308,0),4)="UK"),(J30)*(0.15*Transport!$C$14+0.85*Transport!$C$8)*'Dept A Planning'!F30,IF(AND(OR(D30="Ireland",INDEX(Locations!$B$3:$F$308,MATCH('Dept A Planning'!D30,Locations!$B$3:$B$308,0),5)="Yes"),E30="Electric Car",INDEX(Locations!$B$3:$E$308,MATCH('Dept A Planning'!C30,Locations!$B$3:$B$308,0),4)="UK"),(J30)*(0.15*Transport!$C$14+0.85*Transport!$C$8)*'Dept A Planning'!F30,IF(AND(OR(C30="Ireland",INDEX(Locations!$B$3:$F$308,MATCH('Dept A Planning'!C30,Locations!$B$3:$B$308,0),5)="Yes"),E30="Bus/Coach",INDEX(Locations!$B$3:$E$308,MATCH('Dept A Planning'!D30,Locations!$B$3:$B$308,0),4)="UK"),(J30)*(0.15*Transport!$C$13+0.85*Transport!$C$5)*'Dept A Planning'!F30,IF(AND(OR(D30="Ireland",INDEX(Locations!$B$3:$F$308,MATCH('Dept A Planning'!D30,Locations!$B$3:$B$308,0),5)="Yes"),E30="Bus/Coach",INDEX(Locations!$B$3:$E$308,MATCH('Dept A Planning'!C30,Locations!$B$3:$B$308,0),4)="UK"),(J30)*(0.15*Transport!$C$13+0.85*Transport!$C$5)*'Dept A Planning'!F30,IF(AND(OR(C30="Ireland",INDEX(Locations!$B$3:$F$308,MATCH('Dept A Planning'!C30,Locations!$B$3:$B$308,0),5)="Yes"),E30="Train",INDEX(Locations!$B$3:$E$308,MATCH('Dept A Planning'!D30,Locations!$B$3:$B$308,0),4)="UK"),(J30)*(0.15*Transport!$C$13+0.85*Transport!$C$3)*'Dept A Planning'!F30,IF(AND(OR(D30="Ireland",INDEX(Locations!$B$3:$F$308,MATCH('Dept A Planning'!D30,Locations!$B$3:$B$308,0),5)="Yes"),E30="Train",INDEX(Locations!$B$3:$E$308,MATCH('Dept A Planning'!C30,Locations!$B$3:$B$308,0),4)="UK"),(J30)*(0.15*Transport!$C$13+0.85*Transport!$C$3),J30*(INDEX(Transport!$B$3:$E$14,MATCH('Dept A Planning'!E30,Transport!$B$3:$B$14,0),IF(INDEX(Locations!$B$3:$G$308,MATCH('Dept A Planning'!C30,Locations!$B$3:$B$308,0),4)="UK",2,IF(INDEX(Locations!$B$3:$G$308,MATCH('Dept A Planning'!C30,Locations!$B$3:$B$308,0),4)="Europe",3,4)))))*F30*G30*H30))))))))))))))))))),1)),"")</f>
        <v/>
      </c>
      <c r="L30" s="90"/>
      <c r="N30" s="96"/>
    </row>
    <row r="31" spans="1:14" ht="17.399999999999999" customHeight="1" x14ac:dyDescent="0.25">
      <c r="A31" s="90"/>
      <c r="B31" s="91"/>
      <c r="C31" s="91"/>
      <c r="D31" s="91"/>
      <c r="E31" s="91"/>
      <c r="F31" s="90"/>
      <c r="G31" s="90">
        <v>1</v>
      </c>
      <c r="H31" s="101">
        <v>1</v>
      </c>
      <c r="I31" s="91"/>
      <c r="J31" s="100" t="str">
        <f>(IFERROR(IF(I31="Yes",(ROUND(6371 * ACOS(SIN((VLOOKUP(C31,Locations!B:D,2,FALSE))*PI()/180)*SIN((VLOOKUP(D31,Locations!B:D,2,FALSE))*PI()/180) + COS((VLOOKUP(C31,Locations!B:D,2,FALSE))*PI()/180) * COS((VLOOKUP(D31,Locations!B:D,2,FALSE))*PI()/180)*COS((VLOOKUP(D31,Locations!B:D,3,FALSE))* PI()/180-(VLOOKUP(C31,Locations!B:D,3,FALSE))*PI()/180))/1.609,0))*2,(ROUND(6371 * ACOS(SIN((VLOOKUP(C31,Locations!B:D,2,FALSE))*PI()/180)*SIN((VLOOKUP(D31,Locations!B:D,2,FALSE))*PI()/180) + COS((VLOOKUP(C31,Locations!B:D,2,FALSE))*PI()/180) * COS((VLOOKUP(D31,Locations!B:D,2,FALSE))*PI()/180)*COS((VLOOKUP(D31,Locations!B:D,3,FALSE))* PI()/180-(VLOOKUP(C31,Locations!B:D,3,FALSE))*PI()/180))/1.609,0))),""))</f>
        <v/>
      </c>
      <c r="K31" s="100" t="str" cm="1">
        <f t="array" ref="K31">IFERROR((ROUND(IF(AND(E31="Train",INDEX(Locations!$B$3:$E$308,MATCH('Dept A Planning'!C31,Locations!$B$3:$B$308,0),4)="Europe",INDEX(Locations!$B$3:$E$308,MATCH('Dept A Planning'!D31,Locations!$B$3:$B$308,0),4)="UK"),(((INDEX(Dover!$B$3:$G$124,MATCH('Dept A Planning'!C31,Dover!$B$3:$B$124,0),6))*Transport!$D$3)+(INDEX(Dover!$B$3:$G$124,MATCH('Dept A Planning'!D31,Dover!$B$3:$B$124,0),6)*Transport!$C$3))*'Dept A Planning'!F31*IF(I31="Yes",2,1),IF(AND(E31="Train",INDEX(Locations!$B$3:$E$308,MATCH('Dept A Planning'!D31,Locations!$B$3:$B$308,0),4)="Europe",INDEX(Locations!$B$3:$E$308,MATCH('Dept A Planning'!C31,Locations!$B$3:$B$308,0),4)="UK"),(((INDEX(Dover!$B$3:$G$124,MATCH('Dept A Planning'!D31,Dover!$B$3:$B$124,0),6))*Transport!$D$3)+(INDEX(Dover!$B$3:$G$124,MATCH('Dept A Planning'!C31,Dover!$B$3:$B$124,0),6)*Transport!$C$3))*'Dept A Planning'!F31*IF(I31="Yes",2,1),IF(AND(E31="Bus/Coach",INDEX(Locations!$B$3:$E$308,MATCH('Dept A Planning'!C31,Locations!$B$3:$B$308,0),4)="Europe",INDEX(Locations!$B$3:$E$308,MATCH('Dept A Planning'!D31,Locations!$B$3:$B$308,0),4)="UK"),((((J31)-42.4)*Transport!$D$5)+(42.4*Transport!$D$13))*'Dept A Planning'!F31,IF(AND(E31="Bus/Coach",INDEX(Locations!$B$3:$E$308,MATCH('Dept A Planning'!D31,Locations!$B$3:$B$308,0),4)="Europe",INDEX(Locations!$B$3:$E$308,MATCH('Dept A Planning'!C31,Locations!$B$3:$B$308,0),4)="UK"),((((J31)-42.4)*Transport!$D$5)+(42.4*Transport!$D$13))*'Dept A Planning'!F31,IF(AND(E31="Car",INDEX(Locations!$B$3:$E$308,MATCH('Dept A Planning'!C31,Locations!$B$3:$B$308,0),4)="Europe",INDEX(Locations!$B$3:$E$308,MATCH('Dept A Planning'!D31,Locations!$B$3:$B$308,0),4)="UK"),(((((J31)-42.4)*Transport!$D$9)+(42.4*Transport!$D$14))*'Dept A Planning'!F31),IF(AND(E31="Car",INDEX(Locations!$B$3:$E$308,MATCH('Dept A Planning'!D31,Locations!$B$3:$B$308,0),4)="Europe",INDEX(Locations!$B$3:$E$308,MATCH('Dept A Planning'!C31,Locations!$B$3:$B$308,0),4)="UK"),(((((J31)-42.4)*Transport!$D$9)+(42.4*Transport!$D$14))*'Dept A Planning'!F31),IF(AND(E31="Hybrid car",INDEX(Locations!$B$3:$E$308,MATCH('Dept A Planning'!C31,Locations!$B$3:$B$308,0),4)="Europe",INDEX(Locations!$B$3:$E$308,MATCH('Dept A Planning'!D31,Locations!$B$3:$B$308,0),4)="UK"),(((((J31)-42.4)*Transport!$D$9)+(42.4*Transport!$D$14))*'Dept A Planning'!F31),IF(AND(E31="Hybrid car",INDEX(Locations!$B$3:$E$308,MATCH('Dept A Planning'!D31,Locations!$B$3:$B$308,0),4)="Europe",INDEX(Locations!$B$3:$E$308,MATCH('Dept A Planning'!C31,Locations!$B$3:$B$308,0),4)="UK"),(((((J31)-42.4)*Transport!$D$9)+(42.4*Transport!$D$14))*'Dept A Planning'!F31),IF(AND(E31="Electric car",INDEX(Locations!$B$3:$E$308,MATCH('Dept A Planning'!C31,Locations!$B$3:$B$308,0),4)="Europe",INDEX(Locations!$B$3:$E$308,MATCH('Dept A Planning'!D31,Locations!$B$3:$B$308,0),4)="UK"),(((((J31)-42.4)*Transport!$D$8)+(42.4*Transport!$D$14))*'Dept A Planning'!F31),IF(AND(E31="Electric car",INDEX(Locations!$B$3:$E$308,MATCH('Dept A Planning'!D31,Locations!$B$3:$B$308,0),4)="Europe",INDEX(Locations!$B$3:$E$308,MATCH('Dept A Planning'!C31,Locations!$B$3:$B$308,0),4)="UK"),(((((J31)-42.4)*Transport!$D$8)+(42.4*Transport!$D$14))*'Dept A Planning'!F31),IF(AND(OR(C31="Ireland",INDEX(Locations!$B$3:$F$308,MATCH('Dept A Planning'!C31,Locations!$B$3:$B$308,0),5)="Yes"),E31="Car",INDEX(Locations!$B$3:$E$308,MATCH('Dept A Planning'!D31,Locations!$B$3:$B$308,0),4)="UK"),(J31)*(0.15*Transport!$C$14+0.85*Transport!$C$9)*'Dept A Planning'!F31,IF(AND(OR(D31="Ireland",INDEX(Locations!$B$3:$F$308,MATCH('Dept A Planning'!D31,Locations!$B$3:$B$308,0),5)="Yes"),E31="Car",INDEX(Locations!$B$3:$E$308,MATCH('Dept A Planning'!C31,Locations!$B$3:$B$308,0),4)="UK"),(J31)*(0.15*Transport!$C$14+0.85*Transport!$C$9)*'Dept A Planning'!F31,IF(AND(OR(C31="Ireland",INDEX(Locations!$B$3:$F$308,MATCH('Dept A Planning'!C31,Locations!$B$3:$B$308,0),5)="Yes"),E31="Hybrid Car",INDEX(Locations!$B$3:$E$308,MATCH('Dept A Planning'!D31,Locations!$B$3:$B$308,0),4)="UK"),(J31)*(0.15*Transport!$C$14+0.85*Transport!$C$9)*'Dept A Planning'!F31,IF(AND(OR(D31="Ireland",INDEX(Locations!$B$3:$F$308,MATCH('Dept A Planning'!D31,Locations!$B$3:$B$308,0),5)="Yes"),E31="Hybrid Car",INDEX(Locations!$B$3:$E$308,MATCH('Dept A Planning'!C31,Locations!$B$3:$B$308,0),4)="UK"),(J31)*(0.15*Transport!$C$14+0.85*Transport!$C$9)*'Dept A Planning'!F31,IF(AND(OR(C31="Ireland",INDEX(Locations!$B$3:$F$308,MATCH('Dept A Planning'!C31,Locations!$B$3:$B$308,0),5)="Yes"),E31="Electric Car",INDEX(Locations!$B$3:$E$308,MATCH('Dept A Planning'!D31,Locations!$B$3:$B$308,0),4)="UK"),(J31)*(0.15*Transport!$C$14+0.85*Transport!$C$8)*'Dept A Planning'!F31,IF(AND(OR(D31="Ireland",INDEX(Locations!$B$3:$F$308,MATCH('Dept A Planning'!D31,Locations!$B$3:$B$308,0),5)="Yes"),E31="Electric Car",INDEX(Locations!$B$3:$E$308,MATCH('Dept A Planning'!C31,Locations!$B$3:$B$308,0),4)="UK"),(J31)*(0.15*Transport!$C$14+0.85*Transport!$C$8)*'Dept A Planning'!F31,IF(AND(OR(C31="Ireland",INDEX(Locations!$B$3:$F$308,MATCH('Dept A Planning'!C31,Locations!$B$3:$B$308,0),5)="Yes"),E31="Bus/Coach",INDEX(Locations!$B$3:$E$308,MATCH('Dept A Planning'!D31,Locations!$B$3:$B$308,0),4)="UK"),(J31)*(0.15*Transport!$C$13+0.85*Transport!$C$5)*'Dept A Planning'!F31,IF(AND(OR(D31="Ireland",INDEX(Locations!$B$3:$F$308,MATCH('Dept A Planning'!D31,Locations!$B$3:$B$308,0),5)="Yes"),E31="Bus/Coach",INDEX(Locations!$B$3:$E$308,MATCH('Dept A Planning'!C31,Locations!$B$3:$B$308,0),4)="UK"),(J31)*(0.15*Transport!$C$13+0.85*Transport!$C$5)*'Dept A Planning'!F31,IF(AND(OR(C31="Ireland",INDEX(Locations!$B$3:$F$308,MATCH('Dept A Planning'!C31,Locations!$B$3:$B$308,0),5)="Yes"),E31="Train",INDEX(Locations!$B$3:$E$308,MATCH('Dept A Planning'!D31,Locations!$B$3:$B$308,0),4)="UK"),(J31)*(0.15*Transport!$C$13+0.85*Transport!$C$3)*'Dept A Planning'!F31,IF(AND(OR(D31="Ireland",INDEX(Locations!$B$3:$F$308,MATCH('Dept A Planning'!D31,Locations!$B$3:$B$308,0),5)="Yes"),E31="Train",INDEX(Locations!$B$3:$E$308,MATCH('Dept A Planning'!C31,Locations!$B$3:$B$308,0),4)="UK"),(J31)*(0.15*Transport!$C$13+0.85*Transport!$C$3),J31*(INDEX(Transport!$B$3:$E$14,MATCH('Dept A Planning'!E31,Transport!$B$3:$B$14,0),IF(INDEX(Locations!$B$3:$G$308,MATCH('Dept A Planning'!C31,Locations!$B$3:$B$308,0),4)="UK",2,IF(INDEX(Locations!$B$3:$G$308,MATCH('Dept A Planning'!C31,Locations!$B$3:$B$308,0),4)="Europe",3,4)))))*F31*G31*H31))))))))))))))))))),1)),"")</f>
        <v/>
      </c>
      <c r="L31" s="90"/>
      <c r="N31" s="96"/>
    </row>
    <row r="32" spans="1:14" ht="17.399999999999999" customHeight="1" x14ac:dyDescent="0.25">
      <c r="A32" s="90"/>
      <c r="B32" s="91"/>
      <c r="C32" s="91"/>
      <c r="D32" s="91"/>
      <c r="E32" s="91"/>
      <c r="F32" s="90"/>
      <c r="G32" s="90">
        <v>1</v>
      </c>
      <c r="H32" s="101">
        <v>1</v>
      </c>
      <c r="I32" s="91"/>
      <c r="J32" s="100" t="str">
        <f>(IFERROR(IF(I32="Yes",(ROUND(6371 * ACOS(SIN((VLOOKUP(C32,Locations!B:D,2,FALSE))*PI()/180)*SIN((VLOOKUP(D32,Locations!B:D,2,FALSE))*PI()/180) + COS((VLOOKUP(C32,Locations!B:D,2,FALSE))*PI()/180) * COS((VLOOKUP(D32,Locations!B:D,2,FALSE))*PI()/180)*COS((VLOOKUP(D32,Locations!B:D,3,FALSE))* PI()/180-(VLOOKUP(C32,Locations!B:D,3,FALSE))*PI()/180))/1.609,0))*2,(ROUND(6371 * ACOS(SIN((VLOOKUP(C32,Locations!B:D,2,FALSE))*PI()/180)*SIN((VLOOKUP(D32,Locations!B:D,2,FALSE))*PI()/180) + COS((VLOOKUP(C32,Locations!B:D,2,FALSE))*PI()/180) * COS((VLOOKUP(D32,Locations!B:D,2,FALSE))*PI()/180)*COS((VLOOKUP(D32,Locations!B:D,3,FALSE))* PI()/180-(VLOOKUP(C32,Locations!B:D,3,FALSE))*PI()/180))/1.609,0))),""))</f>
        <v/>
      </c>
      <c r="K32" s="100" t="str" cm="1">
        <f t="array" ref="K32">IFERROR((ROUND(IF(AND(E32="Train",INDEX(Locations!$B$3:$E$308,MATCH('Dept A Planning'!C32,Locations!$B$3:$B$308,0),4)="Europe",INDEX(Locations!$B$3:$E$308,MATCH('Dept A Planning'!D32,Locations!$B$3:$B$308,0),4)="UK"),(((INDEX(Dover!$B$3:$G$124,MATCH('Dept A Planning'!C32,Dover!$B$3:$B$124,0),6))*Transport!$D$3)+(INDEX(Dover!$B$3:$G$124,MATCH('Dept A Planning'!D32,Dover!$B$3:$B$124,0),6)*Transport!$C$3))*'Dept A Planning'!F32*IF(I32="Yes",2,1),IF(AND(E32="Train",INDEX(Locations!$B$3:$E$308,MATCH('Dept A Planning'!D32,Locations!$B$3:$B$308,0),4)="Europe",INDEX(Locations!$B$3:$E$308,MATCH('Dept A Planning'!C32,Locations!$B$3:$B$308,0),4)="UK"),(((INDEX(Dover!$B$3:$G$124,MATCH('Dept A Planning'!D32,Dover!$B$3:$B$124,0),6))*Transport!$D$3)+(INDEX(Dover!$B$3:$G$124,MATCH('Dept A Planning'!C32,Dover!$B$3:$B$124,0),6)*Transport!$C$3))*'Dept A Planning'!F32*IF(I32="Yes",2,1),IF(AND(E32="Bus/Coach",INDEX(Locations!$B$3:$E$308,MATCH('Dept A Planning'!C32,Locations!$B$3:$B$308,0),4)="Europe",INDEX(Locations!$B$3:$E$308,MATCH('Dept A Planning'!D32,Locations!$B$3:$B$308,0),4)="UK"),((((J32)-42.4)*Transport!$D$5)+(42.4*Transport!$D$13))*'Dept A Planning'!F32,IF(AND(E32="Bus/Coach",INDEX(Locations!$B$3:$E$308,MATCH('Dept A Planning'!D32,Locations!$B$3:$B$308,0),4)="Europe",INDEX(Locations!$B$3:$E$308,MATCH('Dept A Planning'!C32,Locations!$B$3:$B$308,0),4)="UK"),((((J32)-42.4)*Transport!$D$5)+(42.4*Transport!$D$13))*'Dept A Planning'!F32,IF(AND(E32="Car",INDEX(Locations!$B$3:$E$308,MATCH('Dept A Planning'!C32,Locations!$B$3:$B$308,0),4)="Europe",INDEX(Locations!$B$3:$E$308,MATCH('Dept A Planning'!D32,Locations!$B$3:$B$308,0),4)="UK"),(((((J32)-42.4)*Transport!$D$9)+(42.4*Transport!$D$14))*'Dept A Planning'!F32),IF(AND(E32="Car",INDEX(Locations!$B$3:$E$308,MATCH('Dept A Planning'!D32,Locations!$B$3:$B$308,0),4)="Europe",INDEX(Locations!$B$3:$E$308,MATCH('Dept A Planning'!C32,Locations!$B$3:$B$308,0),4)="UK"),(((((J32)-42.4)*Transport!$D$9)+(42.4*Transport!$D$14))*'Dept A Planning'!F32),IF(AND(E32="Hybrid car",INDEX(Locations!$B$3:$E$308,MATCH('Dept A Planning'!C32,Locations!$B$3:$B$308,0),4)="Europe",INDEX(Locations!$B$3:$E$308,MATCH('Dept A Planning'!D32,Locations!$B$3:$B$308,0),4)="UK"),(((((J32)-42.4)*Transport!$D$9)+(42.4*Transport!$D$14))*'Dept A Planning'!F32),IF(AND(E32="Hybrid car",INDEX(Locations!$B$3:$E$308,MATCH('Dept A Planning'!D32,Locations!$B$3:$B$308,0),4)="Europe",INDEX(Locations!$B$3:$E$308,MATCH('Dept A Planning'!C32,Locations!$B$3:$B$308,0),4)="UK"),(((((J32)-42.4)*Transport!$D$9)+(42.4*Transport!$D$14))*'Dept A Planning'!F32),IF(AND(E32="Electric car",INDEX(Locations!$B$3:$E$308,MATCH('Dept A Planning'!C32,Locations!$B$3:$B$308,0),4)="Europe",INDEX(Locations!$B$3:$E$308,MATCH('Dept A Planning'!D32,Locations!$B$3:$B$308,0),4)="UK"),(((((J32)-42.4)*Transport!$D$8)+(42.4*Transport!$D$14))*'Dept A Planning'!F32),IF(AND(E32="Electric car",INDEX(Locations!$B$3:$E$308,MATCH('Dept A Planning'!D32,Locations!$B$3:$B$308,0),4)="Europe",INDEX(Locations!$B$3:$E$308,MATCH('Dept A Planning'!C32,Locations!$B$3:$B$308,0),4)="UK"),(((((J32)-42.4)*Transport!$D$8)+(42.4*Transport!$D$14))*'Dept A Planning'!F32),IF(AND(OR(C32="Ireland",INDEX(Locations!$B$3:$F$308,MATCH('Dept A Planning'!C32,Locations!$B$3:$B$308,0),5)="Yes"),E32="Car",INDEX(Locations!$B$3:$E$308,MATCH('Dept A Planning'!D32,Locations!$B$3:$B$308,0),4)="UK"),(J32)*(0.15*Transport!$C$14+0.85*Transport!$C$9)*'Dept A Planning'!F32,IF(AND(OR(D32="Ireland",INDEX(Locations!$B$3:$F$308,MATCH('Dept A Planning'!D32,Locations!$B$3:$B$308,0),5)="Yes"),E32="Car",INDEX(Locations!$B$3:$E$308,MATCH('Dept A Planning'!C32,Locations!$B$3:$B$308,0),4)="UK"),(J32)*(0.15*Transport!$C$14+0.85*Transport!$C$9)*'Dept A Planning'!F32,IF(AND(OR(C32="Ireland",INDEX(Locations!$B$3:$F$308,MATCH('Dept A Planning'!C32,Locations!$B$3:$B$308,0),5)="Yes"),E32="Hybrid Car",INDEX(Locations!$B$3:$E$308,MATCH('Dept A Planning'!D32,Locations!$B$3:$B$308,0),4)="UK"),(J32)*(0.15*Transport!$C$14+0.85*Transport!$C$9)*'Dept A Planning'!F32,IF(AND(OR(D32="Ireland",INDEX(Locations!$B$3:$F$308,MATCH('Dept A Planning'!D32,Locations!$B$3:$B$308,0),5)="Yes"),E32="Hybrid Car",INDEX(Locations!$B$3:$E$308,MATCH('Dept A Planning'!C32,Locations!$B$3:$B$308,0),4)="UK"),(J32)*(0.15*Transport!$C$14+0.85*Transport!$C$9)*'Dept A Planning'!F32,IF(AND(OR(C32="Ireland",INDEX(Locations!$B$3:$F$308,MATCH('Dept A Planning'!C32,Locations!$B$3:$B$308,0),5)="Yes"),E32="Electric Car",INDEX(Locations!$B$3:$E$308,MATCH('Dept A Planning'!D32,Locations!$B$3:$B$308,0),4)="UK"),(J32)*(0.15*Transport!$C$14+0.85*Transport!$C$8)*'Dept A Planning'!F32,IF(AND(OR(D32="Ireland",INDEX(Locations!$B$3:$F$308,MATCH('Dept A Planning'!D32,Locations!$B$3:$B$308,0),5)="Yes"),E32="Electric Car",INDEX(Locations!$B$3:$E$308,MATCH('Dept A Planning'!C32,Locations!$B$3:$B$308,0),4)="UK"),(J32)*(0.15*Transport!$C$14+0.85*Transport!$C$8)*'Dept A Planning'!F32,IF(AND(OR(C32="Ireland",INDEX(Locations!$B$3:$F$308,MATCH('Dept A Planning'!C32,Locations!$B$3:$B$308,0),5)="Yes"),E32="Bus/Coach",INDEX(Locations!$B$3:$E$308,MATCH('Dept A Planning'!D32,Locations!$B$3:$B$308,0),4)="UK"),(J32)*(0.15*Transport!$C$13+0.85*Transport!$C$5)*'Dept A Planning'!F32,IF(AND(OR(D32="Ireland",INDEX(Locations!$B$3:$F$308,MATCH('Dept A Planning'!D32,Locations!$B$3:$B$308,0),5)="Yes"),E32="Bus/Coach",INDEX(Locations!$B$3:$E$308,MATCH('Dept A Planning'!C32,Locations!$B$3:$B$308,0),4)="UK"),(J32)*(0.15*Transport!$C$13+0.85*Transport!$C$5)*'Dept A Planning'!F32,IF(AND(OR(C32="Ireland",INDEX(Locations!$B$3:$F$308,MATCH('Dept A Planning'!C32,Locations!$B$3:$B$308,0),5)="Yes"),E32="Train",INDEX(Locations!$B$3:$E$308,MATCH('Dept A Planning'!D32,Locations!$B$3:$B$308,0),4)="UK"),(J32)*(0.15*Transport!$C$13+0.85*Transport!$C$3)*'Dept A Planning'!F32,IF(AND(OR(D32="Ireland",INDEX(Locations!$B$3:$F$308,MATCH('Dept A Planning'!D32,Locations!$B$3:$B$308,0),5)="Yes"),E32="Train",INDEX(Locations!$B$3:$E$308,MATCH('Dept A Planning'!C32,Locations!$B$3:$B$308,0),4)="UK"),(J32)*(0.15*Transport!$C$13+0.85*Transport!$C$3),J32*(INDEX(Transport!$B$3:$E$14,MATCH('Dept A Planning'!E32,Transport!$B$3:$B$14,0),IF(INDEX(Locations!$B$3:$G$308,MATCH('Dept A Planning'!C32,Locations!$B$3:$B$308,0),4)="UK",2,IF(INDEX(Locations!$B$3:$G$308,MATCH('Dept A Planning'!C32,Locations!$B$3:$B$308,0),4)="Europe",3,4)))))*F32*G32*H32))))))))))))))))))),1)),"")</f>
        <v/>
      </c>
      <c r="L32" s="90"/>
      <c r="N32" s="96"/>
    </row>
    <row r="33" spans="1:14" ht="17.399999999999999" customHeight="1" x14ac:dyDescent="0.25">
      <c r="A33" s="90"/>
      <c r="B33" s="91"/>
      <c r="C33" s="91"/>
      <c r="D33" s="91"/>
      <c r="E33" s="91"/>
      <c r="F33" s="90"/>
      <c r="G33" s="90">
        <v>1</v>
      </c>
      <c r="H33" s="101">
        <v>1</v>
      </c>
      <c r="I33" s="91"/>
      <c r="J33" s="100" t="str">
        <f>(IFERROR(IF(I33="Yes",(ROUND(6371 * ACOS(SIN((VLOOKUP(C33,Locations!B:D,2,FALSE))*PI()/180)*SIN((VLOOKUP(D33,Locations!B:D,2,FALSE))*PI()/180) + COS((VLOOKUP(C33,Locations!B:D,2,FALSE))*PI()/180) * COS((VLOOKUP(D33,Locations!B:D,2,FALSE))*PI()/180)*COS((VLOOKUP(D33,Locations!B:D,3,FALSE))* PI()/180-(VLOOKUP(C33,Locations!B:D,3,FALSE))*PI()/180))/1.609,0))*2,(ROUND(6371 * ACOS(SIN((VLOOKUP(C33,Locations!B:D,2,FALSE))*PI()/180)*SIN((VLOOKUP(D33,Locations!B:D,2,FALSE))*PI()/180) + COS((VLOOKUP(C33,Locations!B:D,2,FALSE))*PI()/180) * COS((VLOOKUP(D33,Locations!B:D,2,FALSE))*PI()/180)*COS((VLOOKUP(D33,Locations!B:D,3,FALSE))* PI()/180-(VLOOKUP(C33,Locations!B:D,3,FALSE))*PI()/180))/1.609,0))),""))</f>
        <v/>
      </c>
      <c r="K33" s="100" t="str" cm="1">
        <f t="array" ref="K33">IFERROR((ROUND(IF(AND(E33="Train",INDEX(Locations!$B$3:$E$308,MATCH('Dept A Planning'!C33,Locations!$B$3:$B$308,0),4)="Europe",INDEX(Locations!$B$3:$E$308,MATCH('Dept A Planning'!D33,Locations!$B$3:$B$308,0),4)="UK"),(((INDEX(Dover!$B$3:$G$124,MATCH('Dept A Planning'!C33,Dover!$B$3:$B$124,0),6))*Transport!$D$3)+(INDEX(Dover!$B$3:$G$124,MATCH('Dept A Planning'!D33,Dover!$B$3:$B$124,0),6)*Transport!$C$3))*'Dept A Planning'!F33*IF(I33="Yes",2,1),IF(AND(E33="Train",INDEX(Locations!$B$3:$E$308,MATCH('Dept A Planning'!D33,Locations!$B$3:$B$308,0),4)="Europe",INDEX(Locations!$B$3:$E$308,MATCH('Dept A Planning'!C33,Locations!$B$3:$B$308,0),4)="UK"),(((INDEX(Dover!$B$3:$G$124,MATCH('Dept A Planning'!D33,Dover!$B$3:$B$124,0),6))*Transport!$D$3)+(INDEX(Dover!$B$3:$G$124,MATCH('Dept A Planning'!C33,Dover!$B$3:$B$124,0),6)*Transport!$C$3))*'Dept A Planning'!F33*IF(I33="Yes",2,1),IF(AND(E33="Bus/Coach",INDEX(Locations!$B$3:$E$308,MATCH('Dept A Planning'!C33,Locations!$B$3:$B$308,0),4)="Europe",INDEX(Locations!$B$3:$E$308,MATCH('Dept A Planning'!D33,Locations!$B$3:$B$308,0),4)="UK"),((((J33)-42.4)*Transport!$D$5)+(42.4*Transport!$D$13))*'Dept A Planning'!F33,IF(AND(E33="Bus/Coach",INDEX(Locations!$B$3:$E$308,MATCH('Dept A Planning'!D33,Locations!$B$3:$B$308,0),4)="Europe",INDEX(Locations!$B$3:$E$308,MATCH('Dept A Planning'!C33,Locations!$B$3:$B$308,0),4)="UK"),((((J33)-42.4)*Transport!$D$5)+(42.4*Transport!$D$13))*'Dept A Planning'!F33,IF(AND(E33="Car",INDEX(Locations!$B$3:$E$308,MATCH('Dept A Planning'!C33,Locations!$B$3:$B$308,0),4)="Europe",INDEX(Locations!$B$3:$E$308,MATCH('Dept A Planning'!D33,Locations!$B$3:$B$308,0),4)="UK"),(((((J33)-42.4)*Transport!$D$9)+(42.4*Transport!$D$14))*'Dept A Planning'!F33),IF(AND(E33="Car",INDEX(Locations!$B$3:$E$308,MATCH('Dept A Planning'!D33,Locations!$B$3:$B$308,0),4)="Europe",INDEX(Locations!$B$3:$E$308,MATCH('Dept A Planning'!C33,Locations!$B$3:$B$308,0),4)="UK"),(((((J33)-42.4)*Transport!$D$9)+(42.4*Transport!$D$14))*'Dept A Planning'!F33),IF(AND(E33="Hybrid car",INDEX(Locations!$B$3:$E$308,MATCH('Dept A Planning'!C33,Locations!$B$3:$B$308,0),4)="Europe",INDEX(Locations!$B$3:$E$308,MATCH('Dept A Planning'!D33,Locations!$B$3:$B$308,0),4)="UK"),(((((J33)-42.4)*Transport!$D$9)+(42.4*Transport!$D$14))*'Dept A Planning'!F33),IF(AND(E33="Hybrid car",INDEX(Locations!$B$3:$E$308,MATCH('Dept A Planning'!D33,Locations!$B$3:$B$308,0),4)="Europe",INDEX(Locations!$B$3:$E$308,MATCH('Dept A Planning'!C33,Locations!$B$3:$B$308,0),4)="UK"),(((((J33)-42.4)*Transport!$D$9)+(42.4*Transport!$D$14))*'Dept A Planning'!F33),IF(AND(E33="Electric car",INDEX(Locations!$B$3:$E$308,MATCH('Dept A Planning'!C33,Locations!$B$3:$B$308,0),4)="Europe",INDEX(Locations!$B$3:$E$308,MATCH('Dept A Planning'!D33,Locations!$B$3:$B$308,0),4)="UK"),(((((J33)-42.4)*Transport!$D$8)+(42.4*Transport!$D$14))*'Dept A Planning'!F33),IF(AND(E33="Electric car",INDEX(Locations!$B$3:$E$308,MATCH('Dept A Planning'!D33,Locations!$B$3:$B$308,0),4)="Europe",INDEX(Locations!$B$3:$E$308,MATCH('Dept A Planning'!C33,Locations!$B$3:$B$308,0),4)="UK"),(((((J33)-42.4)*Transport!$D$8)+(42.4*Transport!$D$14))*'Dept A Planning'!F33),IF(AND(OR(C33="Ireland",INDEX(Locations!$B$3:$F$308,MATCH('Dept A Planning'!C33,Locations!$B$3:$B$308,0),5)="Yes"),E33="Car",INDEX(Locations!$B$3:$E$308,MATCH('Dept A Planning'!D33,Locations!$B$3:$B$308,0),4)="UK"),(J33)*(0.15*Transport!$C$14+0.85*Transport!$C$9)*'Dept A Planning'!F33,IF(AND(OR(D33="Ireland",INDEX(Locations!$B$3:$F$308,MATCH('Dept A Planning'!D33,Locations!$B$3:$B$308,0),5)="Yes"),E33="Car",INDEX(Locations!$B$3:$E$308,MATCH('Dept A Planning'!C33,Locations!$B$3:$B$308,0),4)="UK"),(J33)*(0.15*Transport!$C$14+0.85*Transport!$C$9)*'Dept A Planning'!F33,IF(AND(OR(C33="Ireland",INDEX(Locations!$B$3:$F$308,MATCH('Dept A Planning'!C33,Locations!$B$3:$B$308,0),5)="Yes"),E33="Hybrid Car",INDEX(Locations!$B$3:$E$308,MATCH('Dept A Planning'!D33,Locations!$B$3:$B$308,0),4)="UK"),(J33)*(0.15*Transport!$C$14+0.85*Transport!$C$9)*'Dept A Planning'!F33,IF(AND(OR(D33="Ireland",INDEX(Locations!$B$3:$F$308,MATCH('Dept A Planning'!D33,Locations!$B$3:$B$308,0),5)="Yes"),E33="Hybrid Car",INDEX(Locations!$B$3:$E$308,MATCH('Dept A Planning'!C33,Locations!$B$3:$B$308,0),4)="UK"),(J33)*(0.15*Transport!$C$14+0.85*Transport!$C$9)*'Dept A Planning'!F33,IF(AND(OR(C33="Ireland",INDEX(Locations!$B$3:$F$308,MATCH('Dept A Planning'!C33,Locations!$B$3:$B$308,0),5)="Yes"),E33="Electric Car",INDEX(Locations!$B$3:$E$308,MATCH('Dept A Planning'!D33,Locations!$B$3:$B$308,0),4)="UK"),(J33)*(0.15*Transport!$C$14+0.85*Transport!$C$8)*'Dept A Planning'!F33,IF(AND(OR(D33="Ireland",INDEX(Locations!$B$3:$F$308,MATCH('Dept A Planning'!D33,Locations!$B$3:$B$308,0),5)="Yes"),E33="Electric Car",INDEX(Locations!$B$3:$E$308,MATCH('Dept A Planning'!C33,Locations!$B$3:$B$308,0),4)="UK"),(J33)*(0.15*Transport!$C$14+0.85*Transport!$C$8)*'Dept A Planning'!F33,IF(AND(OR(C33="Ireland",INDEX(Locations!$B$3:$F$308,MATCH('Dept A Planning'!C33,Locations!$B$3:$B$308,0),5)="Yes"),E33="Bus/Coach",INDEX(Locations!$B$3:$E$308,MATCH('Dept A Planning'!D33,Locations!$B$3:$B$308,0),4)="UK"),(J33)*(0.15*Transport!$C$13+0.85*Transport!$C$5)*'Dept A Planning'!F33,IF(AND(OR(D33="Ireland",INDEX(Locations!$B$3:$F$308,MATCH('Dept A Planning'!D33,Locations!$B$3:$B$308,0),5)="Yes"),E33="Bus/Coach",INDEX(Locations!$B$3:$E$308,MATCH('Dept A Planning'!C33,Locations!$B$3:$B$308,0),4)="UK"),(J33)*(0.15*Transport!$C$13+0.85*Transport!$C$5)*'Dept A Planning'!F33,IF(AND(OR(C33="Ireland",INDEX(Locations!$B$3:$F$308,MATCH('Dept A Planning'!C33,Locations!$B$3:$B$308,0),5)="Yes"),E33="Train",INDEX(Locations!$B$3:$E$308,MATCH('Dept A Planning'!D33,Locations!$B$3:$B$308,0),4)="UK"),(J33)*(0.15*Transport!$C$13+0.85*Transport!$C$3)*'Dept A Planning'!F33,IF(AND(OR(D33="Ireland",INDEX(Locations!$B$3:$F$308,MATCH('Dept A Planning'!D33,Locations!$B$3:$B$308,0),5)="Yes"),E33="Train",INDEX(Locations!$B$3:$E$308,MATCH('Dept A Planning'!C33,Locations!$B$3:$B$308,0),4)="UK"),(J33)*(0.15*Transport!$C$13+0.85*Transport!$C$3),J33*(INDEX(Transport!$B$3:$E$14,MATCH('Dept A Planning'!E33,Transport!$B$3:$B$14,0),IF(INDEX(Locations!$B$3:$G$308,MATCH('Dept A Planning'!C33,Locations!$B$3:$B$308,0),4)="UK",2,IF(INDEX(Locations!$B$3:$G$308,MATCH('Dept A Planning'!C33,Locations!$B$3:$B$308,0),4)="Europe",3,4)))))*F33*G33*H33))))))))))))))))))),1)),"")</f>
        <v/>
      </c>
      <c r="L33" s="90"/>
      <c r="N33" s="96"/>
    </row>
    <row r="34" spans="1:14" ht="17.399999999999999" customHeight="1" x14ac:dyDescent="0.25">
      <c r="A34" s="90"/>
      <c r="B34" s="91"/>
      <c r="C34" s="91"/>
      <c r="D34" s="91"/>
      <c r="E34" s="91"/>
      <c r="F34" s="90"/>
      <c r="G34" s="90">
        <v>1</v>
      </c>
      <c r="H34" s="101">
        <v>1</v>
      </c>
      <c r="I34" s="91"/>
      <c r="J34" s="100" t="str">
        <f>(IFERROR(IF(I34="Yes",(ROUND(6371 * ACOS(SIN((VLOOKUP(C34,Locations!B:D,2,FALSE))*PI()/180)*SIN((VLOOKUP(D34,Locations!B:D,2,FALSE))*PI()/180) + COS((VLOOKUP(C34,Locations!B:D,2,FALSE))*PI()/180) * COS((VLOOKUP(D34,Locations!B:D,2,FALSE))*PI()/180)*COS((VLOOKUP(D34,Locations!B:D,3,FALSE))* PI()/180-(VLOOKUP(C34,Locations!B:D,3,FALSE))*PI()/180))/1.609,0))*2,(ROUND(6371 * ACOS(SIN((VLOOKUP(C34,Locations!B:D,2,FALSE))*PI()/180)*SIN((VLOOKUP(D34,Locations!B:D,2,FALSE))*PI()/180) + COS((VLOOKUP(C34,Locations!B:D,2,FALSE))*PI()/180) * COS((VLOOKUP(D34,Locations!B:D,2,FALSE))*PI()/180)*COS((VLOOKUP(D34,Locations!B:D,3,FALSE))* PI()/180-(VLOOKUP(C34,Locations!B:D,3,FALSE))*PI()/180))/1.609,0))),""))</f>
        <v/>
      </c>
      <c r="K34" s="100" t="str" cm="1">
        <f t="array" ref="K34">IFERROR((ROUND(IF(AND(E34="Train",INDEX(Locations!$B$3:$E$308,MATCH('Dept A Planning'!C34,Locations!$B$3:$B$308,0),4)="Europe",INDEX(Locations!$B$3:$E$308,MATCH('Dept A Planning'!D34,Locations!$B$3:$B$308,0),4)="UK"),(((INDEX(Dover!$B$3:$G$124,MATCH('Dept A Planning'!C34,Dover!$B$3:$B$124,0),6))*Transport!$D$3)+(INDEX(Dover!$B$3:$G$124,MATCH('Dept A Planning'!D34,Dover!$B$3:$B$124,0),6)*Transport!$C$3))*'Dept A Planning'!F34*IF(I34="Yes",2,1),IF(AND(E34="Train",INDEX(Locations!$B$3:$E$308,MATCH('Dept A Planning'!D34,Locations!$B$3:$B$308,0),4)="Europe",INDEX(Locations!$B$3:$E$308,MATCH('Dept A Planning'!C34,Locations!$B$3:$B$308,0),4)="UK"),(((INDEX(Dover!$B$3:$G$124,MATCH('Dept A Planning'!D34,Dover!$B$3:$B$124,0),6))*Transport!$D$3)+(INDEX(Dover!$B$3:$G$124,MATCH('Dept A Planning'!C34,Dover!$B$3:$B$124,0),6)*Transport!$C$3))*'Dept A Planning'!F34*IF(I34="Yes",2,1),IF(AND(E34="Bus/Coach",INDEX(Locations!$B$3:$E$308,MATCH('Dept A Planning'!C34,Locations!$B$3:$B$308,0),4)="Europe",INDEX(Locations!$B$3:$E$308,MATCH('Dept A Planning'!D34,Locations!$B$3:$B$308,0),4)="UK"),((((J34)-42.4)*Transport!$D$5)+(42.4*Transport!$D$13))*'Dept A Planning'!F34,IF(AND(E34="Bus/Coach",INDEX(Locations!$B$3:$E$308,MATCH('Dept A Planning'!D34,Locations!$B$3:$B$308,0),4)="Europe",INDEX(Locations!$B$3:$E$308,MATCH('Dept A Planning'!C34,Locations!$B$3:$B$308,0),4)="UK"),((((J34)-42.4)*Transport!$D$5)+(42.4*Transport!$D$13))*'Dept A Planning'!F34,IF(AND(E34="Car",INDEX(Locations!$B$3:$E$308,MATCH('Dept A Planning'!C34,Locations!$B$3:$B$308,0),4)="Europe",INDEX(Locations!$B$3:$E$308,MATCH('Dept A Planning'!D34,Locations!$B$3:$B$308,0),4)="UK"),(((((J34)-42.4)*Transport!$D$9)+(42.4*Transport!$D$14))*'Dept A Planning'!F34),IF(AND(E34="Car",INDEX(Locations!$B$3:$E$308,MATCH('Dept A Planning'!D34,Locations!$B$3:$B$308,0),4)="Europe",INDEX(Locations!$B$3:$E$308,MATCH('Dept A Planning'!C34,Locations!$B$3:$B$308,0),4)="UK"),(((((J34)-42.4)*Transport!$D$9)+(42.4*Transport!$D$14))*'Dept A Planning'!F34),IF(AND(E34="Hybrid car",INDEX(Locations!$B$3:$E$308,MATCH('Dept A Planning'!C34,Locations!$B$3:$B$308,0),4)="Europe",INDEX(Locations!$B$3:$E$308,MATCH('Dept A Planning'!D34,Locations!$B$3:$B$308,0),4)="UK"),(((((J34)-42.4)*Transport!$D$9)+(42.4*Transport!$D$14))*'Dept A Planning'!F34),IF(AND(E34="Hybrid car",INDEX(Locations!$B$3:$E$308,MATCH('Dept A Planning'!D34,Locations!$B$3:$B$308,0),4)="Europe",INDEX(Locations!$B$3:$E$308,MATCH('Dept A Planning'!C34,Locations!$B$3:$B$308,0),4)="UK"),(((((J34)-42.4)*Transport!$D$9)+(42.4*Transport!$D$14))*'Dept A Planning'!F34),IF(AND(E34="Electric car",INDEX(Locations!$B$3:$E$308,MATCH('Dept A Planning'!C34,Locations!$B$3:$B$308,0),4)="Europe",INDEX(Locations!$B$3:$E$308,MATCH('Dept A Planning'!D34,Locations!$B$3:$B$308,0),4)="UK"),(((((J34)-42.4)*Transport!$D$8)+(42.4*Transport!$D$14))*'Dept A Planning'!F34),IF(AND(E34="Electric car",INDEX(Locations!$B$3:$E$308,MATCH('Dept A Planning'!D34,Locations!$B$3:$B$308,0),4)="Europe",INDEX(Locations!$B$3:$E$308,MATCH('Dept A Planning'!C34,Locations!$B$3:$B$308,0),4)="UK"),(((((J34)-42.4)*Transport!$D$8)+(42.4*Transport!$D$14))*'Dept A Planning'!F34),IF(AND(OR(C34="Ireland",INDEX(Locations!$B$3:$F$308,MATCH('Dept A Planning'!C34,Locations!$B$3:$B$308,0),5)="Yes"),E34="Car",INDEX(Locations!$B$3:$E$308,MATCH('Dept A Planning'!D34,Locations!$B$3:$B$308,0),4)="UK"),(J34)*(0.15*Transport!$C$14+0.85*Transport!$C$9)*'Dept A Planning'!F34,IF(AND(OR(D34="Ireland",INDEX(Locations!$B$3:$F$308,MATCH('Dept A Planning'!D34,Locations!$B$3:$B$308,0),5)="Yes"),E34="Car",INDEX(Locations!$B$3:$E$308,MATCH('Dept A Planning'!C34,Locations!$B$3:$B$308,0),4)="UK"),(J34)*(0.15*Transport!$C$14+0.85*Transport!$C$9)*'Dept A Planning'!F34,IF(AND(OR(C34="Ireland",INDEX(Locations!$B$3:$F$308,MATCH('Dept A Planning'!C34,Locations!$B$3:$B$308,0),5)="Yes"),E34="Hybrid Car",INDEX(Locations!$B$3:$E$308,MATCH('Dept A Planning'!D34,Locations!$B$3:$B$308,0),4)="UK"),(J34)*(0.15*Transport!$C$14+0.85*Transport!$C$9)*'Dept A Planning'!F34,IF(AND(OR(D34="Ireland",INDEX(Locations!$B$3:$F$308,MATCH('Dept A Planning'!D34,Locations!$B$3:$B$308,0),5)="Yes"),E34="Hybrid Car",INDEX(Locations!$B$3:$E$308,MATCH('Dept A Planning'!C34,Locations!$B$3:$B$308,0),4)="UK"),(J34)*(0.15*Transport!$C$14+0.85*Transport!$C$9)*'Dept A Planning'!F34,IF(AND(OR(C34="Ireland",INDEX(Locations!$B$3:$F$308,MATCH('Dept A Planning'!C34,Locations!$B$3:$B$308,0),5)="Yes"),E34="Electric Car",INDEX(Locations!$B$3:$E$308,MATCH('Dept A Planning'!D34,Locations!$B$3:$B$308,0),4)="UK"),(J34)*(0.15*Transport!$C$14+0.85*Transport!$C$8)*'Dept A Planning'!F34,IF(AND(OR(D34="Ireland",INDEX(Locations!$B$3:$F$308,MATCH('Dept A Planning'!D34,Locations!$B$3:$B$308,0),5)="Yes"),E34="Electric Car",INDEX(Locations!$B$3:$E$308,MATCH('Dept A Planning'!C34,Locations!$B$3:$B$308,0),4)="UK"),(J34)*(0.15*Transport!$C$14+0.85*Transport!$C$8)*'Dept A Planning'!F34,IF(AND(OR(C34="Ireland",INDEX(Locations!$B$3:$F$308,MATCH('Dept A Planning'!C34,Locations!$B$3:$B$308,0),5)="Yes"),E34="Bus/Coach",INDEX(Locations!$B$3:$E$308,MATCH('Dept A Planning'!D34,Locations!$B$3:$B$308,0),4)="UK"),(J34)*(0.15*Transport!$C$13+0.85*Transport!$C$5)*'Dept A Planning'!F34,IF(AND(OR(D34="Ireland",INDEX(Locations!$B$3:$F$308,MATCH('Dept A Planning'!D34,Locations!$B$3:$B$308,0),5)="Yes"),E34="Bus/Coach",INDEX(Locations!$B$3:$E$308,MATCH('Dept A Planning'!C34,Locations!$B$3:$B$308,0),4)="UK"),(J34)*(0.15*Transport!$C$13+0.85*Transport!$C$5)*'Dept A Planning'!F34,IF(AND(OR(C34="Ireland",INDEX(Locations!$B$3:$F$308,MATCH('Dept A Planning'!C34,Locations!$B$3:$B$308,0),5)="Yes"),E34="Train",INDEX(Locations!$B$3:$E$308,MATCH('Dept A Planning'!D34,Locations!$B$3:$B$308,0),4)="UK"),(J34)*(0.15*Transport!$C$13+0.85*Transport!$C$3)*'Dept A Planning'!F34,IF(AND(OR(D34="Ireland",INDEX(Locations!$B$3:$F$308,MATCH('Dept A Planning'!D34,Locations!$B$3:$B$308,0),5)="Yes"),E34="Train",INDEX(Locations!$B$3:$E$308,MATCH('Dept A Planning'!C34,Locations!$B$3:$B$308,0),4)="UK"),(J34)*(0.15*Transport!$C$13+0.85*Transport!$C$3),J34*(INDEX(Transport!$B$3:$E$14,MATCH('Dept A Planning'!E34,Transport!$B$3:$B$14,0),IF(INDEX(Locations!$B$3:$G$308,MATCH('Dept A Planning'!C34,Locations!$B$3:$B$308,0),4)="UK",2,IF(INDEX(Locations!$B$3:$G$308,MATCH('Dept A Planning'!C34,Locations!$B$3:$B$308,0),4)="Europe",3,4)))))*F34*G34*H34))))))))))))))))))),1)),"")</f>
        <v/>
      </c>
      <c r="L34" s="90"/>
      <c r="M34" s="96"/>
      <c r="N34" s="96"/>
    </row>
    <row r="35" spans="1:14" ht="17.399999999999999" customHeight="1" x14ac:dyDescent="0.25">
      <c r="A35" s="90"/>
      <c r="B35" s="91"/>
      <c r="C35" s="91"/>
      <c r="D35" s="91"/>
      <c r="E35" s="91"/>
      <c r="F35" s="90"/>
      <c r="G35" s="90">
        <v>1</v>
      </c>
      <c r="H35" s="101">
        <v>1</v>
      </c>
      <c r="I35" s="91"/>
      <c r="J35" s="100" t="str">
        <f>(IFERROR(IF(I35="Yes",(ROUND(6371 * ACOS(SIN((VLOOKUP(C35,Locations!B:D,2,FALSE))*PI()/180)*SIN((VLOOKUP(D35,Locations!B:D,2,FALSE))*PI()/180) + COS((VLOOKUP(C35,Locations!B:D,2,FALSE))*PI()/180) * COS((VLOOKUP(D35,Locations!B:D,2,FALSE))*PI()/180)*COS((VLOOKUP(D35,Locations!B:D,3,FALSE))* PI()/180-(VLOOKUP(C35,Locations!B:D,3,FALSE))*PI()/180))/1.609,0))*2,(ROUND(6371 * ACOS(SIN((VLOOKUP(C35,Locations!B:D,2,FALSE))*PI()/180)*SIN((VLOOKUP(D35,Locations!B:D,2,FALSE))*PI()/180) + COS((VLOOKUP(C35,Locations!B:D,2,FALSE))*PI()/180) * COS((VLOOKUP(D35,Locations!B:D,2,FALSE))*PI()/180)*COS((VLOOKUP(D35,Locations!B:D,3,FALSE))* PI()/180-(VLOOKUP(C35,Locations!B:D,3,FALSE))*PI()/180))/1.609,0))),""))</f>
        <v/>
      </c>
      <c r="K35" s="100" t="str" cm="1">
        <f t="array" ref="K35">IFERROR((ROUND(IF(AND(E35="Train",INDEX(Locations!$B$3:$E$308,MATCH('Dept A Planning'!C35,Locations!$B$3:$B$308,0),4)="Europe",INDEX(Locations!$B$3:$E$308,MATCH('Dept A Planning'!D35,Locations!$B$3:$B$308,0),4)="UK"),(((INDEX(Dover!$B$3:$G$124,MATCH('Dept A Planning'!C35,Dover!$B$3:$B$124,0),6))*Transport!$D$3)+(INDEX(Dover!$B$3:$G$124,MATCH('Dept A Planning'!D35,Dover!$B$3:$B$124,0),6)*Transport!$C$3))*'Dept A Planning'!F35*IF(I35="Yes",2,1),IF(AND(E35="Train",INDEX(Locations!$B$3:$E$308,MATCH('Dept A Planning'!D35,Locations!$B$3:$B$308,0),4)="Europe",INDEX(Locations!$B$3:$E$308,MATCH('Dept A Planning'!C35,Locations!$B$3:$B$308,0),4)="UK"),(((INDEX(Dover!$B$3:$G$124,MATCH('Dept A Planning'!D35,Dover!$B$3:$B$124,0),6))*Transport!$D$3)+(INDEX(Dover!$B$3:$G$124,MATCH('Dept A Planning'!C35,Dover!$B$3:$B$124,0),6)*Transport!$C$3))*'Dept A Planning'!F35*IF(I35="Yes",2,1),IF(AND(E35="Bus/Coach",INDEX(Locations!$B$3:$E$308,MATCH('Dept A Planning'!C35,Locations!$B$3:$B$308,0),4)="Europe",INDEX(Locations!$B$3:$E$308,MATCH('Dept A Planning'!D35,Locations!$B$3:$B$308,0),4)="UK"),((((J35)-42.4)*Transport!$D$5)+(42.4*Transport!$D$13))*'Dept A Planning'!F35,IF(AND(E35="Bus/Coach",INDEX(Locations!$B$3:$E$308,MATCH('Dept A Planning'!D35,Locations!$B$3:$B$308,0),4)="Europe",INDEX(Locations!$B$3:$E$308,MATCH('Dept A Planning'!C35,Locations!$B$3:$B$308,0),4)="UK"),((((J35)-42.4)*Transport!$D$5)+(42.4*Transport!$D$13))*'Dept A Planning'!F35,IF(AND(E35="Car",INDEX(Locations!$B$3:$E$308,MATCH('Dept A Planning'!C35,Locations!$B$3:$B$308,0),4)="Europe",INDEX(Locations!$B$3:$E$308,MATCH('Dept A Planning'!D35,Locations!$B$3:$B$308,0),4)="UK"),(((((J35)-42.4)*Transport!$D$9)+(42.4*Transport!$D$14))*'Dept A Planning'!F35),IF(AND(E35="Car",INDEX(Locations!$B$3:$E$308,MATCH('Dept A Planning'!D35,Locations!$B$3:$B$308,0),4)="Europe",INDEX(Locations!$B$3:$E$308,MATCH('Dept A Planning'!C35,Locations!$B$3:$B$308,0),4)="UK"),(((((J35)-42.4)*Transport!$D$9)+(42.4*Transport!$D$14))*'Dept A Planning'!F35),IF(AND(E35="Hybrid car",INDEX(Locations!$B$3:$E$308,MATCH('Dept A Planning'!C35,Locations!$B$3:$B$308,0),4)="Europe",INDEX(Locations!$B$3:$E$308,MATCH('Dept A Planning'!D35,Locations!$B$3:$B$308,0),4)="UK"),(((((J35)-42.4)*Transport!$D$9)+(42.4*Transport!$D$14))*'Dept A Planning'!F35),IF(AND(E35="Hybrid car",INDEX(Locations!$B$3:$E$308,MATCH('Dept A Planning'!D35,Locations!$B$3:$B$308,0),4)="Europe",INDEX(Locations!$B$3:$E$308,MATCH('Dept A Planning'!C35,Locations!$B$3:$B$308,0),4)="UK"),(((((J35)-42.4)*Transport!$D$9)+(42.4*Transport!$D$14))*'Dept A Planning'!F35),IF(AND(E35="Electric car",INDEX(Locations!$B$3:$E$308,MATCH('Dept A Planning'!C35,Locations!$B$3:$B$308,0),4)="Europe",INDEX(Locations!$B$3:$E$308,MATCH('Dept A Planning'!D35,Locations!$B$3:$B$308,0),4)="UK"),(((((J35)-42.4)*Transport!$D$8)+(42.4*Transport!$D$14))*'Dept A Planning'!F35),IF(AND(E35="Electric car",INDEX(Locations!$B$3:$E$308,MATCH('Dept A Planning'!D35,Locations!$B$3:$B$308,0),4)="Europe",INDEX(Locations!$B$3:$E$308,MATCH('Dept A Planning'!C35,Locations!$B$3:$B$308,0),4)="UK"),(((((J35)-42.4)*Transport!$D$8)+(42.4*Transport!$D$14))*'Dept A Planning'!F35),IF(AND(OR(C35="Ireland",INDEX(Locations!$B$3:$F$308,MATCH('Dept A Planning'!C35,Locations!$B$3:$B$308,0),5)="Yes"),E35="Car",INDEX(Locations!$B$3:$E$308,MATCH('Dept A Planning'!D35,Locations!$B$3:$B$308,0),4)="UK"),(J35)*(0.15*Transport!$C$14+0.85*Transport!$C$9)*'Dept A Planning'!F35,IF(AND(OR(D35="Ireland",INDEX(Locations!$B$3:$F$308,MATCH('Dept A Planning'!D35,Locations!$B$3:$B$308,0),5)="Yes"),E35="Car",INDEX(Locations!$B$3:$E$308,MATCH('Dept A Planning'!C35,Locations!$B$3:$B$308,0),4)="UK"),(J35)*(0.15*Transport!$C$14+0.85*Transport!$C$9)*'Dept A Planning'!F35,IF(AND(OR(C35="Ireland",INDEX(Locations!$B$3:$F$308,MATCH('Dept A Planning'!C35,Locations!$B$3:$B$308,0),5)="Yes"),E35="Hybrid Car",INDEX(Locations!$B$3:$E$308,MATCH('Dept A Planning'!D35,Locations!$B$3:$B$308,0),4)="UK"),(J35)*(0.15*Transport!$C$14+0.85*Transport!$C$9)*'Dept A Planning'!F35,IF(AND(OR(D35="Ireland",INDEX(Locations!$B$3:$F$308,MATCH('Dept A Planning'!D35,Locations!$B$3:$B$308,0),5)="Yes"),E35="Hybrid Car",INDEX(Locations!$B$3:$E$308,MATCH('Dept A Planning'!C35,Locations!$B$3:$B$308,0),4)="UK"),(J35)*(0.15*Transport!$C$14+0.85*Transport!$C$9)*'Dept A Planning'!F35,IF(AND(OR(C35="Ireland",INDEX(Locations!$B$3:$F$308,MATCH('Dept A Planning'!C35,Locations!$B$3:$B$308,0),5)="Yes"),E35="Electric Car",INDEX(Locations!$B$3:$E$308,MATCH('Dept A Planning'!D35,Locations!$B$3:$B$308,0),4)="UK"),(J35)*(0.15*Transport!$C$14+0.85*Transport!$C$8)*'Dept A Planning'!F35,IF(AND(OR(D35="Ireland",INDEX(Locations!$B$3:$F$308,MATCH('Dept A Planning'!D35,Locations!$B$3:$B$308,0),5)="Yes"),E35="Electric Car",INDEX(Locations!$B$3:$E$308,MATCH('Dept A Planning'!C35,Locations!$B$3:$B$308,0),4)="UK"),(J35)*(0.15*Transport!$C$14+0.85*Transport!$C$8)*'Dept A Planning'!F35,IF(AND(OR(C35="Ireland",INDEX(Locations!$B$3:$F$308,MATCH('Dept A Planning'!C35,Locations!$B$3:$B$308,0),5)="Yes"),E35="Bus/Coach",INDEX(Locations!$B$3:$E$308,MATCH('Dept A Planning'!D35,Locations!$B$3:$B$308,0),4)="UK"),(J35)*(0.15*Transport!$C$13+0.85*Transport!$C$5)*'Dept A Planning'!F35,IF(AND(OR(D35="Ireland",INDEX(Locations!$B$3:$F$308,MATCH('Dept A Planning'!D35,Locations!$B$3:$B$308,0),5)="Yes"),E35="Bus/Coach",INDEX(Locations!$B$3:$E$308,MATCH('Dept A Planning'!C35,Locations!$B$3:$B$308,0),4)="UK"),(J35)*(0.15*Transport!$C$13+0.85*Transport!$C$5)*'Dept A Planning'!F35,IF(AND(OR(C35="Ireland",INDEX(Locations!$B$3:$F$308,MATCH('Dept A Planning'!C35,Locations!$B$3:$B$308,0),5)="Yes"),E35="Train",INDEX(Locations!$B$3:$E$308,MATCH('Dept A Planning'!D35,Locations!$B$3:$B$308,0),4)="UK"),(J35)*(0.15*Transport!$C$13+0.85*Transport!$C$3)*'Dept A Planning'!F35,IF(AND(OR(D35="Ireland",INDEX(Locations!$B$3:$F$308,MATCH('Dept A Planning'!D35,Locations!$B$3:$B$308,0),5)="Yes"),E35="Train",INDEX(Locations!$B$3:$E$308,MATCH('Dept A Planning'!C35,Locations!$B$3:$B$308,0),4)="UK"),(J35)*(0.15*Transport!$C$13+0.85*Transport!$C$3),J35*(INDEX(Transport!$B$3:$E$14,MATCH('Dept A Planning'!E35,Transport!$B$3:$B$14,0),IF(INDEX(Locations!$B$3:$G$308,MATCH('Dept A Planning'!C35,Locations!$B$3:$B$308,0),4)="UK",2,IF(INDEX(Locations!$B$3:$G$308,MATCH('Dept A Planning'!C35,Locations!$B$3:$B$308,0),4)="Europe",3,4)))))*F35*G35*H35))))))))))))))))))),1)),"")</f>
        <v/>
      </c>
      <c r="L35" s="90"/>
      <c r="M35" s="96"/>
      <c r="N35" s="96"/>
    </row>
    <row r="36" spans="1:14" ht="17.399999999999999" customHeight="1" x14ac:dyDescent="0.25">
      <c r="A36" s="90"/>
      <c r="B36" s="91"/>
      <c r="C36" s="91"/>
      <c r="D36" s="91"/>
      <c r="E36" s="91"/>
      <c r="F36" s="90"/>
      <c r="G36" s="90">
        <v>1</v>
      </c>
      <c r="H36" s="101">
        <v>1</v>
      </c>
      <c r="I36" s="91"/>
      <c r="J36" s="100" t="str">
        <f>(IFERROR(IF(I36="Yes",(ROUND(6371 * ACOS(SIN((VLOOKUP(C36,Locations!B:D,2,FALSE))*PI()/180)*SIN((VLOOKUP(D36,Locations!B:D,2,FALSE))*PI()/180) + COS((VLOOKUP(C36,Locations!B:D,2,FALSE))*PI()/180) * COS((VLOOKUP(D36,Locations!B:D,2,FALSE))*PI()/180)*COS((VLOOKUP(D36,Locations!B:D,3,FALSE))* PI()/180-(VLOOKUP(C36,Locations!B:D,3,FALSE))*PI()/180))/1.609,0))*2,(ROUND(6371 * ACOS(SIN((VLOOKUP(C36,Locations!B:D,2,FALSE))*PI()/180)*SIN((VLOOKUP(D36,Locations!B:D,2,FALSE))*PI()/180) + COS((VLOOKUP(C36,Locations!B:D,2,FALSE))*PI()/180) * COS((VLOOKUP(D36,Locations!B:D,2,FALSE))*PI()/180)*COS((VLOOKUP(D36,Locations!B:D,3,FALSE))* PI()/180-(VLOOKUP(C36,Locations!B:D,3,FALSE))*PI()/180))/1.609,0))),""))</f>
        <v/>
      </c>
      <c r="K36" s="100" t="str" cm="1">
        <f t="array" ref="K36">IFERROR((ROUND(IF(AND(E36="Train",INDEX(Locations!$B$3:$E$308,MATCH('Dept A Planning'!C36,Locations!$B$3:$B$308,0),4)="Europe",INDEX(Locations!$B$3:$E$308,MATCH('Dept A Planning'!D36,Locations!$B$3:$B$308,0),4)="UK"),(((INDEX(Dover!$B$3:$G$124,MATCH('Dept A Planning'!C36,Dover!$B$3:$B$124,0),6))*Transport!$D$3)+(INDEX(Dover!$B$3:$G$124,MATCH('Dept A Planning'!D36,Dover!$B$3:$B$124,0),6)*Transport!$C$3))*'Dept A Planning'!F36*IF(I36="Yes",2,1),IF(AND(E36="Train",INDEX(Locations!$B$3:$E$308,MATCH('Dept A Planning'!D36,Locations!$B$3:$B$308,0),4)="Europe",INDEX(Locations!$B$3:$E$308,MATCH('Dept A Planning'!C36,Locations!$B$3:$B$308,0),4)="UK"),(((INDEX(Dover!$B$3:$G$124,MATCH('Dept A Planning'!D36,Dover!$B$3:$B$124,0),6))*Transport!$D$3)+(INDEX(Dover!$B$3:$G$124,MATCH('Dept A Planning'!C36,Dover!$B$3:$B$124,0),6)*Transport!$C$3))*'Dept A Planning'!F36*IF(I36="Yes",2,1),IF(AND(E36="Bus/Coach",INDEX(Locations!$B$3:$E$308,MATCH('Dept A Planning'!C36,Locations!$B$3:$B$308,0),4)="Europe",INDEX(Locations!$B$3:$E$308,MATCH('Dept A Planning'!D36,Locations!$B$3:$B$308,0),4)="UK"),((((J36)-42.4)*Transport!$D$5)+(42.4*Transport!$D$13))*'Dept A Planning'!F36,IF(AND(E36="Bus/Coach",INDEX(Locations!$B$3:$E$308,MATCH('Dept A Planning'!D36,Locations!$B$3:$B$308,0),4)="Europe",INDEX(Locations!$B$3:$E$308,MATCH('Dept A Planning'!C36,Locations!$B$3:$B$308,0),4)="UK"),((((J36)-42.4)*Transport!$D$5)+(42.4*Transport!$D$13))*'Dept A Planning'!F36,IF(AND(E36="Car",INDEX(Locations!$B$3:$E$308,MATCH('Dept A Planning'!C36,Locations!$B$3:$B$308,0),4)="Europe",INDEX(Locations!$B$3:$E$308,MATCH('Dept A Planning'!D36,Locations!$B$3:$B$308,0),4)="UK"),(((((J36)-42.4)*Transport!$D$9)+(42.4*Transport!$D$14))*'Dept A Planning'!F36),IF(AND(E36="Car",INDEX(Locations!$B$3:$E$308,MATCH('Dept A Planning'!D36,Locations!$B$3:$B$308,0),4)="Europe",INDEX(Locations!$B$3:$E$308,MATCH('Dept A Planning'!C36,Locations!$B$3:$B$308,0),4)="UK"),(((((J36)-42.4)*Transport!$D$9)+(42.4*Transport!$D$14))*'Dept A Planning'!F36),IF(AND(E36="Hybrid car",INDEX(Locations!$B$3:$E$308,MATCH('Dept A Planning'!C36,Locations!$B$3:$B$308,0),4)="Europe",INDEX(Locations!$B$3:$E$308,MATCH('Dept A Planning'!D36,Locations!$B$3:$B$308,0),4)="UK"),(((((J36)-42.4)*Transport!$D$9)+(42.4*Transport!$D$14))*'Dept A Planning'!F36),IF(AND(E36="Hybrid car",INDEX(Locations!$B$3:$E$308,MATCH('Dept A Planning'!D36,Locations!$B$3:$B$308,0),4)="Europe",INDEX(Locations!$B$3:$E$308,MATCH('Dept A Planning'!C36,Locations!$B$3:$B$308,0),4)="UK"),(((((J36)-42.4)*Transport!$D$9)+(42.4*Transport!$D$14))*'Dept A Planning'!F36),IF(AND(E36="Electric car",INDEX(Locations!$B$3:$E$308,MATCH('Dept A Planning'!C36,Locations!$B$3:$B$308,0),4)="Europe",INDEX(Locations!$B$3:$E$308,MATCH('Dept A Planning'!D36,Locations!$B$3:$B$308,0),4)="UK"),(((((J36)-42.4)*Transport!$D$8)+(42.4*Transport!$D$14))*'Dept A Planning'!F36),IF(AND(E36="Electric car",INDEX(Locations!$B$3:$E$308,MATCH('Dept A Planning'!D36,Locations!$B$3:$B$308,0),4)="Europe",INDEX(Locations!$B$3:$E$308,MATCH('Dept A Planning'!C36,Locations!$B$3:$B$308,0),4)="UK"),(((((J36)-42.4)*Transport!$D$8)+(42.4*Transport!$D$14))*'Dept A Planning'!F36),IF(AND(OR(C36="Ireland",INDEX(Locations!$B$3:$F$308,MATCH('Dept A Planning'!C36,Locations!$B$3:$B$308,0),5)="Yes"),E36="Car",INDEX(Locations!$B$3:$E$308,MATCH('Dept A Planning'!D36,Locations!$B$3:$B$308,0),4)="UK"),(J36)*(0.15*Transport!$C$14+0.85*Transport!$C$9)*'Dept A Planning'!F36,IF(AND(OR(D36="Ireland",INDEX(Locations!$B$3:$F$308,MATCH('Dept A Planning'!D36,Locations!$B$3:$B$308,0),5)="Yes"),E36="Car",INDEX(Locations!$B$3:$E$308,MATCH('Dept A Planning'!C36,Locations!$B$3:$B$308,0),4)="UK"),(J36)*(0.15*Transport!$C$14+0.85*Transport!$C$9)*'Dept A Planning'!F36,IF(AND(OR(C36="Ireland",INDEX(Locations!$B$3:$F$308,MATCH('Dept A Planning'!C36,Locations!$B$3:$B$308,0),5)="Yes"),E36="Hybrid Car",INDEX(Locations!$B$3:$E$308,MATCH('Dept A Planning'!D36,Locations!$B$3:$B$308,0),4)="UK"),(J36)*(0.15*Transport!$C$14+0.85*Transport!$C$9)*'Dept A Planning'!F36,IF(AND(OR(D36="Ireland",INDEX(Locations!$B$3:$F$308,MATCH('Dept A Planning'!D36,Locations!$B$3:$B$308,0),5)="Yes"),E36="Hybrid Car",INDEX(Locations!$B$3:$E$308,MATCH('Dept A Planning'!C36,Locations!$B$3:$B$308,0),4)="UK"),(J36)*(0.15*Transport!$C$14+0.85*Transport!$C$9)*'Dept A Planning'!F36,IF(AND(OR(C36="Ireland",INDEX(Locations!$B$3:$F$308,MATCH('Dept A Planning'!C36,Locations!$B$3:$B$308,0),5)="Yes"),E36="Electric Car",INDEX(Locations!$B$3:$E$308,MATCH('Dept A Planning'!D36,Locations!$B$3:$B$308,0),4)="UK"),(J36)*(0.15*Transport!$C$14+0.85*Transport!$C$8)*'Dept A Planning'!F36,IF(AND(OR(D36="Ireland",INDEX(Locations!$B$3:$F$308,MATCH('Dept A Planning'!D36,Locations!$B$3:$B$308,0),5)="Yes"),E36="Electric Car",INDEX(Locations!$B$3:$E$308,MATCH('Dept A Planning'!C36,Locations!$B$3:$B$308,0),4)="UK"),(J36)*(0.15*Transport!$C$14+0.85*Transport!$C$8)*'Dept A Planning'!F36,IF(AND(OR(C36="Ireland",INDEX(Locations!$B$3:$F$308,MATCH('Dept A Planning'!C36,Locations!$B$3:$B$308,0),5)="Yes"),E36="Bus/Coach",INDEX(Locations!$B$3:$E$308,MATCH('Dept A Planning'!D36,Locations!$B$3:$B$308,0),4)="UK"),(J36)*(0.15*Transport!$C$13+0.85*Transport!$C$5)*'Dept A Planning'!F36,IF(AND(OR(D36="Ireland",INDEX(Locations!$B$3:$F$308,MATCH('Dept A Planning'!D36,Locations!$B$3:$B$308,0),5)="Yes"),E36="Bus/Coach",INDEX(Locations!$B$3:$E$308,MATCH('Dept A Planning'!C36,Locations!$B$3:$B$308,0),4)="UK"),(J36)*(0.15*Transport!$C$13+0.85*Transport!$C$5)*'Dept A Planning'!F36,IF(AND(OR(C36="Ireland",INDEX(Locations!$B$3:$F$308,MATCH('Dept A Planning'!C36,Locations!$B$3:$B$308,0),5)="Yes"),E36="Train",INDEX(Locations!$B$3:$E$308,MATCH('Dept A Planning'!D36,Locations!$B$3:$B$308,0),4)="UK"),(J36)*(0.15*Transport!$C$13+0.85*Transport!$C$3)*'Dept A Planning'!F36,IF(AND(OR(D36="Ireland",INDEX(Locations!$B$3:$F$308,MATCH('Dept A Planning'!D36,Locations!$B$3:$B$308,0),5)="Yes"),E36="Train",INDEX(Locations!$B$3:$E$308,MATCH('Dept A Planning'!C36,Locations!$B$3:$B$308,0),4)="UK"),(J36)*(0.15*Transport!$C$13+0.85*Transport!$C$3),J36*(INDEX(Transport!$B$3:$E$14,MATCH('Dept A Planning'!E36,Transport!$B$3:$B$14,0),IF(INDEX(Locations!$B$3:$G$308,MATCH('Dept A Planning'!C36,Locations!$B$3:$B$308,0),4)="UK",2,IF(INDEX(Locations!$B$3:$G$308,MATCH('Dept A Planning'!C36,Locations!$B$3:$B$308,0),4)="Europe",3,4)))))*F36*G36*H36))))))))))))))))))),1)),"")</f>
        <v/>
      </c>
      <c r="L36" s="90"/>
      <c r="M36" s="96"/>
      <c r="N36" s="96"/>
    </row>
    <row r="37" spans="1:14" ht="17.399999999999999" customHeight="1" x14ac:dyDescent="0.25">
      <c r="A37" s="90"/>
      <c r="B37" s="91"/>
      <c r="C37" s="91"/>
      <c r="D37" s="91"/>
      <c r="E37" s="91"/>
      <c r="F37" s="90"/>
      <c r="G37" s="90">
        <v>1</v>
      </c>
      <c r="H37" s="101">
        <v>1</v>
      </c>
      <c r="I37" s="91"/>
      <c r="J37" s="100" t="str">
        <f>(IFERROR(IF(I37="Yes",(ROUND(6371 * ACOS(SIN((VLOOKUP(C37,Locations!B:D,2,FALSE))*PI()/180)*SIN((VLOOKUP(D37,Locations!B:D,2,FALSE))*PI()/180) + COS((VLOOKUP(C37,Locations!B:D,2,FALSE))*PI()/180) * COS((VLOOKUP(D37,Locations!B:D,2,FALSE))*PI()/180)*COS((VLOOKUP(D37,Locations!B:D,3,FALSE))* PI()/180-(VLOOKUP(C37,Locations!B:D,3,FALSE))*PI()/180))/1.609,0))*2,(ROUND(6371 * ACOS(SIN((VLOOKUP(C37,Locations!B:D,2,FALSE))*PI()/180)*SIN((VLOOKUP(D37,Locations!B:D,2,FALSE))*PI()/180) + COS((VLOOKUP(C37,Locations!B:D,2,FALSE))*PI()/180) * COS((VLOOKUP(D37,Locations!B:D,2,FALSE))*PI()/180)*COS((VLOOKUP(D37,Locations!B:D,3,FALSE))* PI()/180-(VLOOKUP(C37,Locations!B:D,3,FALSE))*PI()/180))/1.609,0))),""))</f>
        <v/>
      </c>
      <c r="K37" s="100" t="str" cm="1">
        <f t="array" ref="K37">IFERROR((ROUND(IF(AND(E37="Train",INDEX(Locations!$B$3:$E$308,MATCH('Dept A Planning'!C37,Locations!$B$3:$B$308,0),4)="Europe",INDEX(Locations!$B$3:$E$308,MATCH('Dept A Planning'!D37,Locations!$B$3:$B$308,0),4)="UK"),(((INDEX(Dover!$B$3:$G$124,MATCH('Dept A Planning'!C37,Dover!$B$3:$B$124,0),6))*Transport!$D$3)+(INDEX(Dover!$B$3:$G$124,MATCH('Dept A Planning'!D37,Dover!$B$3:$B$124,0),6)*Transport!$C$3))*'Dept A Planning'!F37*IF(I37="Yes",2,1),IF(AND(E37="Train",INDEX(Locations!$B$3:$E$308,MATCH('Dept A Planning'!D37,Locations!$B$3:$B$308,0),4)="Europe",INDEX(Locations!$B$3:$E$308,MATCH('Dept A Planning'!C37,Locations!$B$3:$B$308,0),4)="UK"),(((INDEX(Dover!$B$3:$G$124,MATCH('Dept A Planning'!D37,Dover!$B$3:$B$124,0),6))*Transport!$D$3)+(INDEX(Dover!$B$3:$G$124,MATCH('Dept A Planning'!C37,Dover!$B$3:$B$124,0),6)*Transport!$C$3))*'Dept A Planning'!F37*IF(I37="Yes",2,1),IF(AND(E37="Bus/Coach",INDEX(Locations!$B$3:$E$308,MATCH('Dept A Planning'!C37,Locations!$B$3:$B$308,0),4)="Europe",INDEX(Locations!$B$3:$E$308,MATCH('Dept A Planning'!D37,Locations!$B$3:$B$308,0),4)="UK"),((((J37)-42.4)*Transport!$D$5)+(42.4*Transport!$D$13))*'Dept A Planning'!F37,IF(AND(E37="Bus/Coach",INDEX(Locations!$B$3:$E$308,MATCH('Dept A Planning'!D37,Locations!$B$3:$B$308,0),4)="Europe",INDEX(Locations!$B$3:$E$308,MATCH('Dept A Planning'!C37,Locations!$B$3:$B$308,0),4)="UK"),((((J37)-42.4)*Transport!$D$5)+(42.4*Transport!$D$13))*'Dept A Planning'!F37,IF(AND(E37="Car",INDEX(Locations!$B$3:$E$308,MATCH('Dept A Planning'!C37,Locations!$B$3:$B$308,0),4)="Europe",INDEX(Locations!$B$3:$E$308,MATCH('Dept A Planning'!D37,Locations!$B$3:$B$308,0),4)="UK"),(((((J37)-42.4)*Transport!$D$9)+(42.4*Transport!$D$14))*'Dept A Planning'!F37),IF(AND(E37="Car",INDEX(Locations!$B$3:$E$308,MATCH('Dept A Planning'!D37,Locations!$B$3:$B$308,0),4)="Europe",INDEX(Locations!$B$3:$E$308,MATCH('Dept A Planning'!C37,Locations!$B$3:$B$308,0),4)="UK"),(((((J37)-42.4)*Transport!$D$9)+(42.4*Transport!$D$14))*'Dept A Planning'!F37),IF(AND(E37="Hybrid car",INDEX(Locations!$B$3:$E$308,MATCH('Dept A Planning'!C37,Locations!$B$3:$B$308,0),4)="Europe",INDEX(Locations!$B$3:$E$308,MATCH('Dept A Planning'!D37,Locations!$B$3:$B$308,0),4)="UK"),(((((J37)-42.4)*Transport!$D$9)+(42.4*Transport!$D$14))*'Dept A Planning'!F37),IF(AND(E37="Hybrid car",INDEX(Locations!$B$3:$E$308,MATCH('Dept A Planning'!D37,Locations!$B$3:$B$308,0),4)="Europe",INDEX(Locations!$B$3:$E$308,MATCH('Dept A Planning'!C37,Locations!$B$3:$B$308,0),4)="UK"),(((((J37)-42.4)*Transport!$D$9)+(42.4*Transport!$D$14))*'Dept A Planning'!F37),IF(AND(E37="Electric car",INDEX(Locations!$B$3:$E$308,MATCH('Dept A Planning'!C37,Locations!$B$3:$B$308,0),4)="Europe",INDEX(Locations!$B$3:$E$308,MATCH('Dept A Planning'!D37,Locations!$B$3:$B$308,0),4)="UK"),(((((J37)-42.4)*Transport!$D$8)+(42.4*Transport!$D$14))*'Dept A Planning'!F37),IF(AND(E37="Electric car",INDEX(Locations!$B$3:$E$308,MATCH('Dept A Planning'!D37,Locations!$B$3:$B$308,0),4)="Europe",INDEX(Locations!$B$3:$E$308,MATCH('Dept A Planning'!C37,Locations!$B$3:$B$308,0),4)="UK"),(((((J37)-42.4)*Transport!$D$8)+(42.4*Transport!$D$14))*'Dept A Planning'!F37),IF(AND(OR(C37="Ireland",INDEX(Locations!$B$3:$F$308,MATCH('Dept A Planning'!C37,Locations!$B$3:$B$308,0),5)="Yes"),E37="Car",INDEX(Locations!$B$3:$E$308,MATCH('Dept A Planning'!D37,Locations!$B$3:$B$308,0),4)="UK"),(J37)*(0.15*Transport!$C$14+0.85*Transport!$C$9)*'Dept A Planning'!F37,IF(AND(OR(D37="Ireland",INDEX(Locations!$B$3:$F$308,MATCH('Dept A Planning'!D37,Locations!$B$3:$B$308,0),5)="Yes"),E37="Car",INDEX(Locations!$B$3:$E$308,MATCH('Dept A Planning'!C37,Locations!$B$3:$B$308,0),4)="UK"),(J37)*(0.15*Transport!$C$14+0.85*Transport!$C$9)*'Dept A Planning'!F37,IF(AND(OR(C37="Ireland",INDEX(Locations!$B$3:$F$308,MATCH('Dept A Planning'!C37,Locations!$B$3:$B$308,0),5)="Yes"),E37="Hybrid Car",INDEX(Locations!$B$3:$E$308,MATCH('Dept A Planning'!D37,Locations!$B$3:$B$308,0),4)="UK"),(J37)*(0.15*Transport!$C$14+0.85*Transport!$C$9)*'Dept A Planning'!F37,IF(AND(OR(D37="Ireland",INDEX(Locations!$B$3:$F$308,MATCH('Dept A Planning'!D37,Locations!$B$3:$B$308,0),5)="Yes"),E37="Hybrid Car",INDEX(Locations!$B$3:$E$308,MATCH('Dept A Planning'!C37,Locations!$B$3:$B$308,0),4)="UK"),(J37)*(0.15*Transport!$C$14+0.85*Transport!$C$9)*'Dept A Planning'!F37,IF(AND(OR(C37="Ireland",INDEX(Locations!$B$3:$F$308,MATCH('Dept A Planning'!C37,Locations!$B$3:$B$308,0),5)="Yes"),E37="Electric Car",INDEX(Locations!$B$3:$E$308,MATCH('Dept A Planning'!D37,Locations!$B$3:$B$308,0),4)="UK"),(J37)*(0.15*Transport!$C$14+0.85*Transport!$C$8)*'Dept A Planning'!F37,IF(AND(OR(D37="Ireland",INDEX(Locations!$B$3:$F$308,MATCH('Dept A Planning'!D37,Locations!$B$3:$B$308,0),5)="Yes"),E37="Electric Car",INDEX(Locations!$B$3:$E$308,MATCH('Dept A Planning'!C37,Locations!$B$3:$B$308,0),4)="UK"),(J37)*(0.15*Transport!$C$14+0.85*Transport!$C$8)*'Dept A Planning'!F37,IF(AND(OR(C37="Ireland",INDEX(Locations!$B$3:$F$308,MATCH('Dept A Planning'!C37,Locations!$B$3:$B$308,0),5)="Yes"),E37="Bus/Coach",INDEX(Locations!$B$3:$E$308,MATCH('Dept A Planning'!D37,Locations!$B$3:$B$308,0),4)="UK"),(J37)*(0.15*Transport!$C$13+0.85*Transport!$C$5)*'Dept A Planning'!F37,IF(AND(OR(D37="Ireland",INDEX(Locations!$B$3:$F$308,MATCH('Dept A Planning'!D37,Locations!$B$3:$B$308,0),5)="Yes"),E37="Bus/Coach",INDEX(Locations!$B$3:$E$308,MATCH('Dept A Planning'!C37,Locations!$B$3:$B$308,0),4)="UK"),(J37)*(0.15*Transport!$C$13+0.85*Transport!$C$5)*'Dept A Planning'!F37,IF(AND(OR(C37="Ireland",INDEX(Locations!$B$3:$F$308,MATCH('Dept A Planning'!C37,Locations!$B$3:$B$308,0),5)="Yes"),E37="Train",INDEX(Locations!$B$3:$E$308,MATCH('Dept A Planning'!D37,Locations!$B$3:$B$308,0),4)="UK"),(J37)*(0.15*Transport!$C$13+0.85*Transport!$C$3)*'Dept A Planning'!F37,IF(AND(OR(D37="Ireland",INDEX(Locations!$B$3:$F$308,MATCH('Dept A Planning'!D37,Locations!$B$3:$B$308,0),5)="Yes"),E37="Train",INDEX(Locations!$B$3:$E$308,MATCH('Dept A Planning'!C37,Locations!$B$3:$B$308,0),4)="UK"),(J37)*(0.15*Transport!$C$13+0.85*Transport!$C$3),J37*(INDEX(Transport!$B$3:$E$14,MATCH('Dept A Planning'!E37,Transport!$B$3:$B$14,0),IF(INDEX(Locations!$B$3:$G$308,MATCH('Dept A Planning'!C37,Locations!$B$3:$B$308,0),4)="UK",2,IF(INDEX(Locations!$B$3:$G$308,MATCH('Dept A Planning'!C37,Locations!$B$3:$B$308,0),4)="Europe",3,4)))))*F37*G37*H37))))))))))))))))))),1)),"")</f>
        <v/>
      </c>
      <c r="L37" s="90"/>
    </row>
    <row r="38" spans="1:14" ht="17.399999999999999" customHeight="1" x14ac:dyDescent="0.25">
      <c r="A38" s="90"/>
      <c r="B38" s="91"/>
      <c r="C38" s="91"/>
      <c r="D38" s="91"/>
      <c r="E38" s="91"/>
      <c r="F38" s="90"/>
      <c r="G38" s="90">
        <v>1</v>
      </c>
      <c r="H38" s="101">
        <v>1</v>
      </c>
      <c r="I38" s="91"/>
      <c r="J38" s="100" t="str">
        <f>(IFERROR(IF(I38="Yes",(ROUND(6371 * ACOS(SIN((VLOOKUP(C38,Locations!B:D,2,FALSE))*PI()/180)*SIN((VLOOKUP(D38,Locations!B:D,2,FALSE))*PI()/180) + COS((VLOOKUP(C38,Locations!B:D,2,FALSE))*PI()/180) * COS((VLOOKUP(D38,Locations!B:D,2,FALSE))*PI()/180)*COS((VLOOKUP(D38,Locations!B:D,3,FALSE))* PI()/180-(VLOOKUP(C38,Locations!B:D,3,FALSE))*PI()/180))/1.609,0))*2,(ROUND(6371 * ACOS(SIN((VLOOKUP(C38,Locations!B:D,2,FALSE))*PI()/180)*SIN((VLOOKUP(D38,Locations!B:D,2,FALSE))*PI()/180) + COS((VLOOKUP(C38,Locations!B:D,2,FALSE))*PI()/180) * COS((VLOOKUP(D38,Locations!B:D,2,FALSE))*PI()/180)*COS((VLOOKUP(D38,Locations!B:D,3,FALSE))* PI()/180-(VLOOKUP(C38,Locations!B:D,3,FALSE))*PI()/180))/1.609,0))),""))</f>
        <v/>
      </c>
      <c r="K38" s="100" t="str" cm="1">
        <f t="array" ref="K38">IFERROR((ROUND(IF(AND(E38="Train",INDEX(Locations!$B$3:$E$308,MATCH('Dept A Planning'!C38,Locations!$B$3:$B$308,0),4)="Europe",INDEX(Locations!$B$3:$E$308,MATCH('Dept A Planning'!D38,Locations!$B$3:$B$308,0),4)="UK"),(((INDEX(Dover!$B$3:$G$124,MATCH('Dept A Planning'!C38,Dover!$B$3:$B$124,0),6))*Transport!$D$3)+(INDEX(Dover!$B$3:$G$124,MATCH('Dept A Planning'!D38,Dover!$B$3:$B$124,0),6)*Transport!$C$3))*'Dept A Planning'!F38*IF(I38="Yes",2,1),IF(AND(E38="Train",INDEX(Locations!$B$3:$E$308,MATCH('Dept A Planning'!D38,Locations!$B$3:$B$308,0),4)="Europe",INDEX(Locations!$B$3:$E$308,MATCH('Dept A Planning'!C38,Locations!$B$3:$B$308,0),4)="UK"),(((INDEX(Dover!$B$3:$G$124,MATCH('Dept A Planning'!D38,Dover!$B$3:$B$124,0),6))*Transport!$D$3)+(INDEX(Dover!$B$3:$G$124,MATCH('Dept A Planning'!C38,Dover!$B$3:$B$124,0),6)*Transport!$C$3))*'Dept A Planning'!F38*IF(I38="Yes",2,1),IF(AND(E38="Bus/Coach",INDEX(Locations!$B$3:$E$308,MATCH('Dept A Planning'!C38,Locations!$B$3:$B$308,0),4)="Europe",INDEX(Locations!$B$3:$E$308,MATCH('Dept A Planning'!D38,Locations!$B$3:$B$308,0),4)="UK"),((((J38)-42.4)*Transport!$D$5)+(42.4*Transport!$D$13))*'Dept A Planning'!F38,IF(AND(E38="Bus/Coach",INDEX(Locations!$B$3:$E$308,MATCH('Dept A Planning'!D38,Locations!$B$3:$B$308,0),4)="Europe",INDEX(Locations!$B$3:$E$308,MATCH('Dept A Planning'!C38,Locations!$B$3:$B$308,0),4)="UK"),((((J38)-42.4)*Transport!$D$5)+(42.4*Transport!$D$13))*'Dept A Planning'!F38,IF(AND(E38="Car",INDEX(Locations!$B$3:$E$308,MATCH('Dept A Planning'!C38,Locations!$B$3:$B$308,0),4)="Europe",INDEX(Locations!$B$3:$E$308,MATCH('Dept A Planning'!D38,Locations!$B$3:$B$308,0),4)="UK"),(((((J38)-42.4)*Transport!$D$9)+(42.4*Transport!$D$14))*'Dept A Planning'!F38),IF(AND(E38="Car",INDEX(Locations!$B$3:$E$308,MATCH('Dept A Planning'!D38,Locations!$B$3:$B$308,0),4)="Europe",INDEX(Locations!$B$3:$E$308,MATCH('Dept A Planning'!C38,Locations!$B$3:$B$308,0),4)="UK"),(((((J38)-42.4)*Transport!$D$9)+(42.4*Transport!$D$14))*'Dept A Planning'!F38),IF(AND(E38="Hybrid car",INDEX(Locations!$B$3:$E$308,MATCH('Dept A Planning'!C38,Locations!$B$3:$B$308,0),4)="Europe",INDEX(Locations!$B$3:$E$308,MATCH('Dept A Planning'!D38,Locations!$B$3:$B$308,0),4)="UK"),(((((J38)-42.4)*Transport!$D$9)+(42.4*Transport!$D$14))*'Dept A Planning'!F38),IF(AND(E38="Hybrid car",INDEX(Locations!$B$3:$E$308,MATCH('Dept A Planning'!D38,Locations!$B$3:$B$308,0),4)="Europe",INDEX(Locations!$B$3:$E$308,MATCH('Dept A Planning'!C38,Locations!$B$3:$B$308,0),4)="UK"),(((((J38)-42.4)*Transport!$D$9)+(42.4*Transport!$D$14))*'Dept A Planning'!F38),IF(AND(E38="Electric car",INDEX(Locations!$B$3:$E$308,MATCH('Dept A Planning'!C38,Locations!$B$3:$B$308,0),4)="Europe",INDEX(Locations!$B$3:$E$308,MATCH('Dept A Planning'!D38,Locations!$B$3:$B$308,0),4)="UK"),(((((J38)-42.4)*Transport!$D$8)+(42.4*Transport!$D$14))*'Dept A Planning'!F38),IF(AND(E38="Electric car",INDEX(Locations!$B$3:$E$308,MATCH('Dept A Planning'!D38,Locations!$B$3:$B$308,0),4)="Europe",INDEX(Locations!$B$3:$E$308,MATCH('Dept A Planning'!C38,Locations!$B$3:$B$308,0),4)="UK"),(((((J38)-42.4)*Transport!$D$8)+(42.4*Transport!$D$14))*'Dept A Planning'!F38),IF(AND(OR(C38="Ireland",INDEX(Locations!$B$3:$F$308,MATCH('Dept A Planning'!C38,Locations!$B$3:$B$308,0),5)="Yes"),E38="Car",INDEX(Locations!$B$3:$E$308,MATCH('Dept A Planning'!D38,Locations!$B$3:$B$308,0),4)="UK"),(J38)*(0.15*Transport!$C$14+0.85*Transport!$C$9)*'Dept A Planning'!F38,IF(AND(OR(D38="Ireland",INDEX(Locations!$B$3:$F$308,MATCH('Dept A Planning'!D38,Locations!$B$3:$B$308,0),5)="Yes"),E38="Car",INDEX(Locations!$B$3:$E$308,MATCH('Dept A Planning'!C38,Locations!$B$3:$B$308,0),4)="UK"),(J38)*(0.15*Transport!$C$14+0.85*Transport!$C$9)*'Dept A Planning'!F38,IF(AND(OR(C38="Ireland",INDEX(Locations!$B$3:$F$308,MATCH('Dept A Planning'!C38,Locations!$B$3:$B$308,0),5)="Yes"),E38="Hybrid Car",INDEX(Locations!$B$3:$E$308,MATCH('Dept A Planning'!D38,Locations!$B$3:$B$308,0),4)="UK"),(J38)*(0.15*Transport!$C$14+0.85*Transport!$C$9)*'Dept A Planning'!F38,IF(AND(OR(D38="Ireland",INDEX(Locations!$B$3:$F$308,MATCH('Dept A Planning'!D38,Locations!$B$3:$B$308,0),5)="Yes"),E38="Hybrid Car",INDEX(Locations!$B$3:$E$308,MATCH('Dept A Planning'!C38,Locations!$B$3:$B$308,0),4)="UK"),(J38)*(0.15*Transport!$C$14+0.85*Transport!$C$9)*'Dept A Planning'!F38,IF(AND(OR(C38="Ireland",INDEX(Locations!$B$3:$F$308,MATCH('Dept A Planning'!C38,Locations!$B$3:$B$308,0),5)="Yes"),E38="Electric Car",INDEX(Locations!$B$3:$E$308,MATCH('Dept A Planning'!D38,Locations!$B$3:$B$308,0),4)="UK"),(J38)*(0.15*Transport!$C$14+0.85*Transport!$C$8)*'Dept A Planning'!F38,IF(AND(OR(D38="Ireland",INDEX(Locations!$B$3:$F$308,MATCH('Dept A Planning'!D38,Locations!$B$3:$B$308,0),5)="Yes"),E38="Electric Car",INDEX(Locations!$B$3:$E$308,MATCH('Dept A Planning'!C38,Locations!$B$3:$B$308,0),4)="UK"),(J38)*(0.15*Transport!$C$14+0.85*Transport!$C$8)*'Dept A Planning'!F38,IF(AND(OR(C38="Ireland",INDEX(Locations!$B$3:$F$308,MATCH('Dept A Planning'!C38,Locations!$B$3:$B$308,0),5)="Yes"),E38="Bus/Coach",INDEX(Locations!$B$3:$E$308,MATCH('Dept A Planning'!D38,Locations!$B$3:$B$308,0),4)="UK"),(J38)*(0.15*Transport!$C$13+0.85*Transport!$C$5)*'Dept A Planning'!F38,IF(AND(OR(D38="Ireland",INDEX(Locations!$B$3:$F$308,MATCH('Dept A Planning'!D38,Locations!$B$3:$B$308,0),5)="Yes"),E38="Bus/Coach",INDEX(Locations!$B$3:$E$308,MATCH('Dept A Planning'!C38,Locations!$B$3:$B$308,0),4)="UK"),(J38)*(0.15*Transport!$C$13+0.85*Transport!$C$5)*'Dept A Planning'!F38,IF(AND(OR(C38="Ireland",INDEX(Locations!$B$3:$F$308,MATCH('Dept A Planning'!C38,Locations!$B$3:$B$308,0),5)="Yes"),E38="Train",INDEX(Locations!$B$3:$E$308,MATCH('Dept A Planning'!D38,Locations!$B$3:$B$308,0),4)="UK"),(J38)*(0.15*Transport!$C$13+0.85*Transport!$C$3)*'Dept A Planning'!F38,IF(AND(OR(D38="Ireland",INDEX(Locations!$B$3:$F$308,MATCH('Dept A Planning'!D38,Locations!$B$3:$B$308,0),5)="Yes"),E38="Train",INDEX(Locations!$B$3:$E$308,MATCH('Dept A Planning'!C38,Locations!$B$3:$B$308,0),4)="UK"),(J38)*(0.15*Transport!$C$13+0.85*Transport!$C$3),J38*(INDEX(Transport!$B$3:$E$14,MATCH('Dept A Planning'!E38,Transport!$B$3:$B$14,0),IF(INDEX(Locations!$B$3:$G$308,MATCH('Dept A Planning'!C38,Locations!$B$3:$B$308,0),4)="UK",2,IF(INDEX(Locations!$B$3:$G$308,MATCH('Dept A Planning'!C38,Locations!$B$3:$B$308,0),4)="Europe",3,4)))))*F38*G38*H38))))))))))))))))))),1)),"")</f>
        <v/>
      </c>
      <c r="L38" s="90"/>
    </row>
    <row r="39" spans="1:14" ht="17.399999999999999" customHeight="1" x14ac:dyDescent="0.25">
      <c r="A39" s="90"/>
      <c r="B39" s="91"/>
      <c r="C39" s="91"/>
      <c r="D39" s="91"/>
      <c r="E39" s="91"/>
      <c r="F39" s="90"/>
      <c r="G39" s="90">
        <v>1</v>
      </c>
      <c r="H39" s="101">
        <v>1</v>
      </c>
      <c r="I39" s="91"/>
      <c r="J39" s="100" t="str">
        <f>(IFERROR(IF(I39="Yes",(ROUND(6371 * ACOS(SIN((VLOOKUP(C39,Locations!B:D,2,FALSE))*PI()/180)*SIN((VLOOKUP(D39,Locations!B:D,2,FALSE))*PI()/180) + COS((VLOOKUP(C39,Locations!B:D,2,FALSE))*PI()/180) * COS((VLOOKUP(D39,Locations!B:D,2,FALSE))*PI()/180)*COS((VLOOKUP(D39,Locations!B:D,3,FALSE))* PI()/180-(VLOOKUP(C39,Locations!B:D,3,FALSE))*PI()/180))/1.609,0))*2,(ROUND(6371 * ACOS(SIN((VLOOKUP(C39,Locations!B:D,2,FALSE))*PI()/180)*SIN((VLOOKUP(D39,Locations!B:D,2,FALSE))*PI()/180) + COS((VLOOKUP(C39,Locations!B:D,2,FALSE))*PI()/180) * COS((VLOOKUP(D39,Locations!B:D,2,FALSE))*PI()/180)*COS((VLOOKUP(D39,Locations!B:D,3,FALSE))* PI()/180-(VLOOKUP(C39,Locations!B:D,3,FALSE))*PI()/180))/1.609,0))),""))</f>
        <v/>
      </c>
      <c r="K39" s="100" t="str" cm="1">
        <f t="array" ref="K39">IFERROR((ROUND(IF(AND(E39="Train",INDEX(Locations!$B$3:$E$308,MATCH('Dept A Planning'!C39,Locations!$B$3:$B$308,0),4)="Europe",INDEX(Locations!$B$3:$E$308,MATCH('Dept A Planning'!D39,Locations!$B$3:$B$308,0),4)="UK"),(((INDEX(Dover!$B$3:$G$124,MATCH('Dept A Planning'!C39,Dover!$B$3:$B$124,0),6))*Transport!$D$3)+(INDEX(Dover!$B$3:$G$124,MATCH('Dept A Planning'!D39,Dover!$B$3:$B$124,0),6)*Transport!$C$3))*'Dept A Planning'!F39*IF(I39="Yes",2,1),IF(AND(E39="Train",INDEX(Locations!$B$3:$E$308,MATCH('Dept A Planning'!D39,Locations!$B$3:$B$308,0),4)="Europe",INDEX(Locations!$B$3:$E$308,MATCH('Dept A Planning'!C39,Locations!$B$3:$B$308,0),4)="UK"),(((INDEX(Dover!$B$3:$G$124,MATCH('Dept A Planning'!D39,Dover!$B$3:$B$124,0),6))*Transport!$D$3)+(INDEX(Dover!$B$3:$G$124,MATCH('Dept A Planning'!C39,Dover!$B$3:$B$124,0),6)*Transport!$C$3))*'Dept A Planning'!F39*IF(I39="Yes",2,1),IF(AND(E39="Bus/Coach",INDEX(Locations!$B$3:$E$308,MATCH('Dept A Planning'!C39,Locations!$B$3:$B$308,0),4)="Europe",INDEX(Locations!$B$3:$E$308,MATCH('Dept A Planning'!D39,Locations!$B$3:$B$308,0),4)="UK"),((((J39)-42.4)*Transport!$D$5)+(42.4*Transport!$D$13))*'Dept A Planning'!F39,IF(AND(E39="Bus/Coach",INDEX(Locations!$B$3:$E$308,MATCH('Dept A Planning'!D39,Locations!$B$3:$B$308,0),4)="Europe",INDEX(Locations!$B$3:$E$308,MATCH('Dept A Planning'!C39,Locations!$B$3:$B$308,0),4)="UK"),((((J39)-42.4)*Transport!$D$5)+(42.4*Transport!$D$13))*'Dept A Planning'!F39,IF(AND(E39="Car",INDEX(Locations!$B$3:$E$308,MATCH('Dept A Planning'!C39,Locations!$B$3:$B$308,0),4)="Europe",INDEX(Locations!$B$3:$E$308,MATCH('Dept A Planning'!D39,Locations!$B$3:$B$308,0),4)="UK"),(((((J39)-42.4)*Transport!$D$9)+(42.4*Transport!$D$14))*'Dept A Planning'!F39),IF(AND(E39="Car",INDEX(Locations!$B$3:$E$308,MATCH('Dept A Planning'!D39,Locations!$B$3:$B$308,0),4)="Europe",INDEX(Locations!$B$3:$E$308,MATCH('Dept A Planning'!C39,Locations!$B$3:$B$308,0),4)="UK"),(((((J39)-42.4)*Transport!$D$9)+(42.4*Transport!$D$14))*'Dept A Planning'!F39),IF(AND(E39="Hybrid car",INDEX(Locations!$B$3:$E$308,MATCH('Dept A Planning'!C39,Locations!$B$3:$B$308,0),4)="Europe",INDEX(Locations!$B$3:$E$308,MATCH('Dept A Planning'!D39,Locations!$B$3:$B$308,0),4)="UK"),(((((J39)-42.4)*Transport!$D$9)+(42.4*Transport!$D$14))*'Dept A Planning'!F39),IF(AND(E39="Hybrid car",INDEX(Locations!$B$3:$E$308,MATCH('Dept A Planning'!D39,Locations!$B$3:$B$308,0),4)="Europe",INDEX(Locations!$B$3:$E$308,MATCH('Dept A Planning'!C39,Locations!$B$3:$B$308,0),4)="UK"),(((((J39)-42.4)*Transport!$D$9)+(42.4*Transport!$D$14))*'Dept A Planning'!F39),IF(AND(E39="Electric car",INDEX(Locations!$B$3:$E$308,MATCH('Dept A Planning'!C39,Locations!$B$3:$B$308,0),4)="Europe",INDEX(Locations!$B$3:$E$308,MATCH('Dept A Planning'!D39,Locations!$B$3:$B$308,0),4)="UK"),(((((J39)-42.4)*Transport!$D$8)+(42.4*Transport!$D$14))*'Dept A Planning'!F39),IF(AND(E39="Electric car",INDEX(Locations!$B$3:$E$308,MATCH('Dept A Planning'!D39,Locations!$B$3:$B$308,0),4)="Europe",INDEX(Locations!$B$3:$E$308,MATCH('Dept A Planning'!C39,Locations!$B$3:$B$308,0),4)="UK"),(((((J39)-42.4)*Transport!$D$8)+(42.4*Transport!$D$14))*'Dept A Planning'!F39),IF(AND(OR(C39="Ireland",INDEX(Locations!$B$3:$F$308,MATCH('Dept A Planning'!C39,Locations!$B$3:$B$308,0),5)="Yes"),E39="Car",INDEX(Locations!$B$3:$E$308,MATCH('Dept A Planning'!D39,Locations!$B$3:$B$308,0),4)="UK"),(J39)*(0.15*Transport!$C$14+0.85*Transport!$C$9)*'Dept A Planning'!F39,IF(AND(OR(D39="Ireland",INDEX(Locations!$B$3:$F$308,MATCH('Dept A Planning'!D39,Locations!$B$3:$B$308,0),5)="Yes"),E39="Car",INDEX(Locations!$B$3:$E$308,MATCH('Dept A Planning'!C39,Locations!$B$3:$B$308,0),4)="UK"),(J39)*(0.15*Transport!$C$14+0.85*Transport!$C$9)*'Dept A Planning'!F39,IF(AND(OR(C39="Ireland",INDEX(Locations!$B$3:$F$308,MATCH('Dept A Planning'!C39,Locations!$B$3:$B$308,0),5)="Yes"),E39="Hybrid Car",INDEX(Locations!$B$3:$E$308,MATCH('Dept A Planning'!D39,Locations!$B$3:$B$308,0),4)="UK"),(J39)*(0.15*Transport!$C$14+0.85*Transport!$C$9)*'Dept A Planning'!F39,IF(AND(OR(D39="Ireland",INDEX(Locations!$B$3:$F$308,MATCH('Dept A Planning'!D39,Locations!$B$3:$B$308,0),5)="Yes"),E39="Hybrid Car",INDEX(Locations!$B$3:$E$308,MATCH('Dept A Planning'!C39,Locations!$B$3:$B$308,0),4)="UK"),(J39)*(0.15*Transport!$C$14+0.85*Transport!$C$9)*'Dept A Planning'!F39,IF(AND(OR(C39="Ireland",INDEX(Locations!$B$3:$F$308,MATCH('Dept A Planning'!C39,Locations!$B$3:$B$308,0),5)="Yes"),E39="Electric Car",INDEX(Locations!$B$3:$E$308,MATCH('Dept A Planning'!D39,Locations!$B$3:$B$308,0),4)="UK"),(J39)*(0.15*Transport!$C$14+0.85*Transport!$C$8)*'Dept A Planning'!F39,IF(AND(OR(D39="Ireland",INDEX(Locations!$B$3:$F$308,MATCH('Dept A Planning'!D39,Locations!$B$3:$B$308,0),5)="Yes"),E39="Electric Car",INDEX(Locations!$B$3:$E$308,MATCH('Dept A Planning'!C39,Locations!$B$3:$B$308,0),4)="UK"),(J39)*(0.15*Transport!$C$14+0.85*Transport!$C$8)*'Dept A Planning'!F39,IF(AND(OR(C39="Ireland",INDEX(Locations!$B$3:$F$308,MATCH('Dept A Planning'!C39,Locations!$B$3:$B$308,0),5)="Yes"),E39="Bus/Coach",INDEX(Locations!$B$3:$E$308,MATCH('Dept A Planning'!D39,Locations!$B$3:$B$308,0),4)="UK"),(J39)*(0.15*Transport!$C$13+0.85*Transport!$C$5)*'Dept A Planning'!F39,IF(AND(OR(D39="Ireland",INDEX(Locations!$B$3:$F$308,MATCH('Dept A Planning'!D39,Locations!$B$3:$B$308,0),5)="Yes"),E39="Bus/Coach",INDEX(Locations!$B$3:$E$308,MATCH('Dept A Planning'!C39,Locations!$B$3:$B$308,0),4)="UK"),(J39)*(0.15*Transport!$C$13+0.85*Transport!$C$5)*'Dept A Planning'!F39,IF(AND(OR(C39="Ireland",INDEX(Locations!$B$3:$F$308,MATCH('Dept A Planning'!C39,Locations!$B$3:$B$308,0),5)="Yes"),E39="Train",INDEX(Locations!$B$3:$E$308,MATCH('Dept A Planning'!D39,Locations!$B$3:$B$308,0),4)="UK"),(J39)*(0.15*Transport!$C$13+0.85*Transport!$C$3)*'Dept A Planning'!F39,IF(AND(OR(D39="Ireland",INDEX(Locations!$B$3:$F$308,MATCH('Dept A Planning'!D39,Locations!$B$3:$B$308,0),5)="Yes"),E39="Train",INDEX(Locations!$B$3:$E$308,MATCH('Dept A Planning'!C39,Locations!$B$3:$B$308,0),4)="UK"),(J39)*(0.15*Transport!$C$13+0.85*Transport!$C$3),J39*(INDEX(Transport!$B$3:$E$14,MATCH('Dept A Planning'!E39,Transport!$B$3:$B$14,0),IF(INDEX(Locations!$B$3:$G$308,MATCH('Dept A Planning'!C39,Locations!$B$3:$B$308,0),4)="UK",2,IF(INDEX(Locations!$B$3:$G$308,MATCH('Dept A Planning'!C39,Locations!$B$3:$B$308,0),4)="Europe",3,4)))))*F39*G39*H39))))))))))))))))))),1)),"")</f>
        <v/>
      </c>
      <c r="L39" s="90"/>
    </row>
    <row r="40" spans="1:14" ht="17.399999999999999" customHeight="1" x14ac:dyDescent="0.25">
      <c r="A40" s="90"/>
      <c r="B40" s="91"/>
      <c r="C40" s="91"/>
      <c r="D40" s="91"/>
      <c r="E40" s="91"/>
      <c r="F40" s="90"/>
      <c r="G40" s="90">
        <v>1</v>
      </c>
      <c r="H40" s="101">
        <v>1</v>
      </c>
      <c r="I40" s="91"/>
      <c r="J40" s="100" t="str">
        <f>(IFERROR(IF(I40="Yes",(ROUND(6371 * ACOS(SIN((VLOOKUP(C40,Locations!B:D,2,FALSE))*PI()/180)*SIN((VLOOKUP(D40,Locations!B:D,2,FALSE))*PI()/180) + COS((VLOOKUP(C40,Locations!B:D,2,FALSE))*PI()/180) * COS((VLOOKUP(D40,Locations!B:D,2,FALSE))*PI()/180)*COS((VLOOKUP(D40,Locations!B:D,3,FALSE))* PI()/180-(VLOOKUP(C40,Locations!B:D,3,FALSE))*PI()/180))/1.609,0))*2,(ROUND(6371 * ACOS(SIN((VLOOKUP(C40,Locations!B:D,2,FALSE))*PI()/180)*SIN((VLOOKUP(D40,Locations!B:D,2,FALSE))*PI()/180) + COS((VLOOKUP(C40,Locations!B:D,2,FALSE))*PI()/180) * COS((VLOOKUP(D40,Locations!B:D,2,FALSE))*PI()/180)*COS((VLOOKUP(D40,Locations!B:D,3,FALSE))* PI()/180-(VLOOKUP(C40,Locations!B:D,3,FALSE))*PI()/180))/1.609,0))),""))</f>
        <v/>
      </c>
      <c r="K40" s="100" t="str" cm="1">
        <f t="array" ref="K40">IFERROR((ROUND(IF(AND(E40="Train",INDEX(Locations!$B$3:$E$308,MATCH('Dept A Planning'!C40,Locations!$B$3:$B$308,0),4)="Europe",INDEX(Locations!$B$3:$E$308,MATCH('Dept A Planning'!D40,Locations!$B$3:$B$308,0),4)="UK"),(((INDEX(Dover!$B$3:$G$124,MATCH('Dept A Planning'!C40,Dover!$B$3:$B$124,0),6))*Transport!$D$3)+(INDEX(Dover!$B$3:$G$124,MATCH('Dept A Planning'!D40,Dover!$B$3:$B$124,0),6)*Transport!$C$3))*'Dept A Planning'!F40*IF(I40="Yes",2,1),IF(AND(E40="Train",INDEX(Locations!$B$3:$E$308,MATCH('Dept A Planning'!D40,Locations!$B$3:$B$308,0),4)="Europe",INDEX(Locations!$B$3:$E$308,MATCH('Dept A Planning'!C40,Locations!$B$3:$B$308,0),4)="UK"),(((INDEX(Dover!$B$3:$G$124,MATCH('Dept A Planning'!D40,Dover!$B$3:$B$124,0),6))*Transport!$D$3)+(INDEX(Dover!$B$3:$G$124,MATCH('Dept A Planning'!C40,Dover!$B$3:$B$124,0),6)*Transport!$C$3))*'Dept A Planning'!F40*IF(I40="Yes",2,1),IF(AND(E40="Bus/Coach",INDEX(Locations!$B$3:$E$308,MATCH('Dept A Planning'!C40,Locations!$B$3:$B$308,0),4)="Europe",INDEX(Locations!$B$3:$E$308,MATCH('Dept A Planning'!D40,Locations!$B$3:$B$308,0),4)="UK"),((((J40)-42.4)*Transport!$D$5)+(42.4*Transport!$D$13))*'Dept A Planning'!F40,IF(AND(E40="Bus/Coach",INDEX(Locations!$B$3:$E$308,MATCH('Dept A Planning'!D40,Locations!$B$3:$B$308,0),4)="Europe",INDEX(Locations!$B$3:$E$308,MATCH('Dept A Planning'!C40,Locations!$B$3:$B$308,0),4)="UK"),((((J40)-42.4)*Transport!$D$5)+(42.4*Transport!$D$13))*'Dept A Planning'!F40,IF(AND(E40="Car",INDEX(Locations!$B$3:$E$308,MATCH('Dept A Planning'!C40,Locations!$B$3:$B$308,0),4)="Europe",INDEX(Locations!$B$3:$E$308,MATCH('Dept A Planning'!D40,Locations!$B$3:$B$308,0),4)="UK"),(((((J40)-42.4)*Transport!$D$9)+(42.4*Transport!$D$14))*'Dept A Planning'!F40),IF(AND(E40="Car",INDEX(Locations!$B$3:$E$308,MATCH('Dept A Planning'!D40,Locations!$B$3:$B$308,0),4)="Europe",INDEX(Locations!$B$3:$E$308,MATCH('Dept A Planning'!C40,Locations!$B$3:$B$308,0),4)="UK"),(((((J40)-42.4)*Transport!$D$9)+(42.4*Transport!$D$14))*'Dept A Planning'!F40),IF(AND(E40="Hybrid car",INDEX(Locations!$B$3:$E$308,MATCH('Dept A Planning'!C40,Locations!$B$3:$B$308,0),4)="Europe",INDEX(Locations!$B$3:$E$308,MATCH('Dept A Planning'!D40,Locations!$B$3:$B$308,0),4)="UK"),(((((J40)-42.4)*Transport!$D$9)+(42.4*Transport!$D$14))*'Dept A Planning'!F40),IF(AND(E40="Hybrid car",INDEX(Locations!$B$3:$E$308,MATCH('Dept A Planning'!D40,Locations!$B$3:$B$308,0),4)="Europe",INDEX(Locations!$B$3:$E$308,MATCH('Dept A Planning'!C40,Locations!$B$3:$B$308,0),4)="UK"),(((((J40)-42.4)*Transport!$D$9)+(42.4*Transport!$D$14))*'Dept A Planning'!F40),IF(AND(E40="Electric car",INDEX(Locations!$B$3:$E$308,MATCH('Dept A Planning'!C40,Locations!$B$3:$B$308,0),4)="Europe",INDEX(Locations!$B$3:$E$308,MATCH('Dept A Planning'!D40,Locations!$B$3:$B$308,0),4)="UK"),(((((J40)-42.4)*Transport!$D$8)+(42.4*Transport!$D$14))*'Dept A Planning'!F40),IF(AND(E40="Electric car",INDEX(Locations!$B$3:$E$308,MATCH('Dept A Planning'!D40,Locations!$B$3:$B$308,0),4)="Europe",INDEX(Locations!$B$3:$E$308,MATCH('Dept A Planning'!C40,Locations!$B$3:$B$308,0),4)="UK"),(((((J40)-42.4)*Transport!$D$8)+(42.4*Transport!$D$14))*'Dept A Planning'!F40),IF(AND(OR(C40="Ireland",INDEX(Locations!$B$3:$F$308,MATCH('Dept A Planning'!C40,Locations!$B$3:$B$308,0),5)="Yes"),E40="Car",INDEX(Locations!$B$3:$E$308,MATCH('Dept A Planning'!D40,Locations!$B$3:$B$308,0),4)="UK"),(J40)*(0.15*Transport!$C$14+0.85*Transport!$C$9)*'Dept A Planning'!F40,IF(AND(OR(D40="Ireland",INDEX(Locations!$B$3:$F$308,MATCH('Dept A Planning'!D40,Locations!$B$3:$B$308,0),5)="Yes"),E40="Car",INDEX(Locations!$B$3:$E$308,MATCH('Dept A Planning'!C40,Locations!$B$3:$B$308,0),4)="UK"),(J40)*(0.15*Transport!$C$14+0.85*Transport!$C$9)*'Dept A Planning'!F40,IF(AND(OR(C40="Ireland",INDEX(Locations!$B$3:$F$308,MATCH('Dept A Planning'!C40,Locations!$B$3:$B$308,0),5)="Yes"),E40="Hybrid Car",INDEX(Locations!$B$3:$E$308,MATCH('Dept A Planning'!D40,Locations!$B$3:$B$308,0),4)="UK"),(J40)*(0.15*Transport!$C$14+0.85*Transport!$C$9)*'Dept A Planning'!F40,IF(AND(OR(D40="Ireland",INDEX(Locations!$B$3:$F$308,MATCH('Dept A Planning'!D40,Locations!$B$3:$B$308,0),5)="Yes"),E40="Hybrid Car",INDEX(Locations!$B$3:$E$308,MATCH('Dept A Planning'!C40,Locations!$B$3:$B$308,0),4)="UK"),(J40)*(0.15*Transport!$C$14+0.85*Transport!$C$9)*'Dept A Planning'!F40,IF(AND(OR(C40="Ireland",INDEX(Locations!$B$3:$F$308,MATCH('Dept A Planning'!C40,Locations!$B$3:$B$308,0),5)="Yes"),E40="Electric Car",INDEX(Locations!$B$3:$E$308,MATCH('Dept A Planning'!D40,Locations!$B$3:$B$308,0),4)="UK"),(J40)*(0.15*Transport!$C$14+0.85*Transport!$C$8)*'Dept A Planning'!F40,IF(AND(OR(D40="Ireland",INDEX(Locations!$B$3:$F$308,MATCH('Dept A Planning'!D40,Locations!$B$3:$B$308,0),5)="Yes"),E40="Electric Car",INDEX(Locations!$B$3:$E$308,MATCH('Dept A Planning'!C40,Locations!$B$3:$B$308,0),4)="UK"),(J40)*(0.15*Transport!$C$14+0.85*Transport!$C$8)*'Dept A Planning'!F40,IF(AND(OR(C40="Ireland",INDEX(Locations!$B$3:$F$308,MATCH('Dept A Planning'!C40,Locations!$B$3:$B$308,0),5)="Yes"),E40="Bus/Coach",INDEX(Locations!$B$3:$E$308,MATCH('Dept A Planning'!D40,Locations!$B$3:$B$308,0),4)="UK"),(J40)*(0.15*Transport!$C$13+0.85*Transport!$C$5)*'Dept A Planning'!F40,IF(AND(OR(D40="Ireland",INDEX(Locations!$B$3:$F$308,MATCH('Dept A Planning'!D40,Locations!$B$3:$B$308,0),5)="Yes"),E40="Bus/Coach",INDEX(Locations!$B$3:$E$308,MATCH('Dept A Planning'!C40,Locations!$B$3:$B$308,0),4)="UK"),(J40)*(0.15*Transport!$C$13+0.85*Transport!$C$5)*'Dept A Planning'!F40,IF(AND(OR(C40="Ireland",INDEX(Locations!$B$3:$F$308,MATCH('Dept A Planning'!C40,Locations!$B$3:$B$308,0),5)="Yes"),E40="Train",INDEX(Locations!$B$3:$E$308,MATCH('Dept A Planning'!D40,Locations!$B$3:$B$308,0),4)="UK"),(J40)*(0.15*Transport!$C$13+0.85*Transport!$C$3)*'Dept A Planning'!F40,IF(AND(OR(D40="Ireland",INDEX(Locations!$B$3:$F$308,MATCH('Dept A Planning'!D40,Locations!$B$3:$B$308,0),5)="Yes"),E40="Train",INDEX(Locations!$B$3:$E$308,MATCH('Dept A Planning'!C40,Locations!$B$3:$B$308,0),4)="UK"),(J40)*(0.15*Transport!$C$13+0.85*Transport!$C$3),J40*(INDEX(Transport!$B$3:$E$14,MATCH('Dept A Planning'!E40,Transport!$B$3:$B$14,0),IF(INDEX(Locations!$B$3:$G$308,MATCH('Dept A Planning'!C40,Locations!$B$3:$B$308,0),4)="UK",2,IF(INDEX(Locations!$B$3:$G$308,MATCH('Dept A Planning'!C40,Locations!$B$3:$B$308,0),4)="Europe",3,4)))))*F40*G40*H40))))))))))))))))))),1)),"")</f>
        <v/>
      </c>
      <c r="L40" s="90"/>
    </row>
    <row r="41" spans="1:14" ht="17.399999999999999" customHeight="1" x14ac:dyDescent="0.25">
      <c r="A41" s="90"/>
      <c r="B41" s="91"/>
      <c r="C41" s="91"/>
      <c r="D41" s="91"/>
      <c r="E41" s="91"/>
      <c r="F41" s="90"/>
      <c r="G41" s="90">
        <v>1</v>
      </c>
      <c r="H41" s="101">
        <v>1</v>
      </c>
      <c r="I41" s="91"/>
      <c r="J41" s="100" t="str">
        <f>(IFERROR(IF(I41="Yes",(ROUND(6371 * ACOS(SIN((VLOOKUP(C41,Locations!B:D,2,FALSE))*PI()/180)*SIN((VLOOKUP(D41,Locations!B:D,2,FALSE))*PI()/180) + COS((VLOOKUP(C41,Locations!B:D,2,FALSE))*PI()/180) * COS((VLOOKUP(D41,Locations!B:D,2,FALSE))*PI()/180)*COS((VLOOKUP(D41,Locations!B:D,3,FALSE))* PI()/180-(VLOOKUP(C41,Locations!B:D,3,FALSE))*PI()/180))/1.609,0))*2,(ROUND(6371 * ACOS(SIN((VLOOKUP(C41,Locations!B:D,2,FALSE))*PI()/180)*SIN((VLOOKUP(D41,Locations!B:D,2,FALSE))*PI()/180) + COS((VLOOKUP(C41,Locations!B:D,2,FALSE))*PI()/180) * COS((VLOOKUP(D41,Locations!B:D,2,FALSE))*PI()/180)*COS((VLOOKUP(D41,Locations!B:D,3,FALSE))* PI()/180-(VLOOKUP(C41,Locations!B:D,3,FALSE))*PI()/180))/1.609,0))),""))</f>
        <v/>
      </c>
      <c r="K41" s="100" t="str" cm="1">
        <f t="array" ref="K41">IFERROR((ROUND(IF(AND(E41="Train",INDEX(Locations!$B$3:$E$308,MATCH('Dept A Planning'!C41,Locations!$B$3:$B$308,0),4)="Europe",INDEX(Locations!$B$3:$E$308,MATCH('Dept A Planning'!D41,Locations!$B$3:$B$308,0),4)="UK"),(((INDEX(Dover!$B$3:$G$124,MATCH('Dept A Planning'!C41,Dover!$B$3:$B$124,0),6))*Transport!$D$3)+(INDEX(Dover!$B$3:$G$124,MATCH('Dept A Planning'!D41,Dover!$B$3:$B$124,0),6)*Transport!$C$3))*'Dept A Planning'!F41*IF(I41="Yes",2,1),IF(AND(E41="Train",INDEX(Locations!$B$3:$E$308,MATCH('Dept A Planning'!D41,Locations!$B$3:$B$308,0),4)="Europe",INDEX(Locations!$B$3:$E$308,MATCH('Dept A Planning'!C41,Locations!$B$3:$B$308,0),4)="UK"),(((INDEX(Dover!$B$3:$G$124,MATCH('Dept A Planning'!D41,Dover!$B$3:$B$124,0),6))*Transport!$D$3)+(INDEX(Dover!$B$3:$G$124,MATCH('Dept A Planning'!C41,Dover!$B$3:$B$124,0),6)*Transport!$C$3))*'Dept A Planning'!F41*IF(I41="Yes",2,1),IF(AND(E41="Bus/Coach",INDEX(Locations!$B$3:$E$308,MATCH('Dept A Planning'!C41,Locations!$B$3:$B$308,0),4)="Europe",INDEX(Locations!$B$3:$E$308,MATCH('Dept A Planning'!D41,Locations!$B$3:$B$308,0),4)="UK"),((((J41)-42.4)*Transport!$D$5)+(42.4*Transport!$D$13))*'Dept A Planning'!F41,IF(AND(E41="Bus/Coach",INDEX(Locations!$B$3:$E$308,MATCH('Dept A Planning'!D41,Locations!$B$3:$B$308,0),4)="Europe",INDEX(Locations!$B$3:$E$308,MATCH('Dept A Planning'!C41,Locations!$B$3:$B$308,0),4)="UK"),((((J41)-42.4)*Transport!$D$5)+(42.4*Transport!$D$13))*'Dept A Planning'!F41,IF(AND(E41="Car",INDEX(Locations!$B$3:$E$308,MATCH('Dept A Planning'!C41,Locations!$B$3:$B$308,0),4)="Europe",INDEX(Locations!$B$3:$E$308,MATCH('Dept A Planning'!D41,Locations!$B$3:$B$308,0),4)="UK"),(((((J41)-42.4)*Transport!$D$9)+(42.4*Transport!$D$14))*'Dept A Planning'!F41),IF(AND(E41="Car",INDEX(Locations!$B$3:$E$308,MATCH('Dept A Planning'!D41,Locations!$B$3:$B$308,0),4)="Europe",INDEX(Locations!$B$3:$E$308,MATCH('Dept A Planning'!C41,Locations!$B$3:$B$308,0),4)="UK"),(((((J41)-42.4)*Transport!$D$9)+(42.4*Transport!$D$14))*'Dept A Planning'!F41),IF(AND(E41="Hybrid car",INDEX(Locations!$B$3:$E$308,MATCH('Dept A Planning'!C41,Locations!$B$3:$B$308,0),4)="Europe",INDEX(Locations!$B$3:$E$308,MATCH('Dept A Planning'!D41,Locations!$B$3:$B$308,0),4)="UK"),(((((J41)-42.4)*Transport!$D$9)+(42.4*Transport!$D$14))*'Dept A Planning'!F41),IF(AND(E41="Hybrid car",INDEX(Locations!$B$3:$E$308,MATCH('Dept A Planning'!D41,Locations!$B$3:$B$308,0),4)="Europe",INDEX(Locations!$B$3:$E$308,MATCH('Dept A Planning'!C41,Locations!$B$3:$B$308,0),4)="UK"),(((((J41)-42.4)*Transport!$D$9)+(42.4*Transport!$D$14))*'Dept A Planning'!F41),IF(AND(E41="Electric car",INDEX(Locations!$B$3:$E$308,MATCH('Dept A Planning'!C41,Locations!$B$3:$B$308,0),4)="Europe",INDEX(Locations!$B$3:$E$308,MATCH('Dept A Planning'!D41,Locations!$B$3:$B$308,0),4)="UK"),(((((J41)-42.4)*Transport!$D$8)+(42.4*Transport!$D$14))*'Dept A Planning'!F41),IF(AND(E41="Electric car",INDEX(Locations!$B$3:$E$308,MATCH('Dept A Planning'!D41,Locations!$B$3:$B$308,0),4)="Europe",INDEX(Locations!$B$3:$E$308,MATCH('Dept A Planning'!C41,Locations!$B$3:$B$308,0),4)="UK"),(((((J41)-42.4)*Transport!$D$8)+(42.4*Transport!$D$14))*'Dept A Planning'!F41),IF(AND(OR(C41="Ireland",INDEX(Locations!$B$3:$F$308,MATCH('Dept A Planning'!C41,Locations!$B$3:$B$308,0),5)="Yes"),E41="Car",INDEX(Locations!$B$3:$E$308,MATCH('Dept A Planning'!D41,Locations!$B$3:$B$308,0),4)="UK"),(J41)*(0.15*Transport!$C$14+0.85*Transport!$C$9)*'Dept A Planning'!F41,IF(AND(OR(D41="Ireland",INDEX(Locations!$B$3:$F$308,MATCH('Dept A Planning'!D41,Locations!$B$3:$B$308,0),5)="Yes"),E41="Car",INDEX(Locations!$B$3:$E$308,MATCH('Dept A Planning'!C41,Locations!$B$3:$B$308,0),4)="UK"),(J41)*(0.15*Transport!$C$14+0.85*Transport!$C$9)*'Dept A Planning'!F41,IF(AND(OR(C41="Ireland",INDEX(Locations!$B$3:$F$308,MATCH('Dept A Planning'!C41,Locations!$B$3:$B$308,0),5)="Yes"),E41="Hybrid Car",INDEX(Locations!$B$3:$E$308,MATCH('Dept A Planning'!D41,Locations!$B$3:$B$308,0),4)="UK"),(J41)*(0.15*Transport!$C$14+0.85*Transport!$C$9)*'Dept A Planning'!F41,IF(AND(OR(D41="Ireland",INDEX(Locations!$B$3:$F$308,MATCH('Dept A Planning'!D41,Locations!$B$3:$B$308,0),5)="Yes"),E41="Hybrid Car",INDEX(Locations!$B$3:$E$308,MATCH('Dept A Planning'!C41,Locations!$B$3:$B$308,0),4)="UK"),(J41)*(0.15*Transport!$C$14+0.85*Transport!$C$9)*'Dept A Planning'!F41,IF(AND(OR(C41="Ireland",INDEX(Locations!$B$3:$F$308,MATCH('Dept A Planning'!C41,Locations!$B$3:$B$308,0),5)="Yes"),E41="Electric Car",INDEX(Locations!$B$3:$E$308,MATCH('Dept A Planning'!D41,Locations!$B$3:$B$308,0),4)="UK"),(J41)*(0.15*Transport!$C$14+0.85*Transport!$C$8)*'Dept A Planning'!F41,IF(AND(OR(D41="Ireland",INDEX(Locations!$B$3:$F$308,MATCH('Dept A Planning'!D41,Locations!$B$3:$B$308,0),5)="Yes"),E41="Electric Car",INDEX(Locations!$B$3:$E$308,MATCH('Dept A Planning'!C41,Locations!$B$3:$B$308,0),4)="UK"),(J41)*(0.15*Transport!$C$14+0.85*Transport!$C$8)*'Dept A Planning'!F41,IF(AND(OR(C41="Ireland",INDEX(Locations!$B$3:$F$308,MATCH('Dept A Planning'!C41,Locations!$B$3:$B$308,0),5)="Yes"),E41="Bus/Coach",INDEX(Locations!$B$3:$E$308,MATCH('Dept A Planning'!D41,Locations!$B$3:$B$308,0),4)="UK"),(J41)*(0.15*Transport!$C$13+0.85*Transport!$C$5)*'Dept A Planning'!F41,IF(AND(OR(D41="Ireland",INDEX(Locations!$B$3:$F$308,MATCH('Dept A Planning'!D41,Locations!$B$3:$B$308,0),5)="Yes"),E41="Bus/Coach",INDEX(Locations!$B$3:$E$308,MATCH('Dept A Planning'!C41,Locations!$B$3:$B$308,0),4)="UK"),(J41)*(0.15*Transport!$C$13+0.85*Transport!$C$5)*'Dept A Planning'!F41,IF(AND(OR(C41="Ireland",INDEX(Locations!$B$3:$F$308,MATCH('Dept A Planning'!C41,Locations!$B$3:$B$308,0),5)="Yes"),E41="Train",INDEX(Locations!$B$3:$E$308,MATCH('Dept A Planning'!D41,Locations!$B$3:$B$308,0),4)="UK"),(J41)*(0.15*Transport!$C$13+0.85*Transport!$C$3)*'Dept A Planning'!F41,IF(AND(OR(D41="Ireland",INDEX(Locations!$B$3:$F$308,MATCH('Dept A Planning'!D41,Locations!$B$3:$B$308,0),5)="Yes"),E41="Train",INDEX(Locations!$B$3:$E$308,MATCH('Dept A Planning'!C41,Locations!$B$3:$B$308,0),4)="UK"),(J41)*(0.15*Transport!$C$13+0.85*Transport!$C$3),J41*(INDEX(Transport!$B$3:$E$14,MATCH('Dept A Planning'!E41,Transport!$B$3:$B$14,0),IF(INDEX(Locations!$B$3:$G$308,MATCH('Dept A Planning'!C41,Locations!$B$3:$B$308,0),4)="UK",2,IF(INDEX(Locations!$B$3:$G$308,MATCH('Dept A Planning'!C41,Locations!$B$3:$B$308,0),4)="Europe",3,4)))))*F41*G41*H41))))))))))))))))))),1)),"")</f>
        <v/>
      </c>
      <c r="L41" s="90"/>
    </row>
    <row r="42" spans="1:14" ht="17.399999999999999" customHeight="1" x14ac:dyDescent="0.25">
      <c r="A42" s="90"/>
      <c r="B42" s="91"/>
      <c r="C42" s="91"/>
      <c r="D42" s="91"/>
      <c r="E42" s="91"/>
      <c r="F42" s="90"/>
      <c r="G42" s="90">
        <v>1</v>
      </c>
      <c r="H42" s="101">
        <v>1</v>
      </c>
      <c r="I42" s="91"/>
      <c r="J42" s="100" t="str">
        <f>(IFERROR(IF(I42="Yes",(ROUND(6371 * ACOS(SIN((VLOOKUP(C42,Locations!B:D,2,FALSE))*PI()/180)*SIN((VLOOKUP(D42,Locations!B:D,2,FALSE))*PI()/180) + COS((VLOOKUP(C42,Locations!B:D,2,FALSE))*PI()/180) * COS((VLOOKUP(D42,Locations!B:D,2,FALSE))*PI()/180)*COS((VLOOKUP(D42,Locations!B:D,3,FALSE))* PI()/180-(VLOOKUP(C42,Locations!B:D,3,FALSE))*PI()/180))/1.609,0))*2,(ROUND(6371 * ACOS(SIN((VLOOKUP(C42,Locations!B:D,2,FALSE))*PI()/180)*SIN((VLOOKUP(D42,Locations!B:D,2,FALSE))*PI()/180) + COS((VLOOKUP(C42,Locations!B:D,2,FALSE))*PI()/180) * COS((VLOOKUP(D42,Locations!B:D,2,FALSE))*PI()/180)*COS((VLOOKUP(D42,Locations!B:D,3,FALSE))* PI()/180-(VLOOKUP(C42,Locations!B:D,3,FALSE))*PI()/180))/1.609,0))),""))</f>
        <v/>
      </c>
      <c r="K42" s="100" t="str" cm="1">
        <f t="array" ref="K42">IFERROR((ROUND(IF(AND(E42="Train",INDEX(Locations!$B$3:$E$308,MATCH('Dept A Planning'!C42,Locations!$B$3:$B$308,0),4)="Europe",INDEX(Locations!$B$3:$E$308,MATCH('Dept A Planning'!D42,Locations!$B$3:$B$308,0),4)="UK"),(((INDEX(Dover!$B$3:$G$124,MATCH('Dept A Planning'!C42,Dover!$B$3:$B$124,0),6))*Transport!$D$3)+(INDEX(Dover!$B$3:$G$124,MATCH('Dept A Planning'!D42,Dover!$B$3:$B$124,0),6)*Transport!$C$3))*'Dept A Planning'!F42*IF(I42="Yes",2,1),IF(AND(E42="Train",INDEX(Locations!$B$3:$E$308,MATCH('Dept A Planning'!D42,Locations!$B$3:$B$308,0),4)="Europe",INDEX(Locations!$B$3:$E$308,MATCH('Dept A Planning'!C42,Locations!$B$3:$B$308,0),4)="UK"),(((INDEX(Dover!$B$3:$G$124,MATCH('Dept A Planning'!D42,Dover!$B$3:$B$124,0),6))*Transport!$D$3)+(INDEX(Dover!$B$3:$G$124,MATCH('Dept A Planning'!C42,Dover!$B$3:$B$124,0),6)*Transport!$C$3))*'Dept A Planning'!F42*IF(I42="Yes",2,1),IF(AND(E42="Bus/Coach",INDEX(Locations!$B$3:$E$308,MATCH('Dept A Planning'!C42,Locations!$B$3:$B$308,0),4)="Europe",INDEX(Locations!$B$3:$E$308,MATCH('Dept A Planning'!D42,Locations!$B$3:$B$308,0),4)="UK"),((((J42)-42.4)*Transport!$D$5)+(42.4*Transport!$D$13))*'Dept A Planning'!F42,IF(AND(E42="Bus/Coach",INDEX(Locations!$B$3:$E$308,MATCH('Dept A Planning'!D42,Locations!$B$3:$B$308,0),4)="Europe",INDEX(Locations!$B$3:$E$308,MATCH('Dept A Planning'!C42,Locations!$B$3:$B$308,0),4)="UK"),((((J42)-42.4)*Transport!$D$5)+(42.4*Transport!$D$13))*'Dept A Planning'!F42,IF(AND(E42="Car",INDEX(Locations!$B$3:$E$308,MATCH('Dept A Planning'!C42,Locations!$B$3:$B$308,0),4)="Europe",INDEX(Locations!$B$3:$E$308,MATCH('Dept A Planning'!D42,Locations!$B$3:$B$308,0),4)="UK"),(((((J42)-42.4)*Transport!$D$9)+(42.4*Transport!$D$14))*'Dept A Planning'!F42),IF(AND(E42="Car",INDEX(Locations!$B$3:$E$308,MATCH('Dept A Planning'!D42,Locations!$B$3:$B$308,0),4)="Europe",INDEX(Locations!$B$3:$E$308,MATCH('Dept A Planning'!C42,Locations!$B$3:$B$308,0),4)="UK"),(((((J42)-42.4)*Transport!$D$9)+(42.4*Transport!$D$14))*'Dept A Planning'!F42),IF(AND(E42="Hybrid car",INDEX(Locations!$B$3:$E$308,MATCH('Dept A Planning'!C42,Locations!$B$3:$B$308,0),4)="Europe",INDEX(Locations!$B$3:$E$308,MATCH('Dept A Planning'!D42,Locations!$B$3:$B$308,0),4)="UK"),(((((J42)-42.4)*Transport!$D$9)+(42.4*Transport!$D$14))*'Dept A Planning'!F42),IF(AND(E42="Hybrid car",INDEX(Locations!$B$3:$E$308,MATCH('Dept A Planning'!D42,Locations!$B$3:$B$308,0),4)="Europe",INDEX(Locations!$B$3:$E$308,MATCH('Dept A Planning'!C42,Locations!$B$3:$B$308,0),4)="UK"),(((((J42)-42.4)*Transport!$D$9)+(42.4*Transport!$D$14))*'Dept A Planning'!F42),IF(AND(E42="Electric car",INDEX(Locations!$B$3:$E$308,MATCH('Dept A Planning'!C42,Locations!$B$3:$B$308,0),4)="Europe",INDEX(Locations!$B$3:$E$308,MATCH('Dept A Planning'!D42,Locations!$B$3:$B$308,0),4)="UK"),(((((J42)-42.4)*Transport!$D$8)+(42.4*Transport!$D$14))*'Dept A Planning'!F42),IF(AND(E42="Electric car",INDEX(Locations!$B$3:$E$308,MATCH('Dept A Planning'!D42,Locations!$B$3:$B$308,0),4)="Europe",INDEX(Locations!$B$3:$E$308,MATCH('Dept A Planning'!C42,Locations!$B$3:$B$308,0),4)="UK"),(((((J42)-42.4)*Transport!$D$8)+(42.4*Transport!$D$14))*'Dept A Planning'!F42),IF(AND(OR(C42="Ireland",INDEX(Locations!$B$3:$F$308,MATCH('Dept A Planning'!C42,Locations!$B$3:$B$308,0),5)="Yes"),E42="Car",INDEX(Locations!$B$3:$E$308,MATCH('Dept A Planning'!D42,Locations!$B$3:$B$308,0),4)="UK"),(J42)*(0.15*Transport!$C$14+0.85*Transport!$C$9)*'Dept A Planning'!F42,IF(AND(OR(D42="Ireland",INDEX(Locations!$B$3:$F$308,MATCH('Dept A Planning'!D42,Locations!$B$3:$B$308,0),5)="Yes"),E42="Car",INDEX(Locations!$B$3:$E$308,MATCH('Dept A Planning'!C42,Locations!$B$3:$B$308,0),4)="UK"),(J42)*(0.15*Transport!$C$14+0.85*Transport!$C$9)*'Dept A Planning'!F42,IF(AND(OR(C42="Ireland",INDEX(Locations!$B$3:$F$308,MATCH('Dept A Planning'!C42,Locations!$B$3:$B$308,0),5)="Yes"),E42="Hybrid Car",INDEX(Locations!$B$3:$E$308,MATCH('Dept A Planning'!D42,Locations!$B$3:$B$308,0),4)="UK"),(J42)*(0.15*Transport!$C$14+0.85*Transport!$C$9)*'Dept A Planning'!F42,IF(AND(OR(D42="Ireland",INDEX(Locations!$B$3:$F$308,MATCH('Dept A Planning'!D42,Locations!$B$3:$B$308,0),5)="Yes"),E42="Hybrid Car",INDEX(Locations!$B$3:$E$308,MATCH('Dept A Planning'!C42,Locations!$B$3:$B$308,0),4)="UK"),(J42)*(0.15*Transport!$C$14+0.85*Transport!$C$9)*'Dept A Planning'!F42,IF(AND(OR(C42="Ireland",INDEX(Locations!$B$3:$F$308,MATCH('Dept A Planning'!C42,Locations!$B$3:$B$308,0),5)="Yes"),E42="Electric Car",INDEX(Locations!$B$3:$E$308,MATCH('Dept A Planning'!D42,Locations!$B$3:$B$308,0),4)="UK"),(J42)*(0.15*Transport!$C$14+0.85*Transport!$C$8)*'Dept A Planning'!F42,IF(AND(OR(D42="Ireland",INDEX(Locations!$B$3:$F$308,MATCH('Dept A Planning'!D42,Locations!$B$3:$B$308,0),5)="Yes"),E42="Electric Car",INDEX(Locations!$B$3:$E$308,MATCH('Dept A Planning'!C42,Locations!$B$3:$B$308,0),4)="UK"),(J42)*(0.15*Transport!$C$14+0.85*Transport!$C$8)*'Dept A Planning'!F42,IF(AND(OR(C42="Ireland",INDEX(Locations!$B$3:$F$308,MATCH('Dept A Planning'!C42,Locations!$B$3:$B$308,0),5)="Yes"),E42="Bus/Coach",INDEX(Locations!$B$3:$E$308,MATCH('Dept A Planning'!D42,Locations!$B$3:$B$308,0),4)="UK"),(J42)*(0.15*Transport!$C$13+0.85*Transport!$C$5)*'Dept A Planning'!F42,IF(AND(OR(D42="Ireland",INDEX(Locations!$B$3:$F$308,MATCH('Dept A Planning'!D42,Locations!$B$3:$B$308,0),5)="Yes"),E42="Bus/Coach",INDEX(Locations!$B$3:$E$308,MATCH('Dept A Planning'!C42,Locations!$B$3:$B$308,0),4)="UK"),(J42)*(0.15*Transport!$C$13+0.85*Transport!$C$5)*'Dept A Planning'!F42,IF(AND(OR(C42="Ireland",INDEX(Locations!$B$3:$F$308,MATCH('Dept A Planning'!C42,Locations!$B$3:$B$308,0),5)="Yes"),E42="Train",INDEX(Locations!$B$3:$E$308,MATCH('Dept A Planning'!D42,Locations!$B$3:$B$308,0),4)="UK"),(J42)*(0.15*Transport!$C$13+0.85*Transport!$C$3)*'Dept A Planning'!F42,IF(AND(OR(D42="Ireland",INDEX(Locations!$B$3:$F$308,MATCH('Dept A Planning'!D42,Locations!$B$3:$B$308,0),5)="Yes"),E42="Train",INDEX(Locations!$B$3:$E$308,MATCH('Dept A Planning'!C42,Locations!$B$3:$B$308,0),4)="UK"),(J42)*(0.15*Transport!$C$13+0.85*Transport!$C$3),J42*(INDEX(Transport!$B$3:$E$14,MATCH('Dept A Planning'!E42,Transport!$B$3:$B$14,0),IF(INDEX(Locations!$B$3:$G$308,MATCH('Dept A Planning'!C42,Locations!$B$3:$B$308,0),4)="UK",2,IF(INDEX(Locations!$B$3:$G$308,MATCH('Dept A Planning'!C42,Locations!$B$3:$B$308,0),4)="Europe",3,4)))))*F42*G42*H42))))))))))))))))))),1)),"")</f>
        <v/>
      </c>
      <c r="L42" s="90"/>
    </row>
    <row r="43" spans="1:14" ht="17.399999999999999" customHeight="1" x14ac:dyDescent="0.25">
      <c r="A43" s="90"/>
      <c r="B43" s="91"/>
      <c r="C43" s="91"/>
      <c r="D43" s="91"/>
      <c r="E43" s="91"/>
      <c r="F43" s="90"/>
      <c r="G43" s="90">
        <v>1</v>
      </c>
      <c r="H43" s="101">
        <v>1</v>
      </c>
      <c r="I43" s="91"/>
      <c r="J43" s="100" t="str">
        <f>(IFERROR(IF(I43="Yes",(ROUND(6371 * ACOS(SIN((VLOOKUP(C43,Locations!B:D,2,FALSE))*PI()/180)*SIN((VLOOKUP(D43,Locations!B:D,2,FALSE))*PI()/180) + COS((VLOOKUP(C43,Locations!B:D,2,FALSE))*PI()/180) * COS((VLOOKUP(D43,Locations!B:D,2,FALSE))*PI()/180)*COS((VLOOKUP(D43,Locations!B:D,3,FALSE))* PI()/180-(VLOOKUP(C43,Locations!B:D,3,FALSE))*PI()/180))/1.609,0))*2,(ROUND(6371 * ACOS(SIN((VLOOKUP(C43,Locations!B:D,2,FALSE))*PI()/180)*SIN((VLOOKUP(D43,Locations!B:D,2,FALSE))*PI()/180) + COS((VLOOKUP(C43,Locations!B:D,2,FALSE))*PI()/180) * COS((VLOOKUP(D43,Locations!B:D,2,FALSE))*PI()/180)*COS((VLOOKUP(D43,Locations!B:D,3,FALSE))* PI()/180-(VLOOKUP(C43,Locations!B:D,3,FALSE))*PI()/180))/1.609,0))),""))</f>
        <v/>
      </c>
      <c r="K43" s="100" t="str" cm="1">
        <f t="array" ref="K43">IFERROR((ROUND(IF(AND(E43="Train",INDEX(Locations!$B$3:$E$308,MATCH('Dept A Planning'!C43,Locations!$B$3:$B$308,0),4)="Europe",INDEX(Locations!$B$3:$E$308,MATCH('Dept A Planning'!D43,Locations!$B$3:$B$308,0),4)="UK"),(((INDEX(Dover!$B$3:$G$124,MATCH('Dept A Planning'!C43,Dover!$B$3:$B$124,0),6))*Transport!$D$3)+(INDEX(Dover!$B$3:$G$124,MATCH('Dept A Planning'!D43,Dover!$B$3:$B$124,0),6)*Transport!$C$3))*'Dept A Planning'!F43*IF(I43="Yes",2,1),IF(AND(E43="Train",INDEX(Locations!$B$3:$E$308,MATCH('Dept A Planning'!D43,Locations!$B$3:$B$308,0),4)="Europe",INDEX(Locations!$B$3:$E$308,MATCH('Dept A Planning'!C43,Locations!$B$3:$B$308,0),4)="UK"),(((INDEX(Dover!$B$3:$G$124,MATCH('Dept A Planning'!D43,Dover!$B$3:$B$124,0),6))*Transport!$D$3)+(INDEX(Dover!$B$3:$G$124,MATCH('Dept A Planning'!C43,Dover!$B$3:$B$124,0),6)*Transport!$C$3))*'Dept A Planning'!F43*IF(I43="Yes",2,1),IF(AND(E43="Bus/Coach",INDEX(Locations!$B$3:$E$308,MATCH('Dept A Planning'!C43,Locations!$B$3:$B$308,0),4)="Europe",INDEX(Locations!$B$3:$E$308,MATCH('Dept A Planning'!D43,Locations!$B$3:$B$308,0),4)="UK"),((((J43)-42.4)*Transport!$D$5)+(42.4*Transport!$D$13))*'Dept A Planning'!F43,IF(AND(E43="Bus/Coach",INDEX(Locations!$B$3:$E$308,MATCH('Dept A Planning'!D43,Locations!$B$3:$B$308,0),4)="Europe",INDEX(Locations!$B$3:$E$308,MATCH('Dept A Planning'!C43,Locations!$B$3:$B$308,0),4)="UK"),((((J43)-42.4)*Transport!$D$5)+(42.4*Transport!$D$13))*'Dept A Planning'!F43,IF(AND(E43="Car",INDEX(Locations!$B$3:$E$308,MATCH('Dept A Planning'!C43,Locations!$B$3:$B$308,0),4)="Europe",INDEX(Locations!$B$3:$E$308,MATCH('Dept A Planning'!D43,Locations!$B$3:$B$308,0),4)="UK"),(((((J43)-42.4)*Transport!$D$9)+(42.4*Transport!$D$14))*'Dept A Planning'!F43),IF(AND(E43="Car",INDEX(Locations!$B$3:$E$308,MATCH('Dept A Planning'!D43,Locations!$B$3:$B$308,0),4)="Europe",INDEX(Locations!$B$3:$E$308,MATCH('Dept A Planning'!C43,Locations!$B$3:$B$308,0),4)="UK"),(((((J43)-42.4)*Transport!$D$9)+(42.4*Transport!$D$14))*'Dept A Planning'!F43),IF(AND(E43="Hybrid car",INDEX(Locations!$B$3:$E$308,MATCH('Dept A Planning'!C43,Locations!$B$3:$B$308,0),4)="Europe",INDEX(Locations!$B$3:$E$308,MATCH('Dept A Planning'!D43,Locations!$B$3:$B$308,0),4)="UK"),(((((J43)-42.4)*Transport!$D$9)+(42.4*Transport!$D$14))*'Dept A Planning'!F43),IF(AND(E43="Hybrid car",INDEX(Locations!$B$3:$E$308,MATCH('Dept A Planning'!D43,Locations!$B$3:$B$308,0),4)="Europe",INDEX(Locations!$B$3:$E$308,MATCH('Dept A Planning'!C43,Locations!$B$3:$B$308,0),4)="UK"),(((((J43)-42.4)*Transport!$D$9)+(42.4*Transport!$D$14))*'Dept A Planning'!F43),IF(AND(E43="Electric car",INDEX(Locations!$B$3:$E$308,MATCH('Dept A Planning'!C43,Locations!$B$3:$B$308,0),4)="Europe",INDEX(Locations!$B$3:$E$308,MATCH('Dept A Planning'!D43,Locations!$B$3:$B$308,0),4)="UK"),(((((J43)-42.4)*Transport!$D$8)+(42.4*Transport!$D$14))*'Dept A Planning'!F43),IF(AND(E43="Electric car",INDEX(Locations!$B$3:$E$308,MATCH('Dept A Planning'!D43,Locations!$B$3:$B$308,0),4)="Europe",INDEX(Locations!$B$3:$E$308,MATCH('Dept A Planning'!C43,Locations!$B$3:$B$308,0),4)="UK"),(((((J43)-42.4)*Transport!$D$8)+(42.4*Transport!$D$14))*'Dept A Planning'!F43),IF(AND(OR(C43="Ireland",INDEX(Locations!$B$3:$F$308,MATCH('Dept A Planning'!C43,Locations!$B$3:$B$308,0),5)="Yes"),E43="Car",INDEX(Locations!$B$3:$E$308,MATCH('Dept A Planning'!D43,Locations!$B$3:$B$308,0),4)="UK"),(J43)*(0.15*Transport!$C$14+0.85*Transport!$C$9)*'Dept A Planning'!F43,IF(AND(OR(D43="Ireland",INDEX(Locations!$B$3:$F$308,MATCH('Dept A Planning'!D43,Locations!$B$3:$B$308,0),5)="Yes"),E43="Car",INDEX(Locations!$B$3:$E$308,MATCH('Dept A Planning'!C43,Locations!$B$3:$B$308,0),4)="UK"),(J43)*(0.15*Transport!$C$14+0.85*Transport!$C$9)*'Dept A Planning'!F43,IF(AND(OR(C43="Ireland",INDEX(Locations!$B$3:$F$308,MATCH('Dept A Planning'!C43,Locations!$B$3:$B$308,0),5)="Yes"),E43="Hybrid Car",INDEX(Locations!$B$3:$E$308,MATCH('Dept A Planning'!D43,Locations!$B$3:$B$308,0),4)="UK"),(J43)*(0.15*Transport!$C$14+0.85*Transport!$C$9)*'Dept A Planning'!F43,IF(AND(OR(D43="Ireland",INDEX(Locations!$B$3:$F$308,MATCH('Dept A Planning'!D43,Locations!$B$3:$B$308,0),5)="Yes"),E43="Hybrid Car",INDEX(Locations!$B$3:$E$308,MATCH('Dept A Planning'!C43,Locations!$B$3:$B$308,0),4)="UK"),(J43)*(0.15*Transport!$C$14+0.85*Transport!$C$9)*'Dept A Planning'!F43,IF(AND(OR(C43="Ireland",INDEX(Locations!$B$3:$F$308,MATCH('Dept A Planning'!C43,Locations!$B$3:$B$308,0),5)="Yes"),E43="Electric Car",INDEX(Locations!$B$3:$E$308,MATCH('Dept A Planning'!D43,Locations!$B$3:$B$308,0),4)="UK"),(J43)*(0.15*Transport!$C$14+0.85*Transport!$C$8)*'Dept A Planning'!F43,IF(AND(OR(D43="Ireland",INDEX(Locations!$B$3:$F$308,MATCH('Dept A Planning'!D43,Locations!$B$3:$B$308,0),5)="Yes"),E43="Electric Car",INDEX(Locations!$B$3:$E$308,MATCH('Dept A Planning'!C43,Locations!$B$3:$B$308,0),4)="UK"),(J43)*(0.15*Transport!$C$14+0.85*Transport!$C$8)*'Dept A Planning'!F43,IF(AND(OR(C43="Ireland",INDEX(Locations!$B$3:$F$308,MATCH('Dept A Planning'!C43,Locations!$B$3:$B$308,0),5)="Yes"),E43="Bus/Coach",INDEX(Locations!$B$3:$E$308,MATCH('Dept A Planning'!D43,Locations!$B$3:$B$308,0),4)="UK"),(J43)*(0.15*Transport!$C$13+0.85*Transport!$C$5)*'Dept A Planning'!F43,IF(AND(OR(D43="Ireland",INDEX(Locations!$B$3:$F$308,MATCH('Dept A Planning'!D43,Locations!$B$3:$B$308,0),5)="Yes"),E43="Bus/Coach",INDEX(Locations!$B$3:$E$308,MATCH('Dept A Planning'!C43,Locations!$B$3:$B$308,0),4)="UK"),(J43)*(0.15*Transport!$C$13+0.85*Transport!$C$5)*'Dept A Planning'!F43,IF(AND(OR(C43="Ireland",INDEX(Locations!$B$3:$F$308,MATCH('Dept A Planning'!C43,Locations!$B$3:$B$308,0),5)="Yes"),E43="Train",INDEX(Locations!$B$3:$E$308,MATCH('Dept A Planning'!D43,Locations!$B$3:$B$308,0),4)="UK"),(J43)*(0.15*Transport!$C$13+0.85*Transport!$C$3)*'Dept A Planning'!F43,IF(AND(OR(D43="Ireland",INDEX(Locations!$B$3:$F$308,MATCH('Dept A Planning'!D43,Locations!$B$3:$B$308,0),5)="Yes"),E43="Train",INDEX(Locations!$B$3:$E$308,MATCH('Dept A Planning'!C43,Locations!$B$3:$B$308,0),4)="UK"),(J43)*(0.15*Transport!$C$13+0.85*Transport!$C$3),J43*(INDEX(Transport!$B$3:$E$14,MATCH('Dept A Planning'!E43,Transport!$B$3:$B$14,0),IF(INDEX(Locations!$B$3:$G$308,MATCH('Dept A Planning'!C43,Locations!$B$3:$B$308,0),4)="UK",2,IF(INDEX(Locations!$B$3:$G$308,MATCH('Dept A Planning'!C43,Locations!$B$3:$B$308,0),4)="Europe",3,4)))))*F43*G43*H43))))))))))))))))))),1)),"")</f>
        <v/>
      </c>
      <c r="L43" s="90"/>
    </row>
    <row r="44" spans="1:14" ht="17.399999999999999" customHeight="1" x14ac:dyDescent="0.25">
      <c r="A44" s="90"/>
      <c r="B44" s="91"/>
      <c r="C44" s="91"/>
      <c r="D44" s="91"/>
      <c r="E44" s="91"/>
      <c r="F44" s="90"/>
      <c r="G44" s="90">
        <v>1</v>
      </c>
      <c r="H44" s="101">
        <v>1</v>
      </c>
      <c r="I44" s="91"/>
      <c r="J44" s="100" t="str">
        <f>(IFERROR(IF(I44="Yes",(ROUND(6371 * ACOS(SIN((VLOOKUP(C44,Locations!B:D,2,FALSE))*PI()/180)*SIN((VLOOKUP(D44,Locations!B:D,2,FALSE))*PI()/180) + COS((VLOOKUP(C44,Locations!B:D,2,FALSE))*PI()/180) * COS((VLOOKUP(D44,Locations!B:D,2,FALSE))*PI()/180)*COS((VLOOKUP(D44,Locations!B:D,3,FALSE))* PI()/180-(VLOOKUP(C44,Locations!B:D,3,FALSE))*PI()/180))/1.609,0))*2,(ROUND(6371 * ACOS(SIN((VLOOKUP(C44,Locations!B:D,2,FALSE))*PI()/180)*SIN((VLOOKUP(D44,Locations!B:D,2,FALSE))*PI()/180) + COS((VLOOKUP(C44,Locations!B:D,2,FALSE))*PI()/180) * COS((VLOOKUP(D44,Locations!B:D,2,FALSE))*PI()/180)*COS((VLOOKUP(D44,Locations!B:D,3,FALSE))* PI()/180-(VLOOKUP(C44,Locations!B:D,3,FALSE))*PI()/180))/1.609,0))),""))</f>
        <v/>
      </c>
      <c r="K44" s="100" t="str" cm="1">
        <f t="array" ref="K44">IFERROR((ROUND(IF(AND(E44="Train",INDEX(Locations!$B$3:$E$308,MATCH('Dept A Planning'!C44,Locations!$B$3:$B$308,0),4)="Europe",INDEX(Locations!$B$3:$E$308,MATCH('Dept A Planning'!D44,Locations!$B$3:$B$308,0),4)="UK"),(((INDEX(Dover!$B$3:$G$124,MATCH('Dept A Planning'!C44,Dover!$B$3:$B$124,0),6))*Transport!$D$3)+(INDEX(Dover!$B$3:$G$124,MATCH('Dept A Planning'!D44,Dover!$B$3:$B$124,0),6)*Transport!$C$3))*'Dept A Planning'!F44*IF(I44="Yes",2,1),IF(AND(E44="Train",INDEX(Locations!$B$3:$E$308,MATCH('Dept A Planning'!D44,Locations!$B$3:$B$308,0),4)="Europe",INDEX(Locations!$B$3:$E$308,MATCH('Dept A Planning'!C44,Locations!$B$3:$B$308,0),4)="UK"),(((INDEX(Dover!$B$3:$G$124,MATCH('Dept A Planning'!D44,Dover!$B$3:$B$124,0),6))*Transport!$D$3)+(INDEX(Dover!$B$3:$G$124,MATCH('Dept A Planning'!C44,Dover!$B$3:$B$124,0),6)*Transport!$C$3))*'Dept A Planning'!F44*IF(I44="Yes",2,1),IF(AND(E44="Bus/Coach",INDEX(Locations!$B$3:$E$308,MATCH('Dept A Planning'!C44,Locations!$B$3:$B$308,0),4)="Europe",INDEX(Locations!$B$3:$E$308,MATCH('Dept A Planning'!D44,Locations!$B$3:$B$308,0),4)="UK"),((((J44)-42.4)*Transport!$D$5)+(42.4*Transport!$D$13))*'Dept A Planning'!F44,IF(AND(E44="Bus/Coach",INDEX(Locations!$B$3:$E$308,MATCH('Dept A Planning'!D44,Locations!$B$3:$B$308,0),4)="Europe",INDEX(Locations!$B$3:$E$308,MATCH('Dept A Planning'!C44,Locations!$B$3:$B$308,0),4)="UK"),((((J44)-42.4)*Transport!$D$5)+(42.4*Transport!$D$13))*'Dept A Planning'!F44,IF(AND(E44="Car",INDEX(Locations!$B$3:$E$308,MATCH('Dept A Planning'!C44,Locations!$B$3:$B$308,0),4)="Europe",INDEX(Locations!$B$3:$E$308,MATCH('Dept A Planning'!D44,Locations!$B$3:$B$308,0),4)="UK"),(((((J44)-42.4)*Transport!$D$9)+(42.4*Transport!$D$14))*'Dept A Planning'!F44),IF(AND(E44="Car",INDEX(Locations!$B$3:$E$308,MATCH('Dept A Planning'!D44,Locations!$B$3:$B$308,0),4)="Europe",INDEX(Locations!$B$3:$E$308,MATCH('Dept A Planning'!C44,Locations!$B$3:$B$308,0),4)="UK"),(((((J44)-42.4)*Transport!$D$9)+(42.4*Transport!$D$14))*'Dept A Planning'!F44),IF(AND(E44="Hybrid car",INDEX(Locations!$B$3:$E$308,MATCH('Dept A Planning'!C44,Locations!$B$3:$B$308,0),4)="Europe",INDEX(Locations!$B$3:$E$308,MATCH('Dept A Planning'!D44,Locations!$B$3:$B$308,0),4)="UK"),(((((J44)-42.4)*Transport!$D$9)+(42.4*Transport!$D$14))*'Dept A Planning'!F44),IF(AND(E44="Hybrid car",INDEX(Locations!$B$3:$E$308,MATCH('Dept A Planning'!D44,Locations!$B$3:$B$308,0),4)="Europe",INDEX(Locations!$B$3:$E$308,MATCH('Dept A Planning'!C44,Locations!$B$3:$B$308,0),4)="UK"),(((((J44)-42.4)*Transport!$D$9)+(42.4*Transport!$D$14))*'Dept A Planning'!F44),IF(AND(E44="Electric car",INDEX(Locations!$B$3:$E$308,MATCH('Dept A Planning'!C44,Locations!$B$3:$B$308,0),4)="Europe",INDEX(Locations!$B$3:$E$308,MATCH('Dept A Planning'!D44,Locations!$B$3:$B$308,0),4)="UK"),(((((J44)-42.4)*Transport!$D$8)+(42.4*Transport!$D$14))*'Dept A Planning'!F44),IF(AND(E44="Electric car",INDEX(Locations!$B$3:$E$308,MATCH('Dept A Planning'!D44,Locations!$B$3:$B$308,0),4)="Europe",INDEX(Locations!$B$3:$E$308,MATCH('Dept A Planning'!C44,Locations!$B$3:$B$308,0),4)="UK"),(((((J44)-42.4)*Transport!$D$8)+(42.4*Transport!$D$14))*'Dept A Planning'!F44),IF(AND(OR(C44="Ireland",INDEX(Locations!$B$3:$F$308,MATCH('Dept A Planning'!C44,Locations!$B$3:$B$308,0),5)="Yes"),E44="Car",INDEX(Locations!$B$3:$E$308,MATCH('Dept A Planning'!D44,Locations!$B$3:$B$308,0),4)="UK"),(J44)*(0.15*Transport!$C$14+0.85*Transport!$C$9)*'Dept A Planning'!F44,IF(AND(OR(D44="Ireland",INDEX(Locations!$B$3:$F$308,MATCH('Dept A Planning'!D44,Locations!$B$3:$B$308,0),5)="Yes"),E44="Car",INDEX(Locations!$B$3:$E$308,MATCH('Dept A Planning'!C44,Locations!$B$3:$B$308,0),4)="UK"),(J44)*(0.15*Transport!$C$14+0.85*Transport!$C$9)*'Dept A Planning'!F44,IF(AND(OR(C44="Ireland",INDEX(Locations!$B$3:$F$308,MATCH('Dept A Planning'!C44,Locations!$B$3:$B$308,0),5)="Yes"),E44="Hybrid Car",INDEX(Locations!$B$3:$E$308,MATCH('Dept A Planning'!D44,Locations!$B$3:$B$308,0),4)="UK"),(J44)*(0.15*Transport!$C$14+0.85*Transport!$C$9)*'Dept A Planning'!F44,IF(AND(OR(D44="Ireland",INDEX(Locations!$B$3:$F$308,MATCH('Dept A Planning'!D44,Locations!$B$3:$B$308,0),5)="Yes"),E44="Hybrid Car",INDEX(Locations!$B$3:$E$308,MATCH('Dept A Planning'!C44,Locations!$B$3:$B$308,0),4)="UK"),(J44)*(0.15*Transport!$C$14+0.85*Transport!$C$9)*'Dept A Planning'!F44,IF(AND(OR(C44="Ireland",INDEX(Locations!$B$3:$F$308,MATCH('Dept A Planning'!C44,Locations!$B$3:$B$308,0),5)="Yes"),E44="Electric Car",INDEX(Locations!$B$3:$E$308,MATCH('Dept A Planning'!D44,Locations!$B$3:$B$308,0),4)="UK"),(J44)*(0.15*Transport!$C$14+0.85*Transport!$C$8)*'Dept A Planning'!F44,IF(AND(OR(D44="Ireland",INDEX(Locations!$B$3:$F$308,MATCH('Dept A Planning'!D44,Locations!$B$3:$B$308,0),5)="Yes"),E44="Electric Car",INDEX(Locations!$B$3:$E$308,MATCH('Dept A Planning'!C44,Locations!$B$3:$B$308,0),4)="UK"),(J44)*(0.15*Transport!$C$14+0.85*Transport!$C$8)*'Dept A Planning'!F44,IF(AND(OR(C44="Ireland",INDEX(Locations!$B$3:$F$308,MATCH('Dept A Planning'!C44,Locations!$B$3:$B$308,0),5)="Yes"),E44="Bus/Coach",INDEX(Locations!$B$3:$E$308,MATCH('Dept A Planning'!D44,Locations!$B$3:$B$308,0),4)="UK"),(J44)*(0.15*Transport!$C$13+0.85*Transport!$C$5)*'Dept A Planning'!F44,IF(AND(OR(D44="Ireland",INDEX(Locations!$B$3:$F$308,MATCH('Dept A Planning'!D44,Locations!$B$3:$B$308,0),5)="Yes"),E44="Bus/Coach",INDEX(Locations!$B$3:$E$308,MATCH('Dept A Planning'!C44,Locations!$B$3:$B$308,0),4)="UK"),(J44)*(0.15*Transport!$C$13+0.85*Transport!$C$5)*'Dept A Planning'!F44,IF(AND(OR(C44="Ireland",INDEX(Locations!$B$3:$F$308,MATCH('Dept A Planning'!C44,Locations!$B$3:$B$308,0),5)="Yes"),E44="Train",INDEX(Locations!$B$3:$E$308,MATCH('Dept A Planning'!D44,Locations!$B$3:$B$308,0),4)="UK"),(J44)*(0.15*Transport!$C$13+0.85*Transport!$C$3)*'Dept A Planning'!F44,IF(AND(OR(D44="Ireland",INDEX(Locations!$B$3:$F$308,MATCH('Dept A Planning'!D44,Locations!$B$3:$B$308,0),5)="Yes"),E44="Train",INDEX(Locations!$B$3:$E$308,MATCH('Dept A Planning'!C44,Locations!$B$3:$B$308,0),4)="UK"),(J44)*(0.15*Transport!$C$13+0.85*Transport!$C$3),J44*(INDEX(Transport!$B$3:$E$14,MATCH('Dept A Planning'!E44,Transport!$B$3:$B$14,0),IF(INDEX(Locations!$B$3:$G$308,MATCH('Dept A Planning'!C44,Locations!$B$3:$B$308,0),4)="UK",2,IF(INDEX(Locations!$B$3:$G$308,MATCH('Dept A Planning'!C44,Locations!$B$3:$B$308,0),4)="Europe",3,4)))))*F44*G44*H44))))))))))))))))))),1)),"")</f>
        <v/>
      </c>
      <c r="L44" s="90"/>
    </row>
    <row r="45" spans="1:14" ht="17.399999999999999" customHeight="1" x14ac:dyDescent="0.25">
      <c r="A45" s="90"/>
      <c r="B45" s="91"/>
      <c r="C45" s="91"/>
      <c r="D45" s="91"/>
      <c r="E45" s="91"/>
      <c r="F45" s="90"/>
      <c r="G45" s="90">
        <v>1</v>
      </c>
      <c r="H45" s="101">
        <v>1</v>
      </c>
      <c r="I45" s="91"/>
      <c r="J45" s="100" t="str">
        <f>(IFERROR(IF(I45="Yes",(ROUND(6371 * ACOS(SIN((VLOOKUP(C45,Locations!B:D,2,FALSE))*PI()/180)*SIN((VLOOKUP(D45,Locations!B:D,2,FALSE))*PI()/180) + COS((VLOOKUP(C45,Locations!B:D,2,FALSE))*PI()/180) * COS((VLOOKUP(D45,Locations!B:D,2,FALSE))*PI()/180)*COS((VLOOKUP(D45,Locations!B:D,3,FALSE))* PI()/180-(VLOOKUP(C45,Locations!B:D,3,FALSE))*PI()/180))/1.609,0))*2,(ROUND(6371 * ACOS(SIN((VLOOKUP(C45,Locations!B:D,2,FALSE))*PI()/180)*SIN((VLOOKUP(D45,Locations!B:D,2,FALSE))*PI()/180) + COS((VLOOKUP(C45,Locations!B:D,2,FALSE))*PI()/180) * COS((VLOOKUP(D45,Locations!B:D,2,FALSE))*PI()/180)*COS((VLOOKUP(D45,Locations!B:D,3,FALSE))* PI()/180-(VLOOKUP(C45,Locations!B:D,3,FALSE))*PI()/180))/1.609,0))),""))</f>
        <v/>
      </c>
      <c r="K45" s="100" t="str" cm="1">
        <f t="array" ref="K45">IFERROR((ROUND(IF(AND(E45="Train",INDEX(Locations!$B$3:$E$308,MATCH('Dept A Planning'!C45,Locations!$B$3:$B$308,0),4)="Europe",INDEX(Locations!$B$3:$E$308,MATCH('Dept A Planning'!D45,Locations!$B$3:$B$308,0),4)="UK"),(((INDEX(Dover!$B$3:$G$124,MATCH('Dept A Planning'!C45,Dover!$B$3:$B$124,0),6))*Transport!$D$3)+(INDEX(Dover!$B$3:$G$124,MATCH('Dept A Planning'!D45,Dover!$B$3:$B$124,0),6)*Transport!$C$3))*'Dept A Planning'!F45*IF(I45="Yes",2,1),IF(AND(E45="Train",INDEX(Locations!$B$3:$E$308,MATCH('Dept A Planning'!D45,Locations!$B$3:$B$308,0),4)="Europe",INDEX(Locations!$B$3:$E$308,MATCH('Dept A Planning'!C45,Locations!$B$3:$B$308,0),4)="UK"),(((INDEX(Dover!$B$3:$G$124,MATCH('Dept A Planning'!D45,Dover!$B$3:$B$124,0),6))*Transport!$D$3)+(INDEX(Dover!$B$3:$G$124,MATCH('Dept A Planning'!C45,Dover!$B$3:$B$124,0),6)*Transport!$C$3))*'Dept A Planning'!F45*IF(I45="Yes",2,1),IF(AND(E45="Bus/Coach",INDEX(Locations!$B$3:$E$308,MATCH('Dept A Planning'!C45,Locations!$B$3:$B$308,0),4)="Europe",INDEX(Locations!$B$3:$E$308,MATCH('Dept A Planning'!D45,Locations!$B$3:$B$308,0),4)="UK"),((((J45)-42.4)*Transport!$D$5)+(42.4*Transport!$D$13))*'Dept A Planning'!F45,IF(AND(E45="Bus/Coach",INDEX(Locations!$B$3:$E$308,MATCH('Dept A Planning'!D45,Locations!$B$3:$B$308,0),4)="Europe",INDEX(Locations!$B$3:$E$308,MATCH('Dept A Planning'!C45,Locations!$B$3:$B$308,0),4)="UK"),((((J45)-42.4)*Transport!$D$5)+(42.4*Transport!$D$13))*'Dept A Planning'!F45,IF(AND(E45="Car",INDEX(Locations!$B$3:$E$308,MATCH('Dept A Planning'!C45,Locations!$B$3:$B$308,0),4)="Europe",INDEX(Locations!$B$3:$E$308,MATCH('Dept A Planning'!D45,Locations!$B$3:$B$308,0),4)="UK"),(((((J45)-42.4)*Transport!$D$9)+(42.4*Transport!$D$14))*'Dept A Planning'!F45),IF(AND(E45="Car",INDEX(Locations!$B$3:$E$308,MATCH('Dept A Planning'!D45,Locations!$B$3:$B$308,0),4)="Europe",INDEX(Locations!$B$3:$E$308,MATCH('Dept A Planning'!C45,Locations!$B$3:$B$308,0),4)="UK"),(((((J45)-42.4)*Transport!$D$9)+(42.4*Transport!$D$14))*'Dept A Planning'!F45),IF(AND(E45="Hybrid car",INDEX(Locations!$B$3:$E$308,MATCH('Dept A Planning'!C45,Locations!$B$3:$B$308,0),4)="Europe",INDEX(Locations!$B$3:$E$308,MATCH('Dept A Planning'!D45,Locations!$B$3:$B$308,0),4)="UK"),(((((J45)-42.4)*Transport!$D$9)+(42.4*Transport!$D$14))*'Dept A Planning'!F45),IF(AND(E45="Hybrid car",INDEX(Locations!$B$3:$E$308,MATCH('Dept A Planning'!D45,Locations!$B$3:$B$308,0),4)="Europe",INDEX(Locations!$B$3:$E$308,MATCH('Dept A Planning'!C45,Locations!$B$3:$B$308,0),4)="UK"),(((((J45)-42.4)*Transport!$D$9)+(42.4*Transport!$D$14))*'Dept A Planning'!F45),IF(AND(E45="Electric car",INDEX(Locations!$B$3:$E$308,MATCH('Dept A Planning'!C45,Locations!$B$3:$B$308,0),4)="Europe",INDEX(Locations!$B$3:$E$308,MATCH('Dept A Planning'!D45,Locations!$B$3:$B$308,0),4)="UK"),(((((J45)-42.4)*Transport!$D$8)+(42.4*Transport!$D$14))*'Dept A Planning'!F45),IF(AND(E45="Electric car",INDEX(Locations!$B$3:$E$308,MATCH('Dept A Planning'!D45,Locations!$B$3:$B$308,0),4)="Europe",INDEX(Locations!$B$3:$E$308,MATCH('Dept A Planning'!C45,Locations!$B$3:$B$308,0),4)="UK"),(((((J45)-42.4)*Transport!$D$8)+(42.4*Transport!$D$14))*'Dept A Planning'!F45),IF(AND(OR(C45="Ireland",INDEX(Locations!$B$3:$F$308,MATCH('Dept A Planning'!C45,Locations!$B$3:$B$308,0),5)="Yes"),E45="Car",INDEX(Locations!$B$3:$E$308,MATCH('Dept A Planning'!D45,Locations!$B$3:$B$308,0),4)="UK"),(J45)*(0.15*Transport!$C$14+0.85*Transport!$C$9)*'Dept A Planning'!F45,IF(AND(OR(D45="Ireland",INDEX(Locations!$B$3:$F$308,MATCH('Dept A Planning'!D45,Locations!$B$3:$B$308,0),5)="Yes"),E45="Car",INDEX(Locations!$B$3:$E$308,MATCH('Dept A Planning'!C45,Locations!$B$3:$B$308,0),4)="UK"),(J45)*(0.15*Transport!$C$14+0.85*Transport!$C$9)*'Dept A Planning'!F45,IF(AND(OR(C45="Ireland",INDEX(Locations!$B$3:$F$308,MATCH('Dept A Planning'!C45,Locations!$B$3:$B$308,0),5)="Yes"),E45="Hybrid Car",INDEX(Locations!$B$3:$E$308,MATCH('Dept A Planning'!D45,Locations!$B$3:$B$308,0),4)="UK"),(J45)*(0.15*Transport!$C$14+0.85*Transport!$C$9)*'Dept A Planning'!F45,IF(AND(OR(D45="Ireland",INDEX(Locations!$B$3:$F$308,MATCH('Dept A Planning'!D45,Locations!$B$3:$B$308,0),5)="Yes"),E45="Hybrid Car",INDEX(Locations!$B$3:$E$308,MATCH('Dept A Planning'!C45,Locations!$B$3:$B$308,0),4)="UK"),(J45)*(0.15*Transport!$C$14+0.85*Transport!$C$9)*'Dept A Planning'!F45,IF(AND(OR(C45="Ireland",INDEX(Locations!$B$3:$F$308,MATCH('Dept A Planning'!C45,Locations!$B$3:$B$308,0),5)="Yes"),E45="Electric Car",INDEX(Locations!$B$3:$E$308,MATCH('Dept A Planning'!D45,Locations!$B$3:$B$308,0),4)="UK"),(J45)*(0.15*Transport!$C$14+0.85*Transport!$C$8)*'Dept A Planning'!F45,IF(AND(OR(D45="Ireland",INDEX(Locations!$B$3:$F$308,MATCH('Dept A Planning'!D45,Locations!$B$3:$B$308,0),5)="Yes"),E45="Electric Car",INDEX(Locations!$B$3:$E$308,MATCH('Dept A Planning'!C45,Locations!$B$3:$B$308,0),4)="UK"),(J45)*(0.15*Transport!$C$14+0.85*Transport!$C$8)*'Dept A Planning'!F45,IF(AND(OR(C45="Ireland",INDEX(Locations!$B$3:$F$308,MATCH('Dept A Planning'!C45,Locations!$B$3:$B$308,0),5)="Yes"),E45="Bus/Coach",INDEX(Locations!$B$3:$E$308,MATCH('Dept A Planning'!D45,Locations!$B$3:$B$308,0),4)="UK"),(J45)*(0.15*Transport!$C$13+0.85*Transport!$C$5)*'Dept A Planning'!F45,IF(AND(OR(D45="Ireland",INDEX(Locations!$B$3:$F$308,MATCH('Dept A Planning'!D45,Locations!$B$3:$B$308,0),5)="Yes"),E45="Bus/Coach",INDEX(Locations!$B$3:$E$308,MATCH('Dept A Planning'!C45,Locations!$B$3:$B$308,0),4)="UK"),(J45)*(0.15*Transport!$C$13+0.85*Transport!$C$5)*'Dept A Planning'!F45,IF(AND(OR(C45="Ireland",INDEX(Locations!$B$3:$F$308,MATCH('Dept A Planning'!C45,Locations!$B$3:$B$308,0),5)="Yes"),E45="Train",INDEX(Locations!$B$3:$E$308,MATCH('Dept A Planning'!D45,Locations!$B$3:$B$308,0),4)="UK"),(J45)*(0.15*Transport!$C$13+0.85*Transport!$C$3)*'Dept A Planning'!F45,IF(AND(OR(D45="Ireland",INDEX(Locations!$B$3:$F$308,MATCH('Dept A Planning'!D45,Locations!$B$3:$B$308,0),5)="Yes"),E45="Train",INDEX(Locations!$B$3:$E$308,MATCH('Dept A Planning'!C45,Locations!$B$3:$B$308,0),4)="UK"),(J45)*(0.15*Transport!$C$13+0.85*Transport!$C$3),J45*(INDEX(Transport!$B$3:$E$14,MATCH('Dept A Planning'!E45,Transport!$B$3:$B$14,0),IF(INDEX(Locations!$B$3:$G$308,MATCH('Dept A Planning'!C45,Locations!$B$3:$B$308,0),4)="UK",2,IF(INDEX(Locations!$B$3:$G$308,MATCH('Dept A Planning'!C45,Locations!$B$3:$B$308,0),4)="Europe",3,4)))))*F45*G45*H45))))))))))))))))))),1)),"")</f>
        <v/>
      </c>
      <c r="L45" s="90"/>
    </row>
    <row r="46" spans="1:14" ht="17.399999999999999" customHeight="1" x14ac:dyDescent="0.25">
      <c r="A46" s="90"/>
      <c r="B46" s="91"/>
      <c r="C46" s="91"/>
      <c r="D46" s="91"/>
      <c r="E46" s="91"/>
      <c r="F46" s="90"/>
      <c r="G46" s="90">
        <v>1</v>
      </c>
      <c r="H46" s="101">
        <v>1</v>
      </c>
      <c r="I46" s="91"/>
      <c r="J46" s="100" t="str">
        <f>(IFERROR(IF(I46="Yes",(ROUND(6371 * ACOS(SIN((VLOOKUP(C46,Locations!B:D,2,FALSE))*PI()/180)*SIN((VLOOKUP(D46,Locations!B:D,2,FALSE))*PI()/180) + COS((VLOOKUP(C46,Locations!B:D,2,FALSE))*PI()/180) * COS((VLOOKUP(D46,Locations!B:D,2,FALSE))*PI()/180)*COS((VLOOKUP(D46,Locations!B:D,3,FALSE))* PI()/180-(VLOOKUP(C46,Locations!B:D,3,FALSE))*PI()/180))/1.609,0))*2,(ROUND(6371 * ACOS(SIN((VLOOKUP(C46,Locations!B:D,2,FALSE))*PI()/180)*SIN((VLOOKUP(D46,Locations!B:D,2,FALSE))*PI()/180) + COS((VLOOKUP(C46,Locations!B:D,2,FALSE))*PI()/180) * COS((VLOOKUP(D46,Locations!B:D,2,FALSE))*PI()/180)*COS((VLOOKUP(D46,Locations!B:D,3,FALSE))* PI()/180-(VLOOKUP(C46,Locations!B:D,3,FALSE))*PI()/180))/1.609,0))),""))</f>
        <v/>
      </c>
      <c r="K46" s="100" t="str" cm="1">
        <f t="array" ref="K46">IFERROR((ROUND(IF(AND(E46="Train",INDEX(Locations!$B$3:$E$308,MATCH('Dept A Planning'!C46,Locations!$B$3:$B$308,0),4)="Europe",INDEX(Locations!$B$3:$E$308,MATCH('Dept A Planning'!D46,Locations!$B$3:$B$308,0),4)="UK"),(((INDEX(Dover!$B$3:$G$124,MATCH('Dept A Planning'!C46,Dover!$B$3:$B$124,0),6))*Transport!$D$3)+(INDEX(Dover!$B$3:$G$124,MATCH('Dept A Planning'!D46,Dover!$B$3:$B$124,0),6)*Transport!$C$3))*'Dept A Planning'!F46*IF(I46="Yes",2,1),IF(AND(E46="Train",INDEX(Locations!$B$3:$E$308,MATCH('Dept A Planning'!D46,Locations!$B$3:$B$308,0),4)="Europe",INDEX(Locations!$B$3:$E$308,MATCH('Dept A Planning'!C46,Locations!$B$3:$B$308,0),4)="UK"),(((INDEX(Dover!$B$3:$G$124,MATCH('Dept A Planning'!D46,Dover!$B$3:$B$124,0),6))*Transport!$D$3)+(INDEX(Dover!$B$3:$G$124,MATCH('Dept A Planning'!C46,Dover!$B$3:$B$124,0),6)*Transport!$C$3))*'Dept A Planning'!F46*IF(I46="Yes",2,1),IF(AND(E46="Bus/Coach",INDEX(Locations!$B$3:$E$308,MATCH('Dept A Planning'!C46,Locations!$B$3:$B$308,0),4)="Europe",INDEX(Locations!$B$3:$E$308,MATCH('Dept A Planning'!D46,Locations!$B$3:$B$308,0),4)="UK"),((((J46)-42.4)*Transport!$D$5)+(42.4*Transport!$D$13))*'Dept A Planning'!F46,IF(AND(E46="Bus/Coach",INDEX(Locations!$B$3:$E$308,MATCH('Dept A Planning'!D46,Locations!$B$3:$B$308,0),4)="Europe",INDEX(Locations!$B$3:$E$308,MATCH('Dept A Planning'!C46,Locations!$B$3:$B$308,0),4)="UK"),((((J46)-42.4)*Transport!$D$5)+(42.4*Transport!$D$13))*'Dept A Planning'!F46,IF(AND(E46="Car",INDEX(Locations!$B$3:$E$308,MATCH('Dept A Planning'!C46,Locations!$B$3:$B$308,0),4)="Europe",INDEX(Locations!$B$3:$E$308,MATCH('Dept A Planning'!D46,Locations!$B$3:$B$308,0),4)="UK"),(((((J46)-42.4)*Transport!$D$9)+(42.4*Transport!$D$14))*'Dept A Planning'!F46),IF(AND(E46="Car",INDEX(Locations!$B$3:$E$308,MATCH('Dept A Planning'!D46,Locations!$B$3:$B$308,0),4)="Europe",INDEX(Locations!$B$3:$E$308,MATCH('Dept A Planning'!C46,Locations!$B$3:$B$308,0),4)="UK"),(((((J46)-42.4)*Transport!$D$9)+(42.4*Transport!$D$14))*'Dept A Planning'!F46),IF(AND(E46="Hybrid car",INDEX(Locations!$B$3:$E$308,MATCH('Dept A Planning'!C46,Locations!$B$3:$B$308,0),4)="Europe",INDEX(Locations!$B$3:$E$308,MATCH('Dept A Planning'!D46,Locations!$B$3:$B$308,0),4)="UK"),(((((J46)-42.4)*Transport!$D$9)+(42.4*Transport!$D$14))*'Dept A Planning'!F46),IF(AND(E46="Hybrid car",INDEX(Locations!$B$3:$E$308,MATCH('Dept A Planning'!D46,Locations!$B$3:$B$308,0),4)="Europe",INDEX(Locations!$B$3:$E$308,MATCH('Dept A Planning'!C46,Locations!$B$3:$B$308,0),4)="UK"),(((((J46)-42.4)*Transport!$D$9)+(42.4*Transport!$D$14))*'Dept A Planning'!F46),IF(AND(E46="Electric car",INDEX(Locations!$B$3:$E$308,MATCH('Dept A Planning'!C46,Locations!$B$3:$B$308,0),4)="Europe",INDEX(Locations!$B$3:$E$308,MATCH('Dept A Planning'!D46,Locations!$B$3:$B$308,0),4)="UK"),(((((J46)-42.4)*Transport!$D$8)+(42.4*Transport!$D$14))*'Dept A Planning'!F46),IF(AND(E46="Electric car",INDEX(Locations!$B$3:$E$308,MATCH('Dept A Planning'!D46,Locations!$B$3:$B$308,0),4)="Europe",INDEX(Locations!$B$3:$E$308,MATCH('Dept A Planning'!C46,Locations!$B$3:$B$308,0),4)="UK"),(((((J46)-42.4)*Transport!$D$8)+(42.4*Transport!$D$14))*'Dept A Planning'!F46),IF(AND(OR(C46="Ireland",INDEX(Locations!$B$3:$F$308,MATCH('Dept A Planning'!C46,Locations!$B$3:$B$308,0),5)="Yes"),E46="Car",INDEX(Locations!$B$3:$E$308,MATCH('Dept A Planning'!D46,Locations!$B$3:$B$308,0),4)="UK"),(J46)*(0.15*Transport!$C$14+0.85*Transport!$C$9)*'Dept A Planning'!F46,IF(AND(OR(D46="Ireland",INDEX(Locations!$B$3:$F$308,MATCH('Dept A Planning'!D46,Locations!$B$3:$B$308,0),5)="Yes"),E46="Car",INDEX(Locations!$B$3:$E$308,MATCH('Dept A Planning'!C46,Locations!$B$3:$B$308,0),4)="UK"),(J46)*(0.15*Transport!$C$14+0.85*Transport!$C$9)*'Dept A Planning'!F46,IF(AND(OR(C46="Ireland",INDEX(Locations!$B$3:$F$308,MATCH('Dept A Planning'!C46,Locations!$B$3:$B$308,0),5)="Yes"),E46="Hybrid Car",INDEX(Locations!$B$3:$E$308,MATCH('Dept A Planning'!D46,Locations!$B$3:$B$308,0),4)="UK"),(J46)*(0.15*Transport!$C$14+0.85*Transport!$C$9)*'Dept A Planning'!F46,IF(AND(OR(D46="Ireland",INDEX(Locations!$B$3:$F$308,MATCH('Dept A Planning'!D46,Locations!$B$3:$B$308,0),5)="Yes"),E46="Hybrid Car",INDEX(Locations!$B$3:$E$308,MATCH('Dept A Planning'!C46,Locations!$B$3:$B$308,0),4)="UK"),(J46)*(0.15*Transport!$C$14+0.85*Transport!$C$9)*'Dept A Planning'!F46,IF(AND(OR(C46="Ireland",INDEX(Locations!$B$3:$F$308,MATCH('Dept A Planning'!C46,Locations!$B$3:$B$308,0),5)="Yes"),E46="Electric Car",INDEX(Locations!$B$3:$E$308,MATCH('Dept A Planning'!D46,Locations!$B$3:$B$308,0),4)="UK"),(J46)*(0.15*Transport!$C$14+0.85*Transport!$C$8)*'Dept A Planning'!F46,IF(AND(OR(D46="Ireland",INDEX(Locations!$B$3:$F$308,MATCH('Dept A Planning'!D46,Locations!$B$3:$B$308,0),5)="Yes"),E46="Electric Car",INDEX(Locations!$B$3:$E$308,MATCH('Dept A Planning'!C46,Locations!$B$3:$B$308,0),4)="UK"),(J46)*(0.15*Transport!$C$14+0.85*Transport!$C$8)*'Dept A Planning'!F46,IF(AND(OR(C46="Ireland",INDEX(Locations!$B$3:$F$308,MATCH('Dept A Planning'!C46,Locations!$B$3:$B$308,0),5)="Yes"),E46="Bus/Coach",INDEX(Locations!$B$3:$E$308,MATCH('Dept A Planning'!D46,Locations!$B$3:$B$308,0),4)="UK"),(J46)*(0.15*Transport!$C$13+0.85*Transport!$C$5)*'Dept A Planning'!F46,IF(AND(OR(D46="Ireland",INDEX(Locations!$B$3:$F$308,MATCH('Dept A Planning'!D46,Locations!$B$3:$B$308,0),5)="Yes"),E46="Bus/Coach",INDEX(Locations!$B$3:$E$308,MATCH('Dept A Planning'!C46,Locations!$B$3:$B$308,0),4)="UK"),(J46)*(0.15*Transport!$C$13+0.85*Transport!$C$5)*'Dept A Planning'!F46,IF(AND(OR(C46="Ireland",INDEX(Locations!$B$3:$F$308,MATCH('Dept A Planning'!C46,Locations!$B$3:$B$308,0),5)="Yes"),E46="Train",INDEX(Locations!$B$3:$E$308,MATCH('Dept A Planning'!D46,Locations!$B$3:$B$308,0),4)="UK"),(J46)*(0.15*Transport!$C$13+0.85*Transport!$C$3)*'Dept A Planning'!F46,IF(AND(OR(D46="Ireland",INDEX(Locations!$B$3:$F$308,MATCH('Dept A Planning'!D46,Locations!$B$3:$B$308,0),5)="Yes"),E46="Train",INDEX(Locations!$B$3:$E$308,MATCH('Dept A Planning'!C46,Locations!$B$3:$B$308,0),4)="UK"),(J46)*(0.15*Transport!$C$13+0.85*Transport!$C$3),J46*(INDEX(Transport!$B$3:$E$14,MATCH('Dept A Planning'!E46,Transport!$B$3:$B$14,0),IF(INDEX(Locations!$B$3:$G$308,MATCH('Dept A Planning'!C46,Locations!$B$3:$B$308,0),4)="UK",2,IF(INDEX(Locations!$B$3:$G$308,MATCH('Dept A Planning'!C46,Locations!$B$3:$B$308,0),4)="Europe",3,4)))))*F46*G46*H46))))))))))))))))))),1)),"")</f>
        <v/>
      </c>
      <c r="L46" s="90"/>
    </row>
    <row r="47" spans="1:14" ht="17.399999999999999" customHeight="1" x14ac:dyDescent="0.25">
      <c r="A47" s="90"/>
      <c r="B47" s="91"/>
      <c r="C47" s="91"/>
      <c r="D47" s="91"/>
      <c r="E47" s="91"/>
      <c r="F47" s="90"/>
      <c r="G47" s="90">
        <v>1</v>
      </c>
      <c r="H47" s="101">
        <v>1</v>
      </c>
      <c r="I47" s="91"/>
      <c r="J47" s="100" t="str">
        <f>(IFERROR(IF(I47="Yes",(ROUND(6371 * ACOS(SIN((VLOOKUP(C47,Locations!B:D,2,FALSE))*PI()/180)*SIN((VLOOKUP(D47,Locations!B:D,2,FALSE))*PI()/180) + COS((VLOOKUP(C47,Locations!B:D,2,FALSE))*PI()/180) * COS((VLOOKUP(D47,Locations!B:D,2,FALSE))*PI()/180)*COS((VLOOKUP(D47,Locations!B:D,3,FALSE))* PI()/180-(VLOOKUP(C47,Locations!B:D,3,FALSE))*PI()/180))/1.609,0))*2,(ROUND(6371 * ACOS(SIN((VLOOKUP(C47,Locations!B:D,2,FALSE))*PI()/180)*SIN((VLOOKUP(D47,Locations!B:D,2,FALSE))*PI()/180) + COS((VLOOKUP(C47,Locations!B:D,2,FALSE))*PI()/180) * COS((VLOOKUP(D47,Locations!B:D,2,FALSE))*PI()/180)*COS((VLOOKUP(D47,Locations!B:D,3,FALSE))* PI()/180-(VLOOKUP(C47,Locations!B:D,3,FALSE))*PI()/180))/1.609,0))),""))</f>
        <v/>
      </c>
      <c r="K47" s="100" t="str" cm="1">
        <f t="array" ref="K47">IFERROR((ROUND(IF(AND(E47="Train",INDEX(Locations!$B$3:$E$308,MATCH('Dept A Planning'!C47,Locations!$B$3:$B$308,0),4)="Europe",INDEX(Locations!$B$3:$E$308,MATCH('Dept A Planning'!D47,Locations!$B$3:$B$308,0),4)="UK"),(((INDEX(Dover!$B$3:$G$124,MATCH('Dept A Planning'!C47,Dover!$B$3:$B$124,0),6))*Transport!$D$3)+(INDEX(Dover!$B$3:$G$124,MATCH('Dept A Planning'!D47,Dover!$B$3:$B$124,0),6)*Transport!$C$3))*'Dept A Planning'!F47*IF(I47="Yes",2,1),IF(AND(E47="Train",INDEX(Locations!$B$3:$E$308,MATCH('Dept A Planning'!D47,Locations!$B$3:$B$308,0),4)="Europe",INDEX(Locations!$B$3:$E$308,MATCH('Dept A Planning'!C47,Locations!$B$3:$B$308,0),4)="UK"),(((INDEX(Dover!$B$3:$G$124,MATCH('Dept A Planning'!D47,Dover!$B$3:$B$124,0),6))*Transport!$D$3)+(INDEX(Dover!$B$3:$G$124,MATCH('Dept A Planning'!C47,Dover!$B$3:$B$124,0),6)*Transport!$C$3))*'Dept A Planning'!F47*IF(I47="Yes",2,1),IF(AND(E47="Bus/Coach",INDEX(Locations!$B$3:$E$308,MATCH('Dept A Planning'!C47,Locations!$B$3:$B$308,0),4)="Europe",INDEX(Locations!$B$3:$E$308,MATCH('Dept A Planning'!D47,Locations!$B$3:$B$308,0),4)="UK"),((((J47)-42.4)*Transport!$D$5)+(42.4*Transport!$D$13))*'Dept A Planning'!F47,IF(AND(E47="Bus/Coach",INDEX(Locations!$B$3:$E$308,MATCH('Dept A Planning'!D47,Locations!$B$3:$B$308,0),4)="Europe",INDEX(Locations!$B$3:$E$308,MATCH('Dept A Planning'!C47,Locations!$B$3:$B$308,0),4)="UK"),((((J47)-42.4)*Transport!$D$5)+(42.4*Transport!$D$13))*'Dept A Planning'!F47,IF(AND(E47="Car",INDEX(Locations!$B$3:$E$308,MATCH('Dept A Planning'!C47,Locations!$B$3:$B$308,0),4)="Europe",INDEX(Locations!$B$3:$E$308,MATCH('Dept A Planning'!D47,Locations!$B$3:$B$308,0),4)="UK"),(((((J47)-42.4)*Transport!$D$9)+(42.4*Transport!$D$14))*'Dept A Planning'!F47),IF(AND(E47="Car",INDEX(Locations!$B$3:$E$308,MATCH('Dept A Planning'!D47,Locations!$B$3:$B$308,0),4)="Europe",INDEX(Locations!$B$3:$E$308,MATCH('Dept A Planning'!C47,Locations!$B$3:$B$308,0),4)="UK"),(((((J47)-42.4)*Transport!$D$9)+(42.4*Transport!$D$14))*'Dept A Planning'!F47),IF(AND(E47="Hybrid car",INDEX(Locations!$B$3:$E$308,MATCH('Dept A Planning'!C47,Locations!$B$3:$B$308,0),4)="Europe",INDEX(Locations!$B$3:$E$308,MATCH('Dept A Planning'!D47,Locations!$B$3:$B$308,0),4)="UK"),(((((J47)-42.4)*Transport!$D$9)+(42.4*Transport!$D$14))*'Dept A Planning'!F47),IF(AND(E47="Hybrid car",INDEX(Locations!$B$3:$E$308,MATCH('Dept A Planning'!D47,Locations!$B$3:$B$308,0),4)="Europe",INDEX(Locations!$B$3:$E$308,MATCH('Dept A Planning'!C47,Locations!$B$3:$B$308,0),4)="UK"),(((((J47)-42.4)*Transport!$D$9)+(42.4*Transport!$D$14))*'Dept A Planning'!F47),IF(AND(E47="Electric car",INDEX(Locations!$B$3:$E$308,MATCH('Dept A Planning'!C47,Locations!$B$3:$B$308,0),4)="Europe",INDEX(Locations!$B$3:$E$308,MATCH('Dept A Planning'!D47,Locations!$B$3:$B$308,0),4)="UK"),(((((J47)-42.4)*Transport!$D$8)+(42.4*Transport!$D$14))*'Dept A Planning'!F47),IF(AND(E47="Electric car",INDEX(Locations!$B$3:$E$308,MATCH('Dept A Planning'!D47,Locations!$B$3:$B$308,0),4)="Europe",INDEX(Locations!$B$3:$E$308,MATCH('Dept A Planning'!C47,Locations!$B$3:$B$308,0),4)="UK"),(((((J47)-42.4)*Transport!$D$8)+(42.4*Transport!$D$14))*'Dept A Planning'!F47),IF(AND(OR(C47="Ireland",INDEX(Locations!$B$3:$F$308,MATCH('Dept A Planning'!C47,Locations!$B$3:$B$308,0),5)="Yes"),E47="Car",INDEX(Locations!$B$3:$E$308,MATCH('Dept A Planning'!D47,Locations!$B$3:$B$308,0),4)="UK"),(J47)*(0.15*Transport!$C$14+0.85*Transport!$C$9)*'Dept A Planning'!F47,IF(AND(OR(D47="Ireland",INDEX(Locations!$B$3:$F$308,MATCH('Dept A Planning'!D47,Locations!$B$3:$B$308,0),5)="Yes"),E47="Car",INDEX(Locations!$B$3:$E$308,MATCH('Dept A Planning'!C47,Locations!$B$3:$B$308,0),4)="UK"),(J47)*(0.15*Transport!$C$14+0.85*Transport!$C$9)*'Dept A Planning'!F47,IF(AND(OR(C47="Ireland",INDEX(Locations!$B$3:$F$308,MATCH('Dept A Planning'!C47,Locations!$B$3:$B$308,0),5)="Yes"),E47="Hybrid Car",INDEX(Locations!$B$3:$E$308,MATCH('Dept A Planning'!D47,Locations!$B$3:$B$308,0),4)="UK"),(J47)*(0.15*Transport!$C$14+0.85*Transport!$C$9)*'Dept A Planning'!F47,IF(AND(OR(D47="Ireland",INDEX(Locations!$B$3:$F$308,MATCH('Dept A Planning'!D47,Locations!$B$3:$B$308,0),5)="Yes"),E47="Hybrid Car",INDEX(Locations!$B$3:$E$308,MATCH('Dept A Planning'!C47,Locations!$B$3:$B$308,0),4)="UK"),(J47)*(0.15*Transport!$C$14+0.85*Transport!$C$9)*'Dept A Planning'!F47,IF(AND(OR(C47="Ireland",INDEX(Locations!$B$3:$F$308,MATCH('Dept A Planning'!C47,Locations!$B$3:$B$308,0),5)="Yes"),E47="Electric Car",INDEX(Locations!$B$3:$E$308,MATCH('Dept A Planning'!D47,Locations!$B$3:$B$308,0),4)="UK"),(J47)*(0.15*Transport!$C$14+0.85*Transport!$C$8)*'Dept A Planning'!F47,IF(AND(OR(D47="Ireland",INDEX(Locations!$B$3:$F$308,MATCH('Dept A Planning'!D47,Locations!$B$3:$B$308,0),5)="Yes"),E47="Electric Car",INDEX(Locations!$B$3:$E$308,MATCH('Dept A Planning'!C47,Locations!$B$3:$B$308,0),4)="UK"),(J47)*(0.15*Transport!$C$14+0.85*Transport!$C$8)*'Dept A Planning'!F47,IF(AND(OR(C47="Ireland",INDEX(Locations!$B$3:$F$308,MATCH('Dept A Planning'!C47,Locations!$B$3:$B$308,0),5)="Yes"),E47="Bus/Coach",INDEX(Locations!$B$3:$E$308,MATCH('Dept A Planning'!D47,Locations!$B$3:$B$308,0),4)="UK"),(J47)*(0.15*Transport!$C$13+0.85*Transport!$C$5)*'Dept A Planning'!F47,IF(AND(OR(D47="Ireland",INDEX(Locations!$B$3:$F$308,MATCH('Dept A Planning'!D47,Locations!$B$3:$B$308,0),5)="Yes"),E47="Bus/Coach",INDEX(Locations!$B$3:$E$308,MATCH('Dept A Planning'!C47,Locations!$B$3:$B$308,0),4)="UK"),(J47)*(0.15*Transport!$C$13+0.85*Transport!$C$5)*'Dept A Planning'!F47,IF(AND(OR(C47="Ireland",INDEX(Locations!$B$3:$F$308,MATCH('Dept A Planning'!C47,Locations!$B$3:$B$308,0),5)="Yes"),E47="Train",INDEX(Locations!$B$3:$E$308,MATCH('Dept A Planning'!D47,Locations!$B$3:$B$308,0),4)="UK"),(J47)*(0.15*Transport!$C$13+0.85*Transport!$C$3)*'Dept A Planning'!F47,IF(AND(OR(D47="Ireland",INDEX(Locations!$B$3:$F$308,MATCH('Dept A Planning'!D47,Locations!$B$3:$B$308,0),5)="Yes"),E47="Train",INDEX(Locations!$B$3:$E$308,MATCH('Dept A Planning'!C47,Locations!$B$3:$B$308,0),4)="UK"),(J47)*(0.15*Transport!$C$13+0.85*Transport!$C$3),J47*(INDEX(Transport!$B$3:$E$14,MATCH('Dept A Planning'!E47,Transport!$B$3:$B$14,0),IF(INDEX(Locations!$B$3:$G$308,MATCH('Dept A Planning'!C47,Locations!$B$3:$B$308,0),4)="UK",2,IF(INDEX(Locations!$B$3:$G$308,MATCH('Dept A Planning'!C47,Locations!$B$3:$B$308,0),4)="Europe",3,4)))))*F47*G47*H47))))))))))))))))))),1)),"")</f>
        <v/>
      </c>
      <c r="L47" s="90"/>
    </row>
    <row r="48" spans="1:14" ht="17.399999999999999" customHeight="1" x14ac:dyDescent="0.25">
      <c r="A48" s="90"/>
      <c r="B48" s="91"/>
      <c r="C48" s="91"/>
      <c r="D48" s="91"/>
      <c r="E48" s="91"/>
      <c r="F48" s="90"/>
      <c r="G48" s="90">
        <v>1</v>
      </c>
      <c r="H48" s="101">
        <v>1</v>
      </c>
      <c r="I48" s="91"/>
      <c r="J48" s="100" t="str">
        <f>(IFERROR(IF(I48="Yes",(ROUND(6371 * ACOS(SIN((VLOOKUP(C48,Locations!B:D,2,FALSE))*PI()/180)*SIN((VLOOKUP(D48,Locations!B:D,2,FALSE))*PI()/180) + COS((VLOOKUP(C48,Locations!B:D,2,FALSE))*PI()/180) * COS((VLOOKUP(D48,Locations!B:D,2,FALSE))*PI()/180)*COS((VLOOKUP(D48,Locations!B:D,3,FALSE))* PI()/180-(VLOOKUP(C48,Locations!B:D,3,FALSE))*PI()/180))/1.609,0))*2,(ROUND(6371 * ACOS(SIN((VLOOKUP(C48,Locations!B:D,2,FALSE))*PI()/180)*SIN((VLOOKUP(D48,Locations!B:D,2,FALSE))*PI()/180) + COS((VLOOKUP(C48,Locations!B:D,2,FALSE))*PI()/180) * COS((VLOOKUP(D48,Locations!B:D,2,FALSE))*PI()/180)*COS((VLOOKUP(D48,Locations!B:D,3,FALSE))* PI()/180-(VLOOKUP(C48,Locations!B:D,3,FALSE))*PI()/180))/1.609,0))),""))</f>
        <v/>
      </c>
      <c r="K48" s="100" t="str" cm="1">
        <f t="array" ref="K48">IFERROR((ROUND(IF(AND(E48="Train",INDEX(Locations!$B$3:$E$308,MATCH('Dept A Planning'!C48,Locations!$B$3:$B$308,0),4)="Europe",INDEX(Locations!$B$3:$E$308,MATCH('Dept A Planning'!D48,Locations!$B$3:$B$308,0),4)="UK"),(((INDEX(Dover!$B$3:$G$124,MATCH('Dept A Planning'!C48,Dover!$B$3:$B$124,0),6))*Transport!$D$3)+(INDEX(Dover!$B$3:$G$124,MATCH('Dept A Planning'!D48,Dover!$B$3:$B$124,0),6)*Transport!$C$3))*'Dept A Planning'!F48*IF(I48="Yes",2,1),IF(AND(E48="Train",INDEX(Locations!$B$3:$E$308,MATCH('Dept A Planning'!D48,Locations!$B$3:$B$308,0),4)="Europe",INDEX(Locations!$B$3:$E$308,MATCH('Dept A Planning'!C48,Locations!$B$3:$B$308,0),4)="UK"),(((INDEX(Dover!$B$3:$G$124,MATCH('Dept A Planning'!D48,Dover!$B$3:$B$124,0),6))*Transport!$D$3)+(INDEX(Dover!$B$3:$G$124,MATCH('Dept A Planning'!C48,Dover!$B$3:$B$124,0),6)*Transport!$C$3))*'Dept A Planning'!F48*IF(I48="Yes",2,1),IF(AND(E48="Bus/Coach",INDEX(Locations!$B$3:$E$308,MATCH('Dept A Planning'!C48,Locations!$B$3:$B$308,0),4)="Europe",INDEX(Locations!$B$3:$E$308,MATCH('Dept A Planning'!D48,Locations!$B$3:$B$308,0),4)="UK"),((((J48)-42.4)*Transport!$D$5)+(42.4*Transport!$D$13))*'Dept A Planning'!F48,IF(AND(E48="Bus/Coach",INDEX(Locations!$B$3:$E$308,MATCH('Dept A Planning'!D48,Locations!$B$3:$B$308,0),4)="Europe",INDEX(Locations!$B$3:$E$308,MATCH('Dept A Planning'!C48,Locations!$B$3:$B$308,0),4)="UK"),((((J48)-42.4)*Transport!$D$5)+(42.4*Transport!$D$13))*'Dept A Planning'!F48,IF(AND(E48="Car",INDEX(Locations!$B$3:$E$308,MATCH('Dept A Planning'!C48,Locations!$B$3:$B$308,0),4)="Europe",INDEX(Locations!$B$3:$E$308,MATCH('Dept A Planning'!D48,Locations!$B$3:$B$308,0),4)="UK"),(((((J48)-42.4)*Transport!$D$9)+(42.4*Transport!$D$14))*'Dept A Planning'!F48),IF(AND(E48="Car",INDEX(Locations!$B$3:$E$308,MATCH('Dept A Planning'!D48,Locations!$B$3:$B$308,0),4)="Europe",INDEX(Locations!$B$3:$E$308,MATCH('Dept A Planning'!C48,Locations!$B$3:$B$308,0),4)="UK"),(((((J48)-42.4)*Transport!$D$9)+(42.4*Transport!$D$14))*'Dept A Planning'!F48),IF(AND(E48="Hybrid car",INDEX(Locations!$B$3:$E$308,MATCH('Dept A Planning'!C48,Locations!$B$3:$B$308,0),4)="Europe",INDEX(Locations!$B$3:$E$308,MATCH('Dept A Planning'!D48,Locations!$B$3:$B$308,0),4)="UK"),(((((J48)-42.4)*Transport!$D$9)+(42.4*Transport!$D$14))*'Dept A Planning'!F48),IF(AND(E48="Hybrid car",INDEX(Locations!$B$3:$E$308,MATCH('Dept A Planning'!D48,Locations!$B$3:$B$308,0),4)="Europe",INDEX(Locations!$B$3:$E$308,MATCH('Dept A Planning'!C48,Locations!$B$3:$B$308,0),4)="UK"),(((((J48)-42.4)*Transport!$D$9)+(42.4*Transport!$D$14))*'Dept A Planning'!F48),IF(AND(E48="Electric car",INDEX(Locations!$B$3:$E$308,MATCH('Dept A Planning'!C48,Locations!$B$3:$B$308,0),4)="Europe",INDEX(Locations!$B$3:$E$308,MATCH('Dept A Planning'!D48,Locations!$B$3:$B$308,0),4)="UK"),(((((J48)-42.4)*Transport!$D$8)+(42.4*Transport!$D$14))*'Dept A Planning'!F48),IF(AND(E48="Electric car",INDEX(Locations!$B$3:$E$308,MATCH('Dept A Planning'!D48,Locations!$B$3:$B$308,0),4)="Europe",INDEX(Locations!$B$3:$E$308,MATCH('Dept A Planning'!C48,Locations!$B$3:$B$308,0),4)="UK"),(((((J48)-42.4)*Transport!$D$8)+(42.4*Transport!$D$14))*'Dept A Planning'!F48),IF(AND(OR(C48="Ireland",INDEX(Locations!$B$3:$F$308,MATCH('Dept A Planning'!C48,Locations!$B$3:$B$308,0),5)="Yes"),E48="Car",INDEX(Locations!$B$3:$E$308,MATCH('Dept A Planning'!D48,Locations!$B$3:$B$308,0),4)="UK"),(J48)*(0.15*Transport!$C$14+0.85*Transport!$C$9)*'Dept A Planning'!F48,IF(AND(OR(D48="Ireland",INDEX(Locations!$B$3:$F$308,MATCH('Dept A Planning'!D48,Locations!$B$3:$B$308,0),5)="Yes"),E48="Car",INDEX(Locations!$B$3:$E$308,MATCH('Dept A Planning'!C48,Locations!$B$3:$B$308,0),4)="UK"),(J48)*(0.15*Transport!$C$14+0.85*Transport!$C$9)*'Dept A Planning'!F48,IF(AND(OR(C48="Ireland",INDEX(Locations!$B$3:$F$308,MATCH('Dept A Planning'!C48,Locations!$B$3:$B$308,0),5)="Yes"),E48="Hybrid Car",INDEX(Locations!$B$3:$E$308,MATCH('Dept A Planning'!D48,Locations!$B$3:$B$308,0),4)="UK"),(J48)*(0.15*Transport!$C$14+0.85*Transport!$C$9)*'Dept A Planning'!F48,IF(AND(OR(D48="Ireland",INDEX(Locations!$B$3:$F$308,MATCH('Dept A Planning'!D48,Locations!$B$3:$B$308,0),5)="Yes"),E48="Hybrid Car",INDEX(Locations!$B$3:$E$308,MATCH('Dept A Planning'!C48,Locations!$B$3:$B$308,0),4)="UK"),(J48)*(0.15*Transport!$C$14+0.85*Transport!$C$9)*'Dept A Planning'!F48,IF(AND(OR(C48="Ireland",INDEX(Locations!$B$3:$F$308,MATCH('Dept A Planning'!C48,Locations!$B$3:$B$308,0),5)="Yes"),E48="Electric Car",INDEX(Locations!$B$3:$E$308,MATCH('Dept A Planning'!D48,Locations!$B$3:$B$308,0),4)="UK"),(J48)*(0.15*Transport!$C$14+0.85*Transport!$C$8)*'Dept A Planning'!F48,IF(AND(OR(D48="Ireland",INDEX(Locations!$B$3:$F$308,MATCH('Dept A Planning'!D48,Locations!$B$3:$B$308,0),5)="Yes"),E48="Electric Car",INDEX(Locations!$B$3:$E$308,MATCH('Dept A Planning'!C48,Locations!$B$3:$B$308,0),4)="UK"),(J48)*(0.15*Transport!$C$14+0.85*Transport!$C$8)*'Dept A Planning'!F48,IF(AND(OR(C48="Ireland",INDEX(Locations!$B$3:$F$308,MATCH('Dept A Planning'!C48,Locations!$B$3:$B$308,0),5)="Yes"),E48="Bus/Coach",INDEX(Locations!$B$3:$E$308,MATCH('Dept A Planning'!D48,Locations!$B$3:$B$308,0),4)="UK"),(J48)*(0.15*Transport!$C$13+0.85*Transport!$C$5)*'Dept A Planning'!F48,IF(AND(OR(D48="Ireland",INDEX(Locations!$B$3:$F$308,MATCH('Dept A Planning'!D48,Locations!$B$3:$B$308,0),5)="Yes"),E48="Bus/Coach",INDEX(Locations!$B$3:$E$308,MATCH('Dept A Planning'!C48,Locations!$B$3:$B$308,0),4)="UK"),(J48)*(0.15*Transport!$C$13+0.85*Transport!$C$5)*'Dept A Planning'!F48,IF(AND(OR(C48="Ireland",INDEX(Locations!$B$3:$F$308,MATCH('Dept A Planning'!C48,Locations!$B$3:$B$308,0),5)="Yes"),E48="Train",INDEX(Locations!$B$3:$E$308,MATCH('Dept A Planning'!D48,Locations!$B$3:$B$308,0),4)="UK"),(J48)*(0.15*Transport!$C$13+0.85*Transport!$C$3)*'Dept A Planning'!F48,IF(AND(OR(D48="Ireland",INDEX(Locations!$B$3:$F$308,MATCH('Dept A Planning'!D48,Locations!$B$3:$B$308,0),5)="Yes"),E48="Train",INDEX(Locations!$B$3:$E$308,MATCH('Dept A Planning'!C48,Locations!$B$3:$B$308,0),4)="UK"),(J48)*(0.15*Transport!$C$13+0.85*Transport!$C$3),J48*(INDEX(Transport!$B$3:$E$14,MATCH('Dept A Planning'!E48,Transport!$B$3:$B$14,0),IF(INDEX(Locations!$B$3:$G$308,MATCH('Dept A Planning'!C48,Locations!$B$3:$B$308,0),4)="UK",2,IF(INDEX(Locations!$B$3:$G$308,MATCH('Dept A Planning'!C48,Locations!$B$3:$B$308,0),4)="Europe",3,4)))))*F48*G48*H48))))))))))))))))))),1)),"")</f>
        <v/>
      </c>
      <c r="L48" s="90"/>
    </row>
    <row r="49" spans="1:12" ht="17.399999999999999" customHeight="1" x14ac:dyDescent="0.25">
      <c r="A49" s="90"/>
      <c r="B49" s="91"/>
      <c r="C49" s="91"/>
      <c r="D49" s="91"/>
      <c r="E49" s="91"/>
      <c r="F49" s="90"/>
      <c r="G49" s="90">
        <v>1</v>
      </c>
      <c r="H49" s="101">
        <v>1</v>
      </c>
      <c r="I49" s="91"/>
      <c r="J49" s="100" t="str">
        <f>(IFERROR(IF(I49="Yes",(ROUND(6371 * ACOS(SIN((VLOOKUP(C49,Locations!B:D,2,FALSE))*PI()/180)*SIN((VLOOKUP(D49,Locations!B:D,2,FALSE))*PI()/180) + COS((VLOOKUP(C49,Locations!B:D,2,FALSE))*PI()/180) * COS((VLOOKUP(D49,Locations!B:D,2,FALSE))*PI()/180)*COS((VLOOKUP(D49,Locations!B:D,3,FALSE))* PI()/180-(VLOOKUP(C49,Locations!B:D,3,FALSE))*PI()/180))/1.609,0))*2,(ROUND(6371 * ACOS(SIN((VLOOKUP(C49,Locations!B:D,2,FALSE))*PI()/180)*SIN((VLOOKUP(D49,Locations!B:D,2,FALSE))*PI()/180) + COS((VLOOKUP(C49,Locations!B:D,2,FALSE))*PI()/180) * COS((VLOOKUP(D49,Locations!B:D,2,FALSE))*PI()/180)*COS((VLOOKUP(D49,Locations!B:D,3,FALSE))* PI()/180-(VLOOKUP(C49,Locations!B:D,3,FALSE))*PI()/180))/1.609,0))),""))</f>
        <v/>
      </c>
      <c r="K49" s="100" t="str" cm="1">
        <f t="array" ref="K49">IFERROR((ROUND(IF(AND(E49="Train",INDEX(Locations!$B$3:$E$308,MATCH('Dept A Planning'!C49,Locations!$B$3:$B$308,0),4)="Europe",INDEX(Locations!$B$3:$E$308,MATCH('Dept A Planning'!D49,Locations!$B$3:$B$308,0),4)="UK"),(((INDEX(Dover!$B$3:$G$124,MATCH('Dept A Planning'!C49,Dover!$B$3:$B$124,0),6))*Transport!$D$3)+(INDEX(Dover!$B$3:$G$124,MATCH('Dept A Planning'!D49,Dover!$B$3:$B$124,0),6)*Transport!$C$3))*'Dept A Planning'!F49*IF(I49="Yes",2,1),IF(AND(E49="Train",INDEX(Locations!$B$3:$E$308,MATCH('Dept A Planning'!D49,Locations!$B$3:$B$308,0),4)="Europe",INDEX(Locations!$B$3:$E$308,MATCH('Dept A Planning'!C49,Locations!$B$3:$B$308,0),4)="UK"),(((INDEX(Dover!$B$3:$G$124,MATCH('Dept A Planning'!D49,Dover!$B$3:$B$124,0),6))*Transport!$D$3)+(INDEX(Dover!$B$3:$G$124,MATCH('Dept A Planning'!C49,Dover!$B$3:$B$124,0),6)*Transport!$C$3))*'Dept A Planning'!F49*IF(I49="Yes",2,1),IF(AND(E49="Bus/Coach",INDEX(Locations!$B$3:$E$308,MATCH('Dept A Planning'!C49,Locations!$B$3:$B$308,0),4)="Europe",INDEX(Locations!$B$3:$E$308,MATCH('Dept A Planning'!D49,Locations!$B$3:$B$308,0),4)="UK"),((((J49)-42.4)*Transport!$D$5)+(42.4*Transport!$D$13))*'Dept A Planning'!F49,IF(AND(E49="Bus/Coach",INDEX(Locations!$B$3:$E$308,MATCH('Dept A Planning'!D49,Locations!$B$3:$B$308,0),4)="Europe",INDEX(Locations!$B$3:$E$308,MATCH('Dept A Planning'!C49,Locations!$B$3:$B$308,0),4)="UK"),((((J49)-42.4)*Transport!$D$5)+(42.4*Transport!$D$13))*'Dept A Planning'!F49,IF(AND(E49="Car",INDEX(Locations!$B$3:$E$308,MATCH('Dept A Planning'!C49,Locations!$B$3:$B$308,0),4)="Europe",INDEX(Locations!$B$3:$E$308,MATCH('Dept A Planning'!D49,Locations!$B$3:$B$308,0),4)="UK"),(((((J49)-42.4)*Transport!$D$9)+(42.4*Transport!$D$14))*'Dept A Planning'!F49),IF(AND(E49="Car",INDEX(Locations!$B$3:$E$308,MATCH('Dept A Planning'!D49,Locations!$B$3:$B$308,0),4)="Europe",INDEX(Locations!$B$3:$E$308,MATCH('Dept A Planning'!C49,Locations!$B$3:$B$308,0),4)="UK"),(((((J49)-42.4)*Transport!$D$9)+(42.4*Transport!$D$14))*'Dept A Planning'!F49),IF(AND(E49="Hybrid car",INDEX(Locations!$B$3:$E$308,MATCH('Dept A Planning'!C49,Locations!$B$3:$B$308,0),4)="Europe",INDEX(Locations!$B$3:$E$308,MATCH('Dept A Planning'!D49,Locations!$B$3:$B$308,0),4)="UK"),(((((J49)-42.4)*Transport!$D$9)+(42.4*Transport!$D$14))*'Dept A Planning'!F49),IF(AND(E49="Hybrid car",INDEX(Locations!$B$3:$E$308,MATCH('Dept A Planning'!D49,Locations!$B$3:$B$308,0),4)="Europe",INDEX(Locations!$B$3:$E$308,MATCH('Dept A Planning'!C49,Locations!$B$3:$B$308,0),4)="UK"),(((((J49)-42.4)*Transport!$D$9)+(42.4*Transport!$D$14))*'Dept A Planning'!F49),IF(AND(E49="Electric car",INDEX(Locations!$B$3:$E$308,MATCH('Dept A Planning'!C49,Locations!$B$3:$B$308,0),4)="Europe",INDEX(Locations!$B$3:$E$308,MATCH('Dept A Planning'!D49,Locations!$B$3:$B$308,0),4)="UK"),(((((J49)-42.4)*Transport!$D$8)+(42.4*Transport!$D$14))*'Dept A Planning'!F49),IF(AND(E49="Electric car",INDEX(Locations!$B$3:$E$308,MATCH('Dept A Planning'!D49,Locations!$B$3:$B$308,0),4)="Europe",INDEX(Locations!$B$3:$E$308,MATCH('Dept A Planning'!C49,Locations!$B$3:$B$308,0),4)="UK"),(((((J49)-42.4)*Transport!$D$8)+(42.4*Transport!$D$14))*'Dept A Planning'!F49),IF(AND(OR(C49="Ireland",INDEX(Locations!$B$3:$F$308,MATCH('Dept A Planning'!C49,Locations!$B$3:$B$308,0),5)="Yes"),E49="Car",INDEX(Locations!$B$3:$E$308,MATCH('Dept A Planning'!D49,Locations!$B$3:$B$308,0),4)="UK"),(J49)*(0.15*Transport!$C$14+0.85*Transport!$C$9)*'Dept A Planning'!F49,IF(AND(OR(D49="Ireland",INDEX(Locations!$B$3:$F$308,MATCH('Dept A Planning'!D49,Locations!$B$3:$B$308,0),5)="Yes"),E49="Car",INDEX(Locations!$B$3:$E$308,MATCH('Dept A Planning'!C49,Locations!$B$3:$B$308,0),4)="UK"),(J49)*(0.15*Transport!$C$14+0.85*Transport!$C$9)*'Dept A Planning'!F49,IF(AND(OR(C49="Ireland",INDEX(Locations!$B$3:$F$308,MATCH('Dept A Planning'!C49,Locations!$B$3:$B$308,0),5)="Yes"),E49="Hybrid Car",INDEX(Locations!$B$3:$E$308,MATCH('Dept A Planning'!D49,Locations!$B$3:$B$308,0),4)="UK"),(J49)*(0.15*Transport!$C$14+0.85*Transport!$C$9)*'Dept A Planning'!F49,IF(AND(OR(D49="Ireland",INDEX(Locations!$B$3:$F$308,MATCH('Dept A Planning'!D49,Locations!$B$3:$B$308,0),5)="Yes"),E49="Hybrid Car",INDEX(Locations!$B$3:$E$308,MATCH('Dept A Planning'!C49,Locations!$B$3:$B$308,0),4)="UK"),(J49)*(0.15*Transport!$C$14+0.85*Transport!$C$9)*'Dept A Planning'!F49,IF(AND(OR(C49="Ireland",INDEX(Locations!$B$3:$F$308,MATCH('Dept A Planning'!C49,Locations!$B$3:$B$308,0),5)="Yes"),E49="Electric Car",INDEX(Locations!$B$3:$E$308,MATCH('Dept A Planning'!D49,Locations!$B$3:$B$308,0),4)="UK"),(J49)*(0.15*Transport!$C$14+0.85*Transport!$C$8)*'Dept A Planning'!F49,IF(AND(OR(D49="Ireland",INDEX(Locations!$B$3:$F$308,MATCH('Dept A Planning'!D49,Locations!$B$3:$B$308,0),5)="Yes"),E49="Electric Car",INDEX(Locations!$B$3:$E$308,MATCH('Dept A Planning'!C49,Locations!$B$3:$B$308,0),4)="UK"),(J49)*(0.15*Transport!$C$14+0.85*Transport!$C$8)*'Dept A Planning'!F49,IF(AND(OR(C49="Ireland",INDEX(Locations!$B$3:$F$308,MATCH('Dept A Planning'!C49,Locations!$B$3:$B$308,0),5)="Yes"),E49="Bus/Coach",INDEX(Locations!$B$3:$E$308,MATCH('Dept A Planning'!D49,Locations!$B$3:$B$308,0),4)="UK"),(J49)*(0.15*Transport!$C$13+0.85*Transport!$C$5)*'Dept A Planning'!F49,IF(AND(OR(D49="Ireland",INDEX(Locations!$B$3:$F$308,MATCH('Dept A Planning'!D49,Locations!$B$3:$B$308,0),5)="Yes"),E49="Bus/Coach",INDEX(Locations!$B$3:$E$308,MATCH('Dept A Planning'!C49,Locations!$B$3:$B$308,0),4)="UK"),(J49)*(0.15*Transport!$C$13+0.85*Transport!$C$5)*'Dept A Planning'!F49,IF(AND(OR(C49="Ireland",INDEX(Locations!$B$3:$F$308,MATCH('Dept A Planning'!C49,Locations!$B$3:$B$308,0),5)="Yes"),E49="Train",INDEX(Locations!$B$3:$E$308,MATCH('Dept A Planning'!D49,Locations!$B$3:$B$308,0),4)="UK"),(J49)*(0.15*Transport!$C$13+0.85*Transport!$C$3)*'Dept A Planning'!F49,IF(AND(OR(D49="Ireland",INDEX(Locations!$B$3:$F$308,MATCH('Dept A Planning'!D49,Locations!$B$3:$B$308,0),5)="Yes"),E49="Train",INDEX(Locations!$B$3:$E$308,MATCH('Dept A Planning'!C49,Locations!$B$3:$B$308,0),4)="UK"),(J49)*(0.15*Transport!$C$13+0.85*Transport!$C$3),J49*(INDEX(Transport!$B$3:$E$14,MATCH('Dept A Planning'!E49,Transport!$B$3:$B$14,0),IF(INDEX(Locations!$B$3:$G$308,MATCH('Dept A Planning'!C49,Locations!$B$3:$B$308,0),4)="UK",2,IF(INDEX(Locations!$B$3:$G$308,MATCH('Dept A Planning'!C49,Locations!$B$3:$B$308,0),4)="Europe",3,4)))))*F49*G49*H49))))))))))))))))))),1)),"")</f>
        <v/>
      </c>
      <c r="L49" s="90"/>
    </row>
    <row r="50" spans="1:12" ht="17.399999999999999" customHeight="1" x14ac:dyDescent="0.25">
      <c r="A50" s="90"/>
      <c r="B50" s="91"/>
      <c r="C50" s="91"/>
      <c r="D50" s="91"/>
      <c r="E50" s="91"/>
      <c r="F50" s="90"/>
      <c r="G50" s="90">
        <v>1</v>
      </c>
      <c r="H50" s="101">
        <v>1</v>
      </c>
      <c r="I50" s="91"/>
      <c r="J50" s="100" t="str">
        <f>(IFERROR(IF(I50="Yes",(ROUND(6371 * ACOS(SIN((VLOOKUP(C50,Locations!B:D,2,FALSE))*PI()/180)*SIN((VLOOKUP(D50,Locations!B:D,2,FALSE))*PI()/180) + COS((VLOOKUP(C50,Locations!B:D,2,FALSE))*PI()/180) * COS((VLOOKUP(D50,Locations!B:D,2,FALSE))*PI()/180)*COS((VLOOKUP(D50,Locations!B:D,3,FALSE))* PI()/180-(VLOOKUP(C50,Locations!B:D,3,FALSE))*PI()/180))/1.609,0))*2,(ROUND(6371 * ACOS(SIN((VLOOKUP(C50,Locations!B:D,2,FALSE))*PI()/180)*SIN((VLOOKUP(D50,Locations!B:D,2,FALSE))*PI()/180) + COS((VLOOKUP(C50,Locations!B:D,2,FALSE))*PI()/180) * COS((VLOOKUP(D50,Locations!B:D,2,FALSE))*PI()/180)*COS((VLOOKUP(D50,Locations!B:D,3,FALSE))* PI()/180-(VLOOKUP(C50,Locations!B:D,3,FALSE))*PI()/180))/1.609,0))),""))</f>
        <v/>
      </c>
      <c r="K50" s="100" t="str" cm="1">
        <f t="array" ref="K50">IFERROR((ROUND(IF(AND(E50="Train",INDEX(Locations!$B$3:$E$308,MATCH('Dept A Planning'!C50,Locations!$B$3:$B$308,0),4)="Europe",INDEX(Locations!$B$3:$E$308,MATCH('Dept A Planning'!D50,Locations!$B$3:$B$308,0),4)="UK"),(((INDEX(Dover!$B$3:$G$124,MATCH('Dept A Planning'!C50,Dover!$B$3:$B$124,0),6))*Transport!$D$3)+(INDEX(Dover!$B$3:$G$124,MATCH('Dept A Planning'!D50,Dover!$B$3:$B$124,0),6)*Transport!$C$3))*'Dept A Planning'!F50*IF(I50="Yes",2,1),IF(AND(E50="Train",INDEX(Locations!$B$3:$E$308,MATCH('Dept A Planning'!D50,Locations!$B$3:$B$308,0),4)="Europe",INDEX(Locations!$B$3:$E$308,MATCH('Dept A Planning'!C50,Locations!$B$3:$B$308,0),4)="UK"),(((INDEX(Dover!$B$3:$G$124,MATCH('Dept A Planning'!D50,Dover!$B$3:$B$124,0),6))*Transport!$D$3)+(INDEX(Dover!$B$3:$G$124,MATCH('Dept A Planning'!C50,Dover!$B$3:$B$124,0),6)*Transport!$C$3))*'Dept A Planning'!F50*IF(I50="Yes",2,1),IF(AND(E50="Bus/Coach",INDEX(Locations!$B$3:$E$308,MATCH('Dept A Planning'!C50,Locations!$B$3:$B$308,0),4)="Europe",INDEX(Locations!$B$3:$E$308,MATCH('Dept A Planning'!D50,Locations!$B$3:$B$308,0),4)="UK"),((((J50)-42.4)*Transport!$D$5)+(42.4*Transport!$D$13))*'Dept A Planning'!F50,IF(AND(E50="Bus/Coach",INDEX(Locations!$B$3:$E$308,MATCH('Dept A Planning'!D50,Locations!$B$3:$B$308,0),4)="Europe",INDEX(Locations!$B$3:$E$308,MATCH('Dept A Planning'!C50,Locations!$B$3:$B$308,0),4)="UK"),((((J50)-42.4)*Transport!$D$5)+(42.4*Transport!$D$13))*'Dept A Planning'!F50,IF(AND(E50="Car",INDEX(Locations!$B$3:$E$308,MATCH('Dept A Planning'!C50,Locations!$B$3:$B$308,0),4)="Europe",INDEX(Locations!$B$3:$E$308,MATCH('Dept A Planning'!D50,Locations!$B$3:$B$308,0),4)="UK"),(((((J50)-42.4)*Transport!$D$9)+(42.4*Transport!$D$14))*'Dept A Planning'!F50),IF(AND(E50="Car",INDEX(Locations!$B$3:$E$308,MATCH('Dept A Planning'!D50,Locations!$B$3:$B$308,0),4)="Europe",INDEX(Locations!$B$3:$E$308,MATCH('Dept A Planning'!C50,Locations!$B$3:$B$308,0),4)="UK"),(((((J50)-42.4)*Transport!$D$9)+(42.4*Transport!$D$14))*'Dept A Planning'!F50),IF(AND(E50="Hybrid car",INDEX(Locations!$B$3:$E$308,MATCH('Dept A Planning'!C50,Locations!$B$3:$B$308,0),4)="Europe",INDEX(Locations!$B$3:$E$308,MATCH('Dept A Planning'!D50,Locations!$B$3:$B$308,0),4)="UK"),(((((J50)-42.4)*Transport!$D$9)+(42.4*Transport!$D$14))*'Dept A Planning'!F50),IF(AND(E50="Hybrid car",INDEX(Locations!$B$3:$E$308,MATCH('Dept A Planning'!D50,Locations!$B$3:$B$308,0),4)="Europe",INDEX(Locations!$B$3:$E$308,MATCH('Dept A Planning'!C50,Locations!$B$3:$B$308,0),4)="UK"),(((((J50)-42.4)*Transport!$D$9)+(42.4*Transport!$D$14))*'Dept A Planning'!F50),IF(AND(E50="Electric car",INDEX(Locations!$B$3:$E$308,MATCH('Dept A Planning'!C50,Locations!$B$3:$B$308,0),4)="Europe",INDEX(Locations!$B$3:$E$308,MATCH('Dept A Planning'!D50,Locations!$B$3:$B$308,0),4)="UK"),(((((J50)-42.4)*Transport!$D$8)+(42.4*Transport!$D$14))*'Dept A Planning'!F50),IF(AND(E50="Electric car",INDEX(Locations!$B$3:$E$308,MATCH('Dept A Planning'!D50,Locations!$B$3:$B$308,0),4)="Europe",INDEX(Locations!$B$3:$E$308,MATCH('Dept A Planning'!C50,Locations!$B$3:$B$308,0),4)="UK"),(((((J50)-42.4)*Transport!$D$8)+(42.4*Transport!$D$14))*'Dept A Planning'!F50),IF(AND(OR(C50="Ireland",INDEX(Locations!$B$3:$F$308,MATCH('Dept A Planning'!C50,Locations!$B$3:$B$308,0),5)="Yes"),E50="Car",INDEX(Locations!$B$3:$E$308,MATCH('Dept A Planning'!D50,Locations!$B$3:$B$308,0),4)="UK"),(J50)*(0.15*Transport!$C$14+0.85*Transport!$C$9)*'Dept A Planning'!F50,IF(AND(OR(D50="Ireland",INDEX(Locations!$B$3:$F$308,MATCH('Dept A Planning'!D50,Locations!$B$3:$B$308,0),5)="Yes"),E50="Car",INDEX(Locations!$B$3:$E$308,MATCH('Dept A Planning'!C50,Locations!$B$3:$B$308,0),4)="UK"),(J50)*(0.15*Transport!$C$14+0.85*Transport!$C$9)*'Dept A Planning'!F50,IF(AND(OR(C50="Ireland",INDEX(Locations!$B$3:$F$308,MATCH('Dept A Planning'!C50,Locations!$B$3:$B$308,0),5)="Yes"),E50="Hybrid Car",INDEX(Locations!$B$3:$E$308,MATCH('Dept A Planning'!D50,Locations!$B$3:$B$308,0),4)="UK"),(J50)*(0.15*Transport!$C$14+0.85*Transport!$C$9)*'Dept A Planning'!F50,IF(AND(OR(D50="Ireland",INDEX(Locations!$B$3:$F$308,MATCH('Dept A Planning'!D50,Locations!$B$3:$B$308,0),5)="Yes"),E50="Hybrid Car",INDEX(Locations!$B$3:$E$308,MATCH('Dept A Planning'!C50,Locations!$B$3:$B$308,0),4)="UK"),(J50)*(0.15*Transport!$C$14+0.85*Transport!$C$9)*'Dept A Planning'!F50,IF(AND(OR(C50="Ireland",INDEX(Locations!$B$3:$F$308,MATCH('Dept A Planning'!C50,Locations!$B$3:$B$308,0),5)="Yes"),E50="Electric Car",INDEX(Locations!$B$3:$E$308,MATCH('Dept A Planning'!D50,Locations!$B$3:$B$308,0),4)="UK"),(J50)*(0.15*Transport!$C$14+0.85*Transport!$C$8)*'Dept A Planning'!F50,IF(AND(OR(D50="Ireland",INDEX(Locations!$B$3:$F$308,MATCH('Dept A Planning'!D50,Locations!$B$3:$B$308,0),5)="Yes"),E50="Electric Car",INDEX(Locations!$B$3:$E$308,MATCH('Dept A Planning'!C50,Locations!$B$3:$B$308,0),4)="UK"),(J50)*(0.15*Transport!$C$14+0.85*Transport!$C$8)*'Dept A Planning'!F50,IF(AND(OR(C50="Ireland",INDEX(Locations!$B$3:$F$308,MATCH('Dept A Planning'!C50,Locations!$B$3:$B$308,0),5)="Yes"),E50="Bus/Coach",INDEX(Locations!$B$3:$E$308,MATCH('Dept A Planning'!D50,Locations!$B$3:$B$308,0),4)="UK"),(J50)*(0.15*Transport!$C$13+0.85*Transport!$C$5)*'Dept A Planning'!F50,IF(AND(OR(D50="Ireland",INDEX(Locations!$B$3:$F$308,MATCH('Dept A Planning'!D50,Locations!$B$3:$B$308,0),5)="Yes"),E50="Bus/Coach",INDEX(Locations!$B$3:$E$308,MATCH('Dept A Planning'!C50,Locations!$B$3:$B$308,0),4)="UK"),(J50)*(0.15*Transport!$C$13+0.85*Transport!$C$5)*'Dept A Planning'!F50,IF(AND(OR(C50="Ireland",INDEX(Locations!$B$3:$F$308,MATCH('Dept A Planning'!C50,Locations!$B$3:$B$308,0),5)="Yes"),E50="Train",INDEX(Locations!$B$3:$E$308,MATCH('Dept A Planning'!D50,Locations!$B$3:$B$308,0),4)="UK"),(J50)*(0.15*Transport!$C$13+0.85*Transport!$C$3)*'Dept A Planning'!F50,IF(AND(OR(D50="Ireland",INDEX(Locations!$B$3:$F$308,MATCH('Dept A Planning'!D50,Locations!$B$3:$B$308,0),5)="Yes"),E50="Train",INDEX(Locations!$B$3:$E$308,MATCH('Dept A Planning'!C50,Locations!$B$3:$B$308,0),4)="UK"),(J50)*(0.15*Transport!$C$13+0.85*Transport!$C$3),J50*(INDEX(Transport!$B$3:$E$14,MATCH('Dept A Planning'!E50,Transport!$B$3:$B$14,0),IF(INDEX(Locations!$B$3:$G$308,MATCH('Dept A Planning'!C50,Locations!$B$3:$B$308,0),4)="UK",2,IF(INDEX(Locations!$B$3:$G$308,MATCH('Dept A Planning'!C50,Locations!$B$3:$B$308,0),4)="Europe",3,4)))))*F50*G50*H50))))))))))))))))))),1)),"")</f>
        <v/>
      </c>
      <c r="L50" s="90"/>
    </row>
    <row r="51" spans="1:12" ht="17.399999999999999" customHeight="1" x14ac:dyDescent="0.25">
      <c r="A51" s="90"/>
      <c r="B51" s="91"/>
      <c r="C51" s="91"/>
      <c r="D51" s="91"/>
      <c r="E51" s="91"/>
      <c r="F51" s="90"/>
      <c r="G51" s="90">
        <v>1</v>
      </c>
      <c r="H51" s="101">
        <v>1</v>
      </c>
      <c r="I51" s="91"/>
      <c r="J51" s="100" t="str">
        <f>(IFERROR(IF(I51="Yes",(ROUND(6371 * ACOS(SIN((VLOOKUP(C51,Locations!B:D,2,FALSE))*PI()/180)*SIN((VLOOKUP(D51,Locations!B:D,2,FALSE))*PI()/180) + COS((VLOOKUP(C51,Locations!B:D,2,FALSE))*PI()/180) * COS((VLOOKUP(D51,Locations!B:D,2,FALSE))*PI()/180)*COS((VLOOKUP(D51,Locations!B:D,3,FALSE))* PI()/180-(VLOOKUP(C51,Locations!B:D,3,FALSE))*PI()/180))/1.609,0))*2,(ROUND(6371 * ACOS(SIN((VLOOKUP(C51,Locations!B:D,2,FALSE))*PI()/180)*SIN((VLOOKUP(D51,Locations!B:D,2,FALSE))*PI()/180) + COS((VLOOKUP(C51,Locations!B:D,2,FALSE))*PI()/180) * COS((VLOOKUP(D51,Locations!B:D,2,FALSE))*PI()/180)*COS((VLOOKUP(D51,Locations!B:D,3,FALSE))* PI()/180-(VLOOKUP(C51,Locations!B:D,3,FALSE))*PI()/180))/1.609,0))),""))</f>
        <v/>
      </c>
      <c r="K51" s="100" t="str" cm="1">
        <f t="array" ref="K51">IFERROR((ROUND(IF(AND(E51="Train",INDEX(Locations!$B$3:$E$308,MATCH('Dept A Planning'!C51,Locations!$B$3:$B$308,0),4)="Europe",INDEX(Locations!$B$3:$E$308,MATCH('Dept A Planning'!D51,Locations!$B$3:$B$308,0),4)="UK"),(((INDEX(Dover!$B$3:$G$124,MATCH('Dept A Planning'!C51,Dover!$B$3:$B$124,0),6))*Transport!$D$3)+(INDEX(Dover!$B$3:$G$124,MATCH('Dept A Planning'!D51,Dover!$B$3:$B$124,0),6)*Transport!$C$3))*'Dept A Planning'!F51*IF(I51="Yes",2,1),IF(AND(E51="Train",INDEX(Locations!$B$3:$E$308,MATCH('Dept A Planning'!D51,Locations!$B$3:$B$308,0),4)="Europe",INDEX(Locations!$B$3:$E$308,MATCH('Dept A Planning'!C51,Locations!$B$3:$B$308,0),4)="UK"),(((INDEX(Dover!$B$3:$G$124,MATCH('Dept A Planning'!D51,Dover!$B$3:$B$124,0),6))*Transport!$D$3)+(INDEX(Dover!$B$3:$G$124,MATCH('Dept A Planning'!C51,Dover!$B$3:$B$124,0),6)*Transport!$C$3))*'Dept A Planning'!F51*IF(I51="Yes",2,1),IF(AND(E51="Bus/Coach",INDEX(Locations!$B$3:$E$308,MATCH('Dept A Planning'!C51,Locations!$B$3:$B$308,0),4)="Europe",INDEX(Locations!$B$3:$E$308,MATCH('Dept A Planning'!D51,Locations!$B$3:$B$308,0),4)="UK"),((((J51)-42.4)*Transport!$D$5)+(42.4*Transport!$D$13))*'Dept A Planning'!F51,IF(AND(E51="Bus/Coach",INDEX(Locations!$B$3:$E$308,MATCH('Dept A Planning'!D51,Locations!$B$3:$B$308,0),4)="Europe",INDEX(Locations!$B$3:$E$308,MATCH('Dept A Planning'!C51,Locations!$B$3:$B$308,0),4)="UK"),((((J51)-42.4)*Transport!$D$5)+(42.4*Transport!$D$13))*'Dept A Planning'!F51,IF(AND(E51="Car",INDEX(Locations!$B$3:$E$308,MATCH('Dept A Planning'!C51,Locations!$B$3:$B$308,0),4)="Europe",INDEX(Locations!$B$3:$E$308,MATCH('Dept A Planning'!D51,Locations!$B$3:$B$308,0),4)="UK"),(((((J51)-42.4)*Transport!$D$9)+(42.4*Transport!$D$14))*'Dept A Planning'!F51),IF(AND(E51="Car",INDEX(Locations!$B$3:$E$308,MATCH('Dept A Planning'!D51,Locations!$B$3:$B$308,0),4)="Europe",INDEX(Locations!$B$3:$E$308,MATCH('Dept A Planning'!C51,Locations!$B$3:$B$308,0),4)="UK"),(((((J51)-42.4)*Transport!$D$9)+(42.4*Transport!$D$14))*'Dept A Planning'!F51),IF(AND(E51="Hybrid car",INDEX(Locations!$B$3:$E$308,MATCH('Dept A Planning'!C51,Locations!$B$3:$B$308,0),4)="Europe",INDEX(Locations!$B$3:$E$308,MATCH('Dept A Planning'!D51,Locations!$B$3:$B$308,0),4)="UK"),(((((J51)-42.4)*Transport!$D$9)+(42.4*Transport!$D$14))*'Dept A Planning'!F51),IF(AND(E51="Hybrid car",INDEX(Locations!$B$3:$E$308,MATCH('Dept A Planning'!D51,Locations!$B$3:$B$308,0),4)="Europe",INDEX(Locations!$B$3:$E$308,MATCH('Dept A Planning'!C51,Locations!$B$3:$B$308,0),4)="UK"),(((((J51)-42.4)*Transport!$D$9)+(42.4*Transport!$D$14))*'Dept A Planning'!F51),IF(AND(E51="Electric car",INDEX(Locations!$B$3:$E$308,MATCH('Dept A Planning'!C51,Locations!$B$3:$B$308,0),4)="Europe",INDEX(Locations!$B$3:$E$308,MATCH('Dept A Planning'!D51,Locations!$B$3:$B$308,0),4)="UK"),(((((J51)-42.4)*Transport!$D$8)+(42.4*Transport!$D$14))*'Dept A Planning'!F51),IF(AND(E51="Electric car",INDEX(Locations!$B$3:$E$308,MATCH('Dept A Planning'!D51,Locations!$B$3:$B$308,0),4)="Europe",INDEX(Locations!$B$3:$E$308,MATCH('Dept A Planning'!C51,Locations!$B$3:$B$308,0),4)="UK"),(((((J51)-42.4)*Transport!$D$8)+(42.4*Transport!$D$14))*'Dept A Planning'!F51),IF(AND(OR(C51="Ireland",INDEX(Locations!$B$3:$F$308,MATCH('Dept A Planning'!C51,Locations!$B$3:$B$308,0),5)="Yes"),E51="Car",INDEX(Locations!$B$3:$E$308,MATCH('Dept A Planning'!D51,Locations!$B$3:$B$308,0),4)="UK"),(J51)*(0.15*Transport!$C$14+0.85*Transport!$C$9)*'Dept A Planning'!F51,IF(AND(OR(D51="Ireland",INDEX(Locations!$B$3:$F$308,MATCH('Dept A Planning'!D51,Locations!$B$3:$B$308,0),5)="Yes"),E51="Car",INDEX(Locations!$B$3:$E$308,MATCH('Dept A Planning'!C51,Locations!$B$3:$B$308,0),4)="UK"),(J51)*(0.15*Transport!$C$14+0.85*Transport!$C$9)*'Dept A Planning'!F51,IF(AND(OR(C51="Ireland",INDEX(Locations!$B$3:$F$308,MATCH('Dept A Planning'!C51,Locations!$B$3:$B$308,0),5)="Yes"),E51="Hybrid Car",INDEX(Locations!$B$3:$E$308,MATCH('Dept A Planning'!D51,Locations!$B$3:$B$308,0),4)="UK"),(J51)*(0.15*Transport!$C$14+0.85*Transport!$C$9)*'Dept A Planning'!F51,IF(AND(OR(D51="Ireland",INDEX(Locations!$B$3:$F$308,MATCH('Dept A Planning'!D51,Locations!$B$3:$B$308,0),5)="Yes"),E51="Hybrid Car",INDEX(Locations!$B$3:$E$308,MATCH('Dept A Planning'!C51,Locations!$B$3:$B$308,0),4)="UK"),(J51)*(0.15*Transport!$C$14+0.85*Transport!$C$9)*'Dept A Planning'!F51,IF(AND(OR(C51="Ireland",INDEX(Locations!$B$3:$F$308,MATCH('Dept A Planning'!C51,Locations!$B$3:$B$308,0),5)="Yes"),E51="Electric Car",INDEX(Locations!$B$3:$E$308,MATCH('Dept A Planning'!D51,Locations!$B$3:$B$308,0),4)="UK"),(J51)*(0.15*Transport!$C$14+0.85*Transport!$C$8)*'Dept A Planning'!F51,IF(AND(OR(D51="Ireland",INDEX(Locations!$B$3:$F$308,MATCH('Dept A Planning'!D51,Locations!$B$3:$B$308,0),5)="Yes"),E51="Electric Car",INDEX(Locations!$B$3:$E$308,MATCH('Dept A Planning'!C51,Locations!$B$3:$B$308,0),4)="UK"),(J51)*(0.15*Transport!$C$14+0.85*Transport!$C$8)*'Dept A Planning'!F51,IF(AND(OR(C51="Ireland",INDEX(Locations!$B$3:$F$308,MATCH('Dept A Planning'!C51,Locations!$B$3:$B$308,0),5)="Yes"),E51="Bus/Coach",INDEX(Locations!$B$3:$E$308,MATCH('Dept A Planning'!D51,Locations!$B$3:$B$308,0),4)="UK"),(J51)*(0.15*Transport!$C$13+0.85*Transport!$C$5)*'Dept A Planning'!F51,IF(AND(OR(D51="Ireland",INDEX(Locations!$B$3:$F$308,MATCH('Dept A Planning'!D51,Locations!$B$3:$B$308,0),5)="Yes"),E51="Bus/Coach",INDEX(Locations!$B$3:$E$308,MATCH('Dept A Planning'!C51,Locations!$B$3:$B$308,0),4)="UK"),(J51)*(0.15*Transport!$C$13+0.85*Transport!$C$5)*'Dept A Planning'!F51,IF(AND(OR(C51="Ireland",INDEX(Locations!$B$3:$F$308,MATCH('Dept A Planning'!C51,Locations!$B$3:$B$308,0),5)="Yes"),E51="Train",INDEX(Locations!$B$3:$E$308,MATCH('Dept A Planning'!D51,Locations!$B$3:$B$308,0),4)="UK"),(J51)*(0.15*Transport!$C$13+0.85*Transport!$C$3)*'Dept A Planning'!F51,IF(AND(OR(D51="Ireland",INDEX(Locations!$B$3:$F$308,MATCH('Dept A Planning'!D51,Locations!$B$3:$B$308,0),5)="Yes"),E51="Train",INDEX(Locations!$B$3:$E$308,MATCH('Dept A Planning'!C51,Locations!$B$3:$B$308,0),4)="UK"),(J51)*(0.15*Transport!$C$13+0.85*Transport!$C$3),J51*(INDEX(Transport!$B$3:$E$14,MATCH('Dept A Planning'!E51,Transport!$B$3:$B$14,0),IF(INDEX(Locations!$B$3:$G$308,MATCH('Dept A Planning'!C51,Locations!$B$3:$B$308,0),4)="UK",2,IF(INDEX(Locations!$B$3:$G$308,MATCH('Dept A Planning'!C51,Locations!$B$3:$B$308,0),4)="Europe",3,4)))))*F51*G51*H51))))))))))))))))))),1)),"")</f>
        <v/>
      </c>
      <c r="L51" s="90"/>
    </row>
    <row r="52" spans="1:12" ht="17.399999999999999" customHeight="1" x14ac:dyDescent="0.25">
      <c r="A52" s="90"/>
      <c r="B52" s="91"/>
      <c r="C52" s="91"/>
      <c r="D52" s="91"/>
      <c r="E52" s="91"/>
      <c r="F52" s="90"/>
      <c r="G52" s="90">
        <v>1</v>
      </c>
      <c r="H52" s="101">
        <v>1</v>
      </c>
      <c r="I52" s="91"/>
      <c r="J52" s="100" t="str">
        <f>(IFERROR(IF(I52="Yes",(ROUND(6371 * ACOS(SIN((VLOOKUP(C52,Locations!B:D,2,FALSE))*PI()/180)*SIN((VLOOKUP(D52,Locations!B:D,2,FALSE))*PI()/180) + COS((VLOOKUP(C52,Locations!B:D,2,FALSE))*PI()/180) * COS((VLOOKUP(D52,Locations!B:D,2,FALSE))*PI()/180)*COS((VLOOKUP(D52,Locations!B:D,3,FALSE))* PI()/180-(VLOOKUP(C52,Locations!B:D,3,FALSE))*PI()/180))/1.609,0))*2,(ROUND(6371 * ACOS(SIN((VLOOKUP(C52,Locations!B:D,2,FALSE))*PI()/180)*SIN((VLOOKUP(D52,Locations!B:D,2,FALSE))*PI()/180) + COS((VLOOKUP(C52,Locations!B:D,2,FALSE))*PI()/180) * COS((VLOOKUP(D52,Locations!B:D,2,FALSE))*PI()/180)*COS((VLOOKUP(D52,Locations!B:D,3,FALSE))* PI()/180-(VLOOKUP(C52,Locations!B:D,3,FALSE))*PI()/180))/1.609,0))),""))</f>
        <v/>
      </c>
      <c r="K52" s="100" t="str" cm="1">
        <f t="array" ref="K52">IFERROR((ROUND(IF(AND(E52="Train",INDEX(Locations!$B$3:$E$308,MATCH('Dept A Planning'!C52,Locations!$B$3:$B$308,0),4)="Europe",INDEX(Locations!$B$3:$E$308,MATCH('Dept A Planning'!D52,Locations!$B$3:$B$308,0),4)="UK"),(((INDEX(Dover!$B$3:$G$124,MATCH('Dept A Planning'!C52,Dover!$B$3:$B$124,0),6))*Transport!$D$3)+(INDEX(Dover!$B$3:$G$124,MATCH('Dept A Planning'!D52,Dover!$B$3:$B$124,0),6)*Transport!$C$3))*'Dept A Planning'!F52*IF(I52="Yes",2,1),IF(AND(E52="Train",INDEX(Locations!$B$3:$E$308,MATCH('Dept A Planning'!D52,Locations!$B$3:$B$308,0),4)="Europe",INDEX(Locations!$B$3:$E$308,MATCH('Dept A Planning'!C52,Locations!$B$3:$B$308,0),4)="UK"),(((INDEX(Dover!$B$3:$G$124,MATCH('Dept A Planning'!D52,Dover!$B$3:$B$124,0),6))*Transport!$D$3)+(INDEX(Dover!$B$3:$G$124,MATCH('Dept A Planning'!C52,Dover!$B$3:$B$124,0),6)*Transport!$C$3))*'Dept A Planning'!F52*IF(I52="Yes",2,1),IF(AND(E52="Bus/Coach",INDEX(Locations!$B$3:$E$308,MATCH('Dept A Planning'!C52,Locations!$B$3:$B$308,0),4)="Europe",INDEX(Locations!$B$3:$E$308,MATCH('Dept A Planning'!D52,Locations!$B$3:$B$308,0),4)="UK"),((((J52)-42.4)*Transport!$D$5)+(42.4*Transport!$D$13))*'Dept A Planning'!F52,IF(AND(E52="Bus/Coach",INDEX(Locations!$B$3:$E$308,MATCH('Dept A Planning'!D52,Locations!$B$3:$B$308,0),4)="Europe",INDEX(Locations!$B$3:$E$308,MATCH('Dept A Planning'!C52,Locations!$B$3:$B$308,0),4)="UK"),((((J52)-42.4)*Transport!$D$5)+(42.4*Transport!$D$13))*'Dept A Planning'!F52,IF(AND(E52="Car",INDEX(Locations!$B$3:$E$308,MATCH('Dept A Planning'!C52,Locations!$B$3:$B$308,0),4)="Europe",INDEX(Locations!$B$3:$E$308,MATCH('Dept A Planning'!D52,Locations!$B$3:$B$308,0),4)="UK"),(((((J52)-42.4)*Transport!$D$9)+(42.4*Transport!$D$14))*'Dept A Planning'!F52),IF(AND(E52="Car",INDEX(Locations!$B$3:$E$308,MATCH('Dept A Planning'!D52,Locations!$B$3:$B$308,0),4)="Europe",INDEX(Locations!$B$3:$E$308,MATCH('Dept A Planning'!C52,Locations!$B$3:$B$308,0),4)="UK"),(((((J52)-42.4)*Transport!$D$9)+(42.4*Transport!$D$14))*'Dept A Planning'!F52),IF(AND(E52="Hybrid car",INDEX(Locations!$B$3:$E$308,MATCH('Dept A Planning'!C52,Locations!$B$3:$B$308,0),4)="Europe",INDEX(Locations!$B$3:$E$308,MATCH('Dept A Planning'!D52,Locations!$B$3:$B$308,0),4)="UK"),(((((J52)-42.4)*Transport!$D$9)+(42.4*Transport!$D$14))*'Dept A Planning'!F52),IF(AND(E52="Hybrid car",INDEX(Locations!$B$3:$E$308,MATCH('Dept A Planning'!D52,Locations!$B$3:$B$308,0),4)="Europe",INDEX(Locations!$B$3:$E$308,MATCH('Dept A Planning'!C52,Locations!$B$3:$B$308,0),4)="UK"),(((((J52)-42.4)*Transport!$D$9)+(42.4*Transport!$D$14))*'Dept A Planning'!F52),IF(AND(E52="Electric car",INDEX(Locations!$B$3:$E$308,MATCH('Dept A Planning'!C52,Locations!$B$3:$B$308,0),4)="Europe",INDEX(Locations!$B$3:$E$308,MATCH('Dept A Planning'!D52,Locations!$B$3:$B$308,0),4)="UK"),(((((J52)-42.4)*Transport!$D$8)+(42.4*Transport!$D$14))*'Dept A Planning'!F52),IF(AND(E52="Electric car",INDEX(Locations!$B$3:$E$308,MATCH('Dept A Planning'!D52,Locations!$B$3:$B$308,0),4)="Europe",INDEX(Locations!$B$3:$E$308,MATCH('Dept A Planning'!C52,Locations!$B$3:$B$308,0),4)="UK"),(((((J52)-42.4)*Transport!$D$8)+(42.4*Transport!$D$14))*'Dept A Planning'!F52),IF(AND(OR(C52="Ireland",INDEX(Locations!$B$3:$F$308,MATCH('Dept A Planning'!C52,Locations!$B$3:$B$308,0),5)="Yes"),E52="Car",INDEX(Locations!$B$3:$E$308,MATCH('Dept A Planning'!D52,Locations!$B$3:$B$308,0),4)="UK"),(J52)*(0.15*Transport!$C$14+0.85*Transport!$C$9)*'Dept A Planning'!F52,IF(AND(OR(D52="Ireland",INDEX(Locations!$B$3:$F$308,MATCH('Dept A Planning'!D52,Locations!$B$3:$B$308,0),5)="Yes"),E52="Car",INDEX(Locations!$B$3:$E$308,MATCH('Dept A Planning'!C52,Locations!$B$3:$B$308,0),4)="UK"),(J52)*(0.15*Transport!$C$14+0.85*Transport!$C$9)*'Dept A Planning'!F52,IF(AND(OR(C52="Ireland",INDEX(Locations!$B$3:$F$308,MATCH('Dept A Planning'!C52,Locations!$B$3:$B$308,0),5)="Yes"),E52="Hybrid Car",INDEX(Locations!$B$3:$E$308,MATCH('Dept A Planning'!D52,Locations!$B$3:$B$308,0),4)="UK"),(J52)*(0.15*Transport!$C$14+0.85*Transport!$C$9)*'Dept A Planning'!F52,IF(AND(OR(D52="Ireland",INDEX(Locations!$B$3:$F$308,MATCH('Dept A Planning'!D52,Locations!$B$3:$B$308,0),5)="Yes"),E52="Hybrid Car",INDEX(Locations!$B$3:$E$308,MATCH('Dept A Planning'!C52,Locations!$B$3:$B$308,0),4)="UK"),(J52)*(0.15*Transport!$C$14+0.85*Transport!$C$9)*'Dept A Planning'!F52,IF(AND(OR(C52="Ireland",INDEX(Locations!$B$3:$F$308,MATCH('Dept A Planning'!C52,Locations!$B$3:$B$308,0),5)="Yes"),E52="Electric Car",INDEX(Locations!$B$3:$E$308,MATCH('Dept A Planning'!D52,Locations!$B$3:$B$308,0),4)="UK"),(J52)*(0.15*Transport!$C$14+0.85*Transport!$C$8)*'Dept A Planning'!F52,IF(AND(OR(D52="Ireland",INDEX(Locations!$B$3:$F$308,MATCH('Dept A Planning'!D52,Locations!$B$3:$B$308,0),5)="Yes"),E52="Electric Car",INDEX(Locations!$B$3:$E$308,MATCH('Dept A Planning'!C52,Locations!$B$3:$B$308,0),4)="UK"),(J52)*(0.15*Transport!$C$14+0.85*Transport!$C$8)*'Dept A Planning'!F52,IF(AND(OR(C52="Ireland",INDEX(Locations!$B$3:$F$308,MATCH('Dept A Planning'!C52,Locations!$B$3:$B$308,0),5)="Yes"),E52="Bus/Coach",INDEX(Locations!$B$3:$E$308,MATCH('Dept A Planning'!D52,Locations!$B$3:$B$308,0),4)="UK"),(J52)*(0.15*Transport!$C$13+0.85*Transport!$C$5)*'Dept A Planning'!F52,IF(AND(OR(D52="Ireland",INDEX(Locations!$B$3:$F$308,MATCH('Dept A Planning'!D52,Locations!$B$3:$B$308,0),5)="Yes"),E52="Bus/Coach",INDEX(Locations!$B$3:$E$308,MATCH('Dept A Planning'!C52,Locations!$B$3:$B$308,0),4)="UK"),(J52)*(0.15*Transport!$C$13+0.85*Transport!$C$5)*'Dept A Planning'!F52,IF(AND(OR(C52="Ireland",INDEX(Locations!$B$3:$F$308,MATCH('Dept A Planning'!C52,Locations!$B$3:$B$308,0),5)="Yes"),E52="Train",INDEX(Locations!$B$3:$E$308,MATCH('Dept A Planning'!D52,Locations!$B$3:$B$308,0),4)="UK"),(J52)*(0.15*Transport!$C$13+0.85*Transport!$C$3)*'Dept A Planning'!F52,IF(AND(OR(D52="Ireland",INDEX(Locations!$B$3:$F$308,MATCH('Dept A Planning'!D52,Locations!$B$3:$B$308,0),5)="Yes"),E52="Train",INDEX(Locations!$B$3:$E$308,MATCH('Dept A Planning'!C52,Locations!$B$3:$B$308,0),4)="UK"),(J52)*(0.15*Transport!$C$13+0.85*Transport!$C$3),J52*(INDEX(Transport!$B$3:$E$14,MATCH('Dept A Planning'!E52,Transport!$B$3:$B$14,0),IF(INDEX(Locations!$B$3:$G$308,MATCH('Dept A Planning'!C52,Locations!$B$3:$B$308,0),4)="UK",2,IF(INDEX(Locations!$B$3:$G$308,MATCH('Dept A Planning'!C52,Locations!$B$3:$B$308,0),4)="Europe",3,4)))))*F52*G52*H52))))))))))))))))))),1)),"")</f>
        <v/>
      </c>
      <c r="L52" s="90"/>
    </row>
    <row r="53" spans="1:12" ht="17.399999999999999" customHeight="1" x14ac:dyDescent="0.25">
      <c r="A53" s="90"/>
      <c r="B53" s="91"/>
      <c r="C53" s="91"/>
      <c r="D53" s="91"/>
      <c r="E53" s="91"/>
      <c r="F53" s="90"/>
      <c r="G53" s="90">
        <v>1</v>
      </c>
      <c r="H53" s="101">
        <v>1</v>
      </c>
      <c r="I53" s="91"/>
      <c r="J53" s="100" t="str">
        <f>(IFERROR(IF(I53="Yes",(ROUND(6371 * ACOS(SIN((VLOOKUP(C53,Locations!B:D,2,FALSE))*PI()/180)*SIN((VLOOKUP(D53,Locations!B:D,2,FALSE))*PI()/180) + COS((VLOOKUP(C53,Locations!B:D,2,FALSE))*PI()/180) * COS((VLOOKUP(D53,Locations!B:D,2,FALSE))*PI()/180)*COS((VLOOKUP(D53,Locations!B:D,3,FALSE))* PI()/180-(VLOOKUP(C53,Locations!B:D,3,FALSE))*PI()/180))/1.609,0))*2,(ROUND(6371 * ACOS(SIN((VLOOKUP(C53,Locations!B:D,2,FALSE))*PI()/180)*SIN((VLOOKUP(D53,Locations!B:D,2,FALSE))*PI()/180) + COS((VLOOKUP(C53,Locations!B:D,2,FALSE))*PI()/180) * COS((VLOOKUP(D53,Locations!B:D,2,FALSE))*PI()/180)*COS((VLOOKUP(D53,Locations!B:D,3,FALSE))* PI()/180-(VLOOKUP(C53,Locations!B:D,3,FALSE))*PI()/180))/1.609,0))),""))</f>
        <v/>
      </c>
      <c r="K53" s="100" t="str" cm="1">
        <f t="array" ref="K53">IFERROR((ROUND(IF(AND(E53="Train",INDEX(Locations!$B$3:$E$308,MATCH('Dept A Planning'!C53,Locations!$B$3:$B$308,0),4)="Europe",INDEX(Locations!$B$3:$E$308,MATCH('Dept A Planning'!D53,Locations!$B$3:$B$308,0),4)="UK"),(((INDEX(Dover!$B$3:$G$124,MATCH('Dept A Planning'!C53,Dover!$B$3:$B$124,0),6))*Transport!$D$3)+(INDEX(Dover!$B$3:$G$124,MATCH('Dept A Planning'!D53,Dover!$B$3:$B$124,0),6)*Transport!$C$3))*'Dept A Planning'!F53*IF(I53="Yes",2,1),IF(AND(E53="Train",INDEX(Locations!$B$3:$E$308,MATCH('Dept A Planning'!D53,Locations!$B$3:$B$308,0),4)="Europe",INDEX(Locations!$B$3:$E$308,MATCH('Dept A Planning'!C53,Locations!$B$3:$B$308,0),4)="UK"),(((INDEX(Dover!$B$3:$G$124,MATCH('Dept A Planning'!D53,Dover!$B$3:$B$124,0),6))*Transport!$D$3)+(INDEX(Dover!$B$3:$G$124,MATCH('Dept A Planning'!C53,Dover!$B$3:$B$124,0),6)*Transport!$C$3))*'Dept A Planning'!F53*IF(I53="Yes",2,1),IF(AND(E53="Bus/Coach",INDEX(Locations!$B$3:$E$308,MATCH('Dept A Planning'!C53,Locations!$B$3:$B$308,0),4)="Europe",INDEX(Locations!$B$3:$E$308,MATCH('Dept A Planning'!D53,Locations!$B$3:$B$308,0),4)="UK"),((((J53)-42.4)*Transport!$D$5)+(42.4*Transport!$D$13))*'Dept A Planning'!F53,IF(AND(E53="Bus/Coach",INDEX(Locations!$B$3:$E$308,MATCH('Dept A Planning'!D53,Locations!$B$3:$B$308,0),4)="Europe",INDEX(Locations!$B$3:$E$308,MATCH('Dept A Planning'!C53,Locations!$B$3:$B$308,0),4)="UK"),((((J53)-42.4)*Transport!$D$5)+(42.4*Transport!$D$13))*'Dept A Planning'!F53,IF(AND(E53="Car",INDEX(Locations!$B$3:$E$308,MATCH('Dept A Planning'!C53,Locations!$B$3:$B$308,0),4)="Europe",INDEX(Locations!$B$3:$E$308,MATCH('Dept A Planning'!D53,Locations!$B$3:$B$308,0),4)="UK"),(((((J53)-42.4)*Transport!$D$9)+(42.4*Transport!$D$14))*'Dept A Planning'!F53),IF(AND(E53="Car",INDEX(Locations!$B$3:$E$308,MATCH('Dept A Planning'!D53,Locations!$B$3:$B$308,0),4)="Europe",INDEX(Locations!$B$3:$E$308,MATCH('Dept A Planning'!C53,Locations!$B$3:$B$308,0),4)="UK"),(((((J53)-42.4)*Transport!$D$9)+(42.4*Transport!$D$14))*'Dept A Planning'!F53),IF(AND(E53="Hybrid car",INDEX(Locations!$B$3:$E$308,MATCH('Dept A Planning'!C53,Locations!$B$3:$B$308,0),4)="Europe",INDEX(Locations!$B$3:$E$308,MATCH('Dept A Planning'!D53,Locations!$B$3:$B$308,0),4)="UK"),(((((J53)-42.4)*Transport!$D$9)+(42.4*Transport!$D$14))*'Dept A Planning'!F53),IF(AND(E53="Hybrid car",INDEX(Locations!$B$3:$E$308,MATCH('Dept A Planning'!D53,Locations!$B$3:$B$308,0),4)="Europe",INDEX(Locations!$B$3:$E$308,MATCH('Dept A Planning'!C53,Locations!$B$3:$B$308,0),4)="UK"),(((((J53)-42.4)*Transport!$D$9)+(42.4*Transport!$D$14))*'Dept A Planning'!F53),IF(AND(E53="Electric car",INDEX(Locations!$B$3:$E$308,MATCH('Dept A Planning'!C53,Locations!$B$3:$B$308,0),4)="Europe",INDEX(Locations!$B$3:$E$308,MATCH('Dept A Planning'!D53,Locations!$B$3:$B$308,0),4)="UK"),(((((J53)-42.4)*Transport!$D$8)+(42.4*Transport!$D$14))*'Dept A Planning'!F53),IF(AND(E53="Electric car",INDEX(Locations!$B$3:$E$308,MATCH('Dept A Planning'!D53,Locations!$B$3:$B$308,0),4)="Europe",INDEX(Locations!$B$3:$E$308,MATCH('Dept A Planning'!C53,Locations!$B$3:$B$308,0),4)="UK"),(((((J53)-42.4)*Transport!$D$8)+(42.4*Transport!$D$14))*'Dept A Planning'!F53),IF(AND(OR(C53="Ireland",INDEX(Locations!$B$3:$F$308,MATCH('Dept A Planning'!C53,Locations!$B$3:$B$308,0),5)="Yes"),E53="Car",INDEX(Locations!$B$3:$E$308,MATCH('Dept A Planning'!D53,Locations!$B$3:$B$308,0),4)="UK"),(J53)*(0.15*Transport!$C$14+0.85*Transport!$C$9)*'Dept A Planning'!F53,IF(AND(OR(D53="Ireland",INDEX(Locations!$B$3:$F$308,MATCH('Dept A Planning'!D53,Locations!$B$3:$B$308,0),5)="Yes"),E53="Car",INDEX(Locations!$B$3:$E$308,MATCH('Dept A Planning'!C53,Locations!$B$3:$B$308,0),4)="UK"),(J53)*(0.15*Transport!$C$14+0.85*Transport!$C$9)*'Dept A Planning'!F53,IF(AND(OR(C53="Ireland",INDEX(Locations!$B$3:$F$308,MATCH('Dept A Planning'!C53,Locations!$B$3:$B$308,0),5)="Yes"),E53="Hybrid Car",INDEX(Locations!$B$3:$E$308,MATCH('Dept A Planning'!D53,Locations!$B$3:$B$308,0),4)="UK"),(J53)*(0.15*Transport!$C$14+0.85*Transport!$C$9)*'Dept A Planning'!F53,IF(AND(OR(D53="Ireland",INDEX(Locations!$B$3:$F$308,MATCH('Dept A Planning'!D53,Locations!$B$3:$B$308,0),5)="Yes"),E53="Hybrid Car",INDEX(Locations!$B$3:$E$308,MATCH('Dept A Planning'!C53,Locations!$B$3:$B$308,0),4)="UK"),(J53)*(0.15*Transport!$C$14+0.85*Transport!$C$9)*'Dept A Planning'!F53,IF(AND(OR(C53="Ireland",INDEX(Locations!$B$3:$F$308,MATCH('Dept A Planning'!C53,Locations!$B$3:$B$308,0),5)="Yes"),E53="Electric Car",INDEX(Locations!$B$3:$E$308,MATCH('Dept A Planning'!D53,Locations!$B$3:$B$308,0),4)="UK"),(J53)*(0.15*Transport!$C$14+0.85*Transport!$C$8)*'Dept A Planning'!F53,IF(AND(OR(D53="Ireland",INDEX(Locations!$B$3:$F$308,MATCH('Dept A Planning'!D53,Locations!$B$3:$B$308,0),5)="Yes"),E53="Electric Car",INDEX(Locations!$B$3:$E$308,MATCH('Dept A Planning'!C53,Locations!$B$3:$B$308,0),4)="UK"),(J53)*(0.15*Transport!$C$14+0.85*Transport!$C$8)*'Dept A Planning'!F53,IF(AND(OR(C53="Ireland",INDEX(Locations!$B$3:$F$308,MATCH('Dept A Planning'!C53,Locations!$B$3:$B$308,0),5)="Yes"),E53="Bus/Coach",INDEX(Locations!$B$3:$E$308,MATCH('Dept A Planning'!D53,Locations!$B$3:$B$308,0),4)="UK"),(J53)*(0.15*Transport!$C$13+0.85*Transport!$C$5)*'Dept A Planning'!F53,IF(AND(OR(D53="Ireland",INDEX(Locations!$B$3:$F$308,MATCH('Dept A Planning'!D53,Locations!$B$3:$B$308,0),5)="Yes"),E53="Bus/Coach",INDEX(Locations!$B$3:$E$308,MATCH('Dept A Planning'!C53,Locations!$B$3:$B$308,0),4)="UK"),(J53)*(0.15*Transport!$C$13+0.85*Transport!$C$5)*'Dept A Planning'!F53,IF(AND(OR(C53="Ireland",INDEX(Locations!$B$3:$F$308,MATCH('Dept A Planning'!C53,Locations!$B$3:$B$308,0),5)="Yes"),E53="Train",INDEX(Locations!$B$3:$E$308,MATCH('Dept A Planning'!D53,Locations!$B$3:$B$308,0),4)="UK"),(J53)*(0.15*Transport!$C$13+0.85*Transport!$C$3)*'Dept A Planning'!F53,IF(AND(OR(D53="Ireland",INDEX(Locations!$B$3:$F$308,MATCH('Dept A Planning'!D53,Locations!$B$3:$B$308,0),5)="Yes"),E53="Train",INDEX(Locations!$B$3:$E$308,MATCH('Dept A Planning'!C53,Locations!$B$3:$B$308,0),4)="UK"),(J53)*(0.15*Transport!$C$13+0.85*Transport!$C$3),J53*(INDEX(Transport!$B$3:$E$14,MATCH('Dept A Planning'!E53,Transport!$B$3:$B$14,0),IF(INDEX(Locations!$B$3:$G$308,MATCH('Dept A Planning'!C53,Locations!$B$3:$B$308,0),4)="UK",2,IF(INDEX(Locations!$B$3:$G$308,MATCH('Dept A Planning'!C53,Locations!$B$3:$B$308,0),4)="Europe",3,4)))))*F53*G53*H53))))))))))))))))))),1)),"")</f>
        <v/>
      </c>
      <c r="L53" s="90"/>
    </row>
    <row r="54" spans="1:12" ht="17.399999999999999" customHeight="1" x14ac:dyDescent="0.25">
      <c r="A54" s="90"/>
      <c r="B54" s="91"/>
      <c r="C54" s="91"/>
      <c r="D54" s="91"/>
      <c r="E54" s="91"/>
      <c r="F54" s="90"/>
      <c r="G54" s="90">
        <v>1</v>
      </c>
      <c r="H54" s="101">
        <v>1</v>
      </c>
      <c r="I54" s="91"/>
      <c r="J54" s="100" t="str">
        <f>(IFERROR(IF(I54="Yes",(ROUND(6371 * ACOS(SIN((VLOOKUP(C54,Locations!B:D,2,FALSE))*PI()/180)*SIN((VLOOKUP(D54,Locations!B:D,2,FALSE))*PI()/180) + COS((VLOOKUP(C54,Locations!B:D,2,FALSE))*PI()/180) * COS((VLOOKUP(D54,Locations!B:D,2,FALSE))*PI()/180)*COS((VLOOKUP(D54,Locations!B:D,3,FALSE))* PI()/180-(VLOOKUP(C54,Locations!B:D,3,FALSE))*PI()/180))/1.609,0))*2,(ROUND(6371 * ACOS(SIN((VLOOKUP(C54,Locations!B:D,2,FALSE))*PI()/180)*SIN((VLOOKUP(D54,Locations!B:D,2,FALSE))*PI()/180) + COS((VLOOKUP(C54,Locations!B:D,2,FALSE))*PI()/180) * COS((VLOOKUP(D54,Locations!B:D,2,FALSE))*PI()/180)*COS((VLOOKUP(D54,Locations!B:D,3,FALSE))* PI()/180-(VLOOKUP(C54,Locations!B:D,3,FALSE))*PI()/180))/1.609,0))),""))</f>
        <v/>
      </c>
      <c r="K54" s="100" t="str" cm="1">
        <f t="array" ref="K54">IFERROR((ROUND(IF(AND(E54="Train",INDEX(Locations!$B$3:$E$308,MATCH('Dept A Planning'!C54,Locations!$B$3:$B$308,0),4)="Europe",INDEX(Locations!$B$3:$E$308,MATCH('Dept A Planning'!D54,Locations!$B$3:$B$308,0),4)="UK"),(((INDEX(Dover!$B$3:$G$124,MATCH('Dept A Planning'!C54,Dover!$B$3:$B$124,0),6))*Transport!$D$3)+(INDEX(Dover!$B$3:$G$124,MATCH('Dept A Planning'!D54,Dover!$B$3:$B$124,0),6)*Transport!$C$3))*'Dept A Planning'!F54*IF(I54="Yes",2,1),IF(AND(E54="Train",INDEX(Locations!$B$3:$E$308,MATCH('Dept A Planning'!D54,Locations!$B$3:$B$308,0),4)="Europe",INDEX(Locations!$B$3:$E$308,MATCH('Dept A Planning'!C54,Locations!$B$3:$B$308,0),4)="UK"),(((INDEX(Dover!$B$3:$G$124,MATCH('Dept A Planning'!D54,Dover!$B$3:$B$124,0),6))*Transport!$D$3)+(INDEX(Dover!$B$3:$G$124,MATCH('Dept A Planning'!C54,Dover!$B$3:$B$124,0),6)*Transport!$C$3))*'Dept A Planning'!F54*IF(I54="Yes",2,1),IF(AND(E54="Bus/Coach",INDEX(Locations!$B$3:$E$308,MATCH('Dept A Planning'!C54,Locations!$B$3:$B$308,0),4)="Europe",INDEX(Locations!$B$3:$E$308,MATCH('Dept A Planning'!D54,Locations!$B$3:$B$308,0),4)="UK"),((((J54)-42.4)*Transport!$D$5)+(42.4*Transport!$D$13))*'Dept A Planning'!F54,IF(AND(E54="Bus/Coach",INDEX(Locations!$B$3:$E$308,MATCH('Dept A Planning'!D54,Locations!$B$3:$B$308,0),4)="Europe",INDEX(Locations!$B$3:$E$308,MATCH('Dept A Planning'!C54,Locations!$B$3:$B$308,0),4)="UK"),((((J54)-42.4)*Transport!$D$5)+(42.4*Transport!$D$13))*'Dept A Planning'!F54,IF(AND(E54="Car",INDEX(Locations!$B$3:$E$308,MATCH('Dept A Planning'!C54,Locations!$B$3:$B$308,0),4)="Europe",INDEX(Locations!$B$3:$E$308,MATCH('Dept A Planning'!D54,Locations!$B$3:$B$308,0),4)="UK"),(((((J54)-42.4)*Transport!$D$9)+(42.4*Transport!$D$14))*'Dept A Planning'!F54),IF(AND(E54="Car",INDEX(Locations!$B$3:$E$308,MATCH('Dept A Planning'!D54,Locations!$B$3:$B$308,0),4)="Europe",INDEX(Locations!$B$3:$E$308,MATCH('Dept A Planning'!C54,Locations!$B$3:$B$308,0),4)="UK"),(((((J54)-42.4)*Transport!$D$9)+(42.4*Transport!$D$14))*'Dept A Planning'!F54),IF(AND(E54="Hybrid car",INDEX(Locations!$B$3:$E$308,MATCH('Dept A Planning'!C54,Locations!$B$3:$B$308,0),4)="Europe",INDEX(Locations!$B$3:$E$308,MATCH('Dept A Planning'!D54,Locations!$B$3:$B$308,0),4)="UK"),(((((J54)-42.4)*Transport!$D$9)+(42.4*Transport!$D$14))*'Dept A Planning'!F54),IF(AND(E54="Hybrid car",INDEX(Locations!$B$3:$E$308,MATCH('Dept A Planning'!D54,Locations!$B$3:$B$308,0),4)="Europe",INDEX(Locations!$B$3:$E$308,MATCH('Dept A Planning'!C54,Locations!$B$3:$B$308,0),4)="UK"),(((((J54)-42.4)*Transport!$D$9)+(42.4*Transport!$D$14))*'Dept A Planning'!F54),IF(AND(E54="Electric car",INDEX(Locations!$B$3:$E$308,MATCH('Dept A Planning'!C54,Locations!$B$3:$B$308,0),4)="Europe",INDEX(Locations!$B$3:$E$308,MATCH('Dept A Planning'!D54,Locations!$B$3:$B$308,0),4)="UK"),(((((J54)-42.4)*Transport!$D$8)+(42.4*Transport!$D$14))*'Dept A Planning'!F54),IF(AND(E54="Electric car",INDEX(Locations!$B$3:$E$308,MATCH('Dept A Planning'!D54,Locations!$B$3:$B$308,0),4)="Europe",INDEX(Locations!$B$3:$E$308,MATCH('Dept A Planning'!C54,Locations!$B$3:$B$308,0),4)="UK"),(((((J54)-42.4)*Transport!$D$8)+(42.4*Transport!$D$14))*'Dept A Planning'!F54),IF(AND(OR(C54="Ireland",INDEX(Locations!$B$3:$F$308,MATCH('Dept A Planning'!C54,Locations!$B$3:$B$308,0),5)="Yes"),E54="Car",INDEX(Locations!$B$3:$E$308,MATCH('Dept A Planning'!D54,Locations!$B$3:$B$308,0),4)="UK"),(J54)*(0.15*Transport!$C$14+0.85*Transport!$C$9)*'Dept A Planning'!F54,IF(AND(OR(D54="Ireland",INDEX(Locations!$B$3:$F$308,MATCH('Dept A Planning'!D54,Locations!$B$3:$B$308,0),5)="Yes"),E54="Car",INDEX(Locations!$B$3:$E$308,MATCH('Dept A Planning'!C54,Locations!$B$3:$B$308,0),4)="UK"),(J54)*(0.15*Transport!$C$14+0.85*Transport!$C$9)*'Dept A Planning'!F54,IF(AND(OR(C54="Ireland",INDEX(Locations!$B$3:$F$308,MATCH('Dept A Planning'!C54,Locations!$B$3:$B$308,0),5)="Yes"),E54="Hybrid Car",INDEX(Locations!$B$3:$E$308,MATCH('Dept A Planning'!D54,Locations!$B$3:$B$308,0),4)="UK"),(J54)*(0.15*Transport!$C$14+0.85*Transport!$C$9)*'Dept A Planning'!F54,IF(AND(OR(D54="Ireland",INDEX(Locations!$B$3:$F$308,MATCH('Dept A Planning'!D54,Locations!$B$3:$B$308,0),5)="Yes"),E54="Hybrid Car",INDEX(Locations!$B$3:$E$308,MATCH('Dept A Planning'!C54,Locations!$B$3:$B$308,0),4)="UK"),(J54)*(0.15*Transport!$C$14+0.85*Transport!$C$9)*'Dept A Planning'!F54,IF(AND(OR(C54="Ireland",INDEX(Locations!$B$3:$F$308,MATCH('Dept A Planning'!C54,Locations!$B$3:$B$308,0),5)="Yes"),E54="Electric Car",INDEX(Locations!$B$3:$E$308,MATCH('Dept A Planning'!D54,Locations!$B$3:$B$308,0),4)="UK"),(J54)*(0.15*Transport!$C$14+0.85*Transport!$C$8)*'Dept A Planning'!F54,IF(AND(OR(D54="Ireland",INDEX(Locations!$B$3:$F$308,MATCH('Dept A Planning'!D54,Locations!$B$3:$B$308,0),5)="Yes"),E54="Electric Car",INDEX(Locations!$B$3:$E$308,MATCH('Dept A Planning'!C54,Locations!$B$3:$B$308,0),4)="UK"),(J54)*(0.15*Transport!$C$14+0.85*Transport!$C$8)*'Dept A Planning'!F54,IF(AND(OR(C54="Ireland",INDEX(Locations!$B$3:$F$308,MATCH('Dept A Planning'!C54,Locations!$B$3:$B$308,0),5)="Yes"),E54="Bus/Coach",INDEX(Locations!$B$3:$E$308,MATCH('Dept A Planning'!D54,Locations!$B$3:$B$308,0),4)="UK"),(J54)*(0.15*Transport!$C$13+0.85*Transport!$C$5)*'Dept A Planning'!F54,IF(AND(OR(D54="Ireland",INDEX(Locations!$B$3:$F$308,MATCH('Dept A Planning'!D54,Locations!$B$3:$B$308,0),5)="Yes"),E54="Bus/Coach",INDEX(Locations!$B$3:$E$308,MATCH('Dept A Planning'!C54,Locations!$B$3:$B$308,0),4)="UK"),(J54)*(0.15*Transport!$C$13+0.85*Transport!$C$5)*'Dept A Planning'!F54,IF(AND(OR(C54="Ireland",INDEX(Locations!$B$3:$F$308,MATCH('Dept A Planning'!C54,Locations!$B$3:$B$308,0),5)="Yes"),E54="Train",INDEX(Locations!$B$3:$E$308,MATCH('Dept A Planning'!D54,Locations!$B$3:$B$308,0),4)="UK"),(J54)*(0.15*Transport!$C$13+0.85*Transport!$C$3)*'Dept A Planning'!F54,IF(AND(OR(D54="Ireland",INDEX(Locations!$B$3:$F$308,MATCH('Dept A Planning'!D54,Locations!$B$3:$B$308,0),5)="Yes"),E54="Train",INDEX(Locations!$B$3:$E$308,MATCH('Dept A Planning'!C54,Locations!$B$3:$B$308,0),4)="UK"),(J54)*(0.15*Transport!$C$13+0.85*Transport!$C$3),J54*(INDEX(Transport!$B$3:$E$14,MATCH('Dept A Planning'!E54,Transport!$B$3:$B$14,0),IF(INDEX(Locations!$B$3:$G$308,MATCH('Dept A Planning'!C54,Locations!$B$3:$B$308,0),4)="UK",2,IF(INDEX(Locations!$B$3:$G$308,MATCH('Dept A Planning'!C54,Locations!$B$3:$B$308,0),4)="Europe",3,4)))))*F54*G54*H54))))))))))))))))))),1)),"")</f>
        <v/>
      </c>
      <c r="L54" s="90"/>
    </row>
    <row r="55" spans="1:12" ht="17.399999999999999" customHeight="1" x14ac:dyDescent="0.25">
      <c r="A55" s="90"/>
      <c r="B55" s="91"/>
      <c r="C55" s="91"/>
      <c r="D55" s="91"/>
      <c r="E55" s="91"/>
      <c r="F55" s="90"/>
      <c r="G55" s="90">
        <v>1</v>
      </c>
      <c r="H55" s="101">
        <v>1</v>
      </c>
      <c r="I55" s="91"/>
      <c r="J55" s="100" t="str">
        <f>(IFERROR(IF(I55="Yes",(ROUND(6371 * ACOS(SIN((VLOOKUP(C55,Locations!B:D,2,FALSE))*PI()/180)*SIN((VLOOKUP(D55,Locations!B:D,2,FALSE))*PI()/180) + COS((VLOOKUP(C55,Locations!B:D,2,FALSE))*PI()/180) * COS((VLOOKUP(D55,Locations!B:D,2,FALSE))*PI()/180)*COS((VLOOKUP(D55,Locations!B:D,3,FALSE))* PI()/180-(VLOOKUP(C55,Locations!B:D,3,FALSE))*PI()/180))/1.609,0))*2,(ROUND(6371 * ACOS(SIN((VLOOKUP(C55,Locations!B:D,2,FALSE))*PI()/180)*SIN((VLOOKUP(D55,Locations!B:D,2,FALSE))*PI()/180) + COS((VLOOKUP(C55,Locations!B:D,2,FALSE))*PI()/180) * COS((VLOOKUP(D55,Locations!B:D,2,FALSE))*PI()/180)*COS((VLOOKUP(D55,Locations!B:D,3,FALSE))* PI()/180-(VLOOKUP(C55,Locations!B:D,3,FALSE))*PI()/180))/1.609,0))),""))</f>
        <v/>
      </c>
      <c r="K55" s="100" t="str" cm="1">
        <f t="array" ref="K55">IFERROR((ROUND(IF(AND(E55="Train",INDEX(Locations!$B$3:$E$308,MATCH('Dept A Planning'!C55,Locations!$B$3:$B$308,0),4)="Europe",INDEX(Locations!$B$3:$E$308,MATCH('Dept A Planning'!D55,Locations!$B$3:$B$308,0),4)="UK"),(((INDEX(Dover!$B$3:$G$124,MATCH('Dept A Planning'!C55,Dover!$B$3:$B$124,0),6))*Transport!$D$3)+(INDEX(Dover!$B$3:$G$124,MATCH('Dept A Planning'!D55,Dover!$B$3:$B$124,0),6)*Transport!$C$3))*'Dept A Planning'!F55*IF(I55="Yes",2,1),IF(AND(E55="Train",INDEX(Locations!$B$3:$E$308,MATCH('Dept A Planning'!D55,Locations!$B$3:$B$308,0),4)="Europe",INDEX(Locations!$B$3:$E$308,MATCH('Dept A Planning'!C55,Locations!$B$3:$B$308,0),4)="UK"),(((INDEX(Dover!$B$3:$G$124,MATCH('Dept A Planning'!D55,Dover!$B$3:$B$124,0),6))*Transport!$D$3)+(INDEX(Dover!$B$3:$G$124,MATCH('Dept A Planning'!C55,Dover!$B$3:$B$124,0),6)*Transport!$C$3))*'Dept A Planning'!F55*IF(I55="Yes",2,1),IF(AND(E55="Bus/Coach",INDEX(Locations!$B$3:$E$308,MATCH('Dept A Planning'!C55,Locations!$B$3:$B$308,0),4)="Europe",INDEX(Locations!$B$3:$E$308,MATCH('Dept A Planning'!D55,Locations!$B$3:$B$308,0),4)="UK"),((((J55)-42.4)*Transport!$D$5)+(42.4*Transport!$D$13))*'Dept A Planning'!F55,IF(AND(E55="Bus/Coach",INDEX(Locations!$B$3:$E$308,MATCH('Dept A Planning'!D55,Locations!$B$3:$B$308,0),4)="Europe",INDEX(Locations!$B$3:$E$308,MATCH('Dept A Planning'!C55,Locations!$B$3:$B$308,0),4)="UK"),((((J55)-42.4)*Transport!$D$5)+(42.4*Transport!$D$13))*'Dept A Planning'!F55,IF(AND(E55="Car",INDEX(Locations!$B$3:$E$308,MATCH('Dept A Planning'!C55,Locations!$B$3:$B$308,0),4)="Europe",INDEX(Locations!$B$3:$E$308,MATCH('Dept A Planning'!D55,Locations!$B$3:$B$308,0),4)="UK"),(((((J55)-42.4)*Transport!$D$9)+(42.4*Transport!$D$14))*'Dept A Planning'!F55),IF(AND(E55="Car",INDEX(Locations!$B$3:$E$308,MATCH('Dept A Planning'!D55,Locations!$B$3:$B$308,0),4)="Europe",INDEX(Locations!$B$3:$E$308,MATCH('Dept A Planning'!C55,Locations!$B$3:$B$308,0),4)="UK"),(((((J55)-42.4)*Transport!$D$9)+(42.4*Transport!$D$14))*'Dept A Planning'!F55),IF(AND(E55="Hybrid car",INDEX(Locations!$B$3:$E$308,MATCH('Dept A Planning'!C55,Locations!$B$3:$B$308,0),4)="Europe",INDEX(Locations!$B$3:$E$308,MATCH('Dept A Planning'!D55,Locations!$B$3:$B$308,0),4)="UK"),(((((J55)-42.4)*Transport!$D$9)+(42.4*Transport!$D$14))*'Dept A Planning'!F55),IF(AND(E55="Hybrid car",INDEX(Locations!$B$3:$E$308,MATCH('Dept A Planning'!D55,Locations!$B$3:$B$308,0),4)="Europe",INDEX(Locations!$B$3:$E$308,MATCH('Dept A Planning'!C55,Locations!$B$3:$B$308,0),4)="UK"),(((((J55)-42.4)*Transport!$D$9)+(42.4*Transport!$D$14))*'Dept A Planning'!F55),IF(AND(E55="Electric car",INDEX(Locations!$B$3:$E$308,MATCH('Dept A Planning'!C55,Locations!$B$3:$B$308,0),4)="Europe",INDEX(Locations!$B$3:$E$308,MATCH('Dept A Planning'!D55,Locations!$B$3:$B$308,0),4)="UK"),(((((J55)-42.4)*Transport!$D$8)+(42.4*Transport!$D$14))*'Dept A Planning'!F55),IF(AND(E55="Electric car",INDEX(Locations!$B$3:$E$308,MATCH('Dept A Planning'!D55,Locations!$B$3:$B$308,0),4)="Europe",INDEX(Locations!$B$3:$E$308,MATCH('Dept A Planning'!C55,Locations!$B$3:$B$308,0),4)="UK"),(((((J55)-42.4)*Transport!$D$8)+(42.4*Transport!$D$14))*'Dept A Planning'!F55),IF(AND(OR(C55="Ireland",INDEX(Locations!$B$3:$F$308,MATCH('Dept A Planning'!C55,Locations!$B$3:$B$308,0),5)="Yes"),E55="Car",INDEX(Locations!$B$3:$E$308,MATCH('Dept A Planning'!D55,Locations!$B$3:$B$308,0),4)="UK"),(J55)*(0.15*Transport!$C$14+0.85*Transport!$C$9)*'Dept A Planning'!F55,IF(AND(OR(D55="Ireland",INDEX(Locations!$B$3:$F$308,MATCH('Dept A Planning'!D55,Locations!$B$3:$B$308,0),5)="Yes"),E55="Car",INDEX(Locations!$B$3:$E$308,MATCH('Dept A Planning'!C55,Locations!$B$3:$B$308,0),4)="UK"),(J55)*(0.15*Transport!$C$14+0.85*Transport!$C$9)*'Dept A Planning'!F55,IF(AND(OR(C55="Ireland",INDEX(Locations!$B$3:$F$308,MATCH('Dept A Planning'!C55,Locations!$B$3:$B$308,0),5)="Yes"),E55="Hybrid Car",INDEX(Locations!$B$3:$E$308,MATCH('Dept A Planning'!D55,Locations!$B$3:$B$308,0),4)="UK"),(J55)*(0.15*Transport!$C$14+0.85*Transport!$C$9)*'Dept A Planning'!F55,IF(AND(OR(D55="Ireland",INDEX(Locations!$B$3:$F$308,MATCH('Dept A Planning'!D55,Locations!$B$3:$B$308,0),5)="Yes"),E55="Hybrid Car",INDEX(Locations!$B$3:$E$308,MATCH('Dept A Planning'!C55,Locations!$B$3:$B$308,0),4)="UK"),(J55)*(0.15*Transport!$C$14+0.85*Transport!$C$9)*'Dept A Planning'!F55,IF(AND(OR(C55="Ireland",INDEX(Locations!$B$3:$F$308,MATCH('Dept A Planning'!C55,Locations!$B$3:$B$308,0),5)="Yes"),E55="Electric Car",INDEX(Locations!$B$3:$E$308,MATCH('Dept A Planning'!D55,Locations!$B$3:$B$308,0),4)="UK"),(J55)*(0.15*Transport!$C$14+0.85*Transport!$C$8)*'Dept A Planning'!F55,IF(AND(OR(D55="Ireland",INDEX(Locations!$B$3:$F$308,MATCH('Dept A Planning'!D55,Locations!$B$3:$B$308,0),5)="Yes"),E55="Electric Car",INDEX(Locations!$B$3:$E$308,MATCH('Dept A Planning'!C55,Locations!$B$3:$B$308,0),4)="UK"),(J55)*(0.15*Transport!$C$14+0.85*Transport!$C$8)*'Dept A Planning'!F55,IF(AND(OR(C55="Ireland",INDEX(Locations!$B$3:$F$308,MATCH('Dept A Planning'!C55,Locations!$B$3:$B$308,0),5)="Yes"),E55="Bus/Coach",INDEX(Locations!$B$3:$E$308,MATCH('Dept A Planning'!D55,Locations!$B$3:$B$308,0),4)="UK"),(J55)*(0.15*Transport!$C$13+0.85*Transport!$C$5)*'Dept A Planning'!F55,IF(AND(OR(D55="Ireland",INDEX(Locations!$B$3:$F$308,MATCH('Dept A Planning'!D55,Locations!$B$3:$B$308,0),5)="Yes"),E55="Bus/Coach",INDEX(Locations!$B$3:$E$308,MATCH('Dept A Planning'!C55,Locations!$B$3:$B$308,0),4)="UK"),(J55)*(0.15*Transport!$C$13+0.85*Transport!$C$5)*'Dept A Planning'!F55,IF(AND(OR(C55="Ireland",INDEX(Locations!$B$3:$F$308,MATCH('Dept A Planning'!C55,Locations!$B$3:$B$308,0),5)="Yes"),E55="Train",INDEX(Locations!$B$3:$E$308,MATCH('Dept A Planning'!D55,Locations!$B$3:$B$308,0),4)="UK"),(J55)*(0.15*Transport!$C$13+0.85*Transport!$C$3)*'Dept A Planning'!F55,IF(AND(OR(D55="Ireland",INDEX(Locations!$B$3:$F$308,MATCH('Dept A Planning'!D55,Locations!$B$3:$B$308,0),5)="Yes"),E55="Train",INDEX(Locations!$B$3:$E$308,MATCH('Dept A Planning'!C55,Locations!$B$3:$B$308,0),4)="UK"),(J55)*(0.15*Transport!$C$13+0.85*Transport!$C$3),J55*(INDEX(Transport!$B$3:$E$14,MATCH('Dept A Planning'!E55,Transport!$B$3:$B$14,0),IF(INDEX(Locations!$B$3:$G$308,MATCH('Dept A Planning'!C55,Locations!$B$3:$B$308,0),4)="UK",2,IF(INDEX(Locations!$B$3:$G$308,MATCH('Dept A Planning'!C55,Locations!$B$3:$B$308,0),4)="Europe",3,4)))))*F55*G55*H55))))))))))))))))))),1)),"")</f>
        <v/>
      </c>
      <c r="L55" s="90"/>
    </row>
    <row r="56" spans="1:12" ht="17.399999999999999" customHeight="1" x14ac:dyDescent="0.25">
      <c r="A56" s="90"/>
      <c r="B56" s="91"/>
      <c r="C56" s="91"/>
      <c r="D56" s="91"/>
      <c r="E56" s="91"/>
      <c r="F56" s="90"/>
      <c r="G56" s="90">
        <v>1</v>
      </c>
      <c r="H56" s="101">
        <v>1</v>
      </c>
      <c r="I56" s="91"/>
      <c r="J56" s="100" t="str">
        <f>(IFERROR(IF(I56="Yes",(ROUND(6371 * ACOS(SIN((VLOOKUP(C56,Locations!B:D,2,FALSE))*PI()/180)*SIN((VLOOKUP(D56,Locations!B:D,2,FALSE))*PI()/180) + COS((VLOOKUP(C56,Locations!B:D,2,FALSE))*PI()/180) * COS((VLOOKUP(D56,Locations!B:D,2,FALSE))*PI()/180)*COS((VLOOKUP(D56,Locations!B:D,3,FALSE))* PI()/180-(VLOOKUP(C56,Locations!B:D,3,FALSE))*PI()/180))/1.609,0))*2,(ROUND(6371 * ACOS(SIN((VLOOKUP(C56,Locations!B:D,2,FALSE))*PI()/180)*SIN((VLOOKUP(D56,Locations!B:D,2,FALSE))*PI()/180) + COS((VLOOKUP(C56,Locations!B:D,2,FALSE))*PI()/180) * COS((VLOOKUP(D56,Locations!B:D,2,FALSE))*PI()/180)*COS((VLOOKUP(D56,Locations!B:D,3,FALSE))* PI()/180-(VLOOKUP(C56,Locations!B:D,3,FALSE))*PI()/180))/1.609,0))),""))</f>
        <v/>
      </c>
      <c r="K56" s="100" t="str" cm="1">
        <f t="array" ref="K56">IFERROR((ROUND(IF(AND(E56="Train",INDEX(Locations!$B$3:$E$308,MATCH('Dept A Planning'!C56,Locations!$B$3:$B$308,0),4)="Europe",INDEX(Locations!$B$3:$E$308,MATCH('Dept A Planning'!D56,Locations!$B$3:$B$308,0),4)="UK"),(((INDEX(Dover!$B$3:$G$124,MATCH('Dept A Planning'!C56,Dover!$B$3:$B$124,0),6))*Transport!$D$3)+(INDEX(Dover!$B$3:$G$124,MATCH('Dept A Planning'!D56,Dover!$B$3:$B$124,0),6)*Transport!$C$3))*'Dept A Planning'!F56*IF(I56="Yes",2,1),IF(AND(E56="Train",INDEX(Locations!$B$3:$E$308,MATCH('Dept A Planning'!D56,Locations!$B$3:$B$308,0),4)="Europe",INDEX(Locations!$B$3:$E$308,MATCH('Dept A Planning'!C56,Locations!$B$3:$B$308,0),4)="UK"),(((INDEX(Dover!$B$3:$G$124,MATCH('Dept A Planning'!D56,Dover!$B$3:$B$124,0),6))*Transport!$D$3)+(INDEX(Dover!$B$3:$G$124,MATCH('Dept A Planning'!C56,Dover!$B$3:$B$124,0),6)*Transport!$C$3))*'Dept A Planning'!F56*IF(I56="Yes",2,1),IF(AND(E56="Bus/Coach",INDEX(Locations!$B$3:$E$308,MATCH('Dept A Planning'!C56,Locations!$B$3:$B$308,0),4)="Europe",INDEX(Locations!$B$3:$E$308,MATCH('Dept A Planning'!D56,Locations!$B$3:$B$308,0),4)="UK"),((((J56)-42.4)*Transport!$D$5)+(42.4*Transport!$D$13))*'Dept A Planning'!F56,IF(AND(E56="Bus/Coach",INDEX(Locations!$B$3:$E$308,MATCH('Dept A Planning'!D56,Locations!$B$3:$B$308,0),4)="Europe",INDEX(Locations!$B$3:$E$308,MATCH('Dept A Planning'!C56,Locations!$B$3:$B$308,0),4)="UK"),((((J56)-42.4)*Transport!$D$5)+(42.4*Transport!$D$13))*'Dept A Planning'!F56,IF(AND(E56="Car",INDEX(Locations!$B$3:$E$308,MATCH('Dept A Planning'!C56,Locations!$B$3:$B$308,0),4)="Europe",INDEX(Locations!$B$3:$E$308,MATCH('Dept A Planning'!D56,Locations!$B$3:$B$308,0),4)="UK"),(((((J56)-42.4)*Transport!$D$9)+(42.4*Transport!$D$14))*'Dept A Planning'!F56),IF(AND(E56="Car",INDEX(Locations!$B$3:$E$308,MATCH('Dept A Planning'!D56,Locations!$B$3:$B$308,0),4)="Europe",INDEX(Locations!$B$3:$E$308,MATCH('Dept A Planning'!C56,Locations!$B$3:$B$308,0),4)="UK"),(((((J56)-42.4)*Transport!$D$9)+(42.4*Transport!$D$14))*'Dept A Planning'!F56),IF(AND(E56="Hybrid car",INDEX(Locations!$B$3:$E$308,MATCH('Dept A Planning'!C56,Locations!$B$3:$B$308,0),4)="Europe",INDEX(Locations!$B$3:$E$308,MATCH('Dept A Planning'!D56,Locations!$B$3:$B$308,0),4)="UK"),(((((J56)-42.4)*Transport!$D$9)+(42.4*Transport!$D$14))*'Dept A Planning'!F56),IF(AND(E56="Hybrid car",INDEX(Locations!$B$3:$E$308,MATCH('Dept A Planning'!D56,Locations!$B$3:$B$308,0),4)="Europe",INDEX(Locations!$B$3:$E$308,MATCH('Dept A Planning'!C56,Locations!$B$3:$B$308,0),4)="UK"),(((((J56)-42.4)*Transport!$D$9)+(42.4*Transport!$D$14))*'Dept A Planning'!F56),IF(AND(E56="Electric car",INDEX(Locations!$B$3:$E$308,MATCH('Dept A Planning'!C56,Locations!$B$3:$B$308,0),4)="Europe",INDEX(Locations!$B$3:$E$308,MATCH('Dept A Planning'!D56,Locations!$B$3:$B$308,0),4)="UK"),(((((J56)-42.4)*Transport!$D$8)+(42.4*Transport!$D$14))*'Dept A Planning'!F56),IF(AND(E56="Electric car",INDEX(Locations!$B$3:$E$308,MATCH('Dept A Planning'!D56,Locations!$B$3:$B$308,0),4)="Europe",INDEX(Locations!$B$3:$E$308,MATCH('Dept A Planning'!C56,Locations!$B$3:$B$308,0),4)="UK"),(((((J56)-42.4)*Transport!$D$8)+(42.4*Transport!$D$14))*'Dept A Planning'!F56),IF(AND(OR(C56="Ireland",INDEX(Locations!$B$3:$F$308,MATCH('Dept A Planning'!C56,Locations!$B$3:$B$308,0),5)="Yes"),E56="Car",INDEX(Locations!$B$3:$E$308,MATCH('Dept A Planning'!D56,Locations!$B$3:$B$308,0),4)="UK"),(J56)*(0.15*Transport!$C$14+0.85*Transport!$C$9)*'Dept A Planning'!F56,IF(AND(OR(D56="Ireland",INDEX(Locations!$B$3:$F$308,MATCH('Dept A Planning'!D56,Locations!$B$3:$B$308,0),5)="Yes"),E56="Car",INDEX(Locations!$B$3:$E$308,MATCH('Dept A Planning'!C56,Locations!$B$3:$B$308,0),4)="UK"),(J56)*(0.15*Transport!$C$14+0.85*Transport!$C$9)*'Dept A Planning'!F56,IF(AND(OR(C56="Ireland",INDEX(Locations!$B$3:$F$308,MATCH('Dept A Planning'!C56,Locations!$B$3:$B$308,0),5)="Yes"),E56="Hybrid Car",INDEX(Locations!$B$3:$E$308,MATCH('Dept A Planning'!D56,Locations!$B$3:$B$308,0),4)="UK"),(J56)*(0.15*Transport!$C$14+0.85*Transport!$C$9)*'Dept A Planning'!F56,IF(AND(OR(D56="Ireland",INDEX(Locations!$B$3:$F$308,MATCH('Dept A Planning'!D56,Locations!$B$3:$B$308,0),5)="Yes"),E56="Hybrid Car",INDEX(Locations!$B$3:$E$308,MATCH('Dept A Planning'!C56,Locations!$B$3:$B$308,0),4)="UK"),(J56)*(0.15*Transport!$C$14+0.85*Transport!$C$9)*'Dept A Planning'!F56,IF(AND(OR(C56="Ireland",INDEX(Locations!$B$3:$F$308,MATCH('Dept A Planning'!C56,Locations!$B$3:$B$308,0),5)="Yes"),E56="Electric Car",INDEX(Locations!$B$3:$E$308,MATCH('Dept A Planning'!D56,Locations!$B$3:$B$308,0),4)="UK"),(J56)*(0.15*Transport!$C$14+0.85*Transport!$C$8)*'Dept A Planning'!F56,IF(AND(OR(D56="Ireland",INDEX(Locations!$B$3:$F$308,MATCH('Dept A Planning'!D56,Locations!$B$3:$B$308,0),5)="Yes"),E56="Electric Car",INDEX(Locations!$B$3:$E$308,MATCH('Dept A Planning'!C56,Locations!$B$3:$B$308,0),4)="UK"),(J56)*(0.15*Transport!$C$14+0.85*Transport!$C$8)*'Dept A Planning'!F56,IF(AND(OR(C56="Ireland",INDEX(Locations!$B$3:$F$308,MATCH('Dept A Planning'!C56,Locations!$B$3:$B$308,0),5)="Yes"),E56="Bus/Coach",INDEX(Locations!$B$3:$E$308,MATCH('Dept A Planning'!D56,Locations!$B$3:$B$308,0),4)="UK"),(J56)*(0.15*Transport!$C$13+0.85*Transport!$C$5)*'Dept A Planning'!F56,IF(AND(OR(D56="Ireland",INDEX(Locations!$B$3:$F$308,MATCH('Dept A Planning'!D56,Locations!$B$3:$B$308,0),5)="Yes"),E56="Bus/Coach",INDEX(Locations!$B$3:$E$308,MATCH('Dept A Planning'!C56,Locations!$B$3:$B$308,0),4)="UK"),(J56)*(0.15*Transport!$C$13+0.85*Transport!$C$5)*'Dept A Planning'!F56,IF(AND(OR(C56="Ireland",INDEX(Locations!$B$3:$F$308,MATCH('Dept A Planning'!C56,Locations!$B$3:$B$308,0),5)="Yes"),E56="Train",INDEX(Locations!$B$3:$E$308,MATCH('Dept A Planning'!D56,Locations!$B$3:$B$308,0),4)="UK"),(J56)*(0.15*Transport!$C$13+0.85*Transport!$C$3)*'Dept A Planning'!F56,IF(AND(OR(D56="Ireland",INDEX(Locations!$B$3:$F$308,MATCH('Dept A Planning'!D56,Locations!$B$3:$B$308,0),5)="Yes"),E56="Train",INDEX(Locations!$B$3:$E$308,MATCH('Dept A Planning'!C56,Locations!$B$3:$B$308,0),4)="UK"),(J56)*(0.15*Transport!$C$13+0.85*Transport!$C$3),J56*(INDEX(Transport!$B$3:$E$14,MATCH('Dept A Planning'!E56,Transport!$B$3:$B$14,0),IF(INDEX(Locations!$B$3:$G$308,MATCH('Dept A Planning'!C56,Locations!$B$3:$B$308,0),4)="UK",2,IF(INDEX(Locations!$B$3:$G$308,MATCH('Dept A Planning'!C56,Locations!$B$3:$B$308,0),4)="Europe",3,4)))))*F56*G56*H56))))))))))))))))))),1)),"")</f>
        <v/>
      </c>
      <c r="L56" s="90"/>
    </row>
    <row r="57" spans="1:12" ht="17.399999999999999" customHeight="1" x14ac:dyDescent="0.25">
      <c r="A57" s="90"/>
      <c r="B57" s="91"/>
      <c r="C57" s="91"/>
      <c r="D57" s="91"/>
      <c r="E57" s="91"/>
      <c r="F57" s="90"/>
      <c r="G57" s="90">
        <v>1</v>
      </c>
      <c r="H57" s="101">
        <v>1</v>
      </c>
      <c r="I57" s="91"/>
      <c r="J57" s="100" t="str">
        <f>(IFERROR(IF(I57="Yes",(ROUND(6371 * ACOS(SIN((VLOOKUP(C57,Locations!B:D,2,FALSE))*PI()/180)*SIN((VLOOKUP(D57,Locations!B:D,2,FALSE))*PI()/180) + COS((VLOOKUP(C57,Locations!B:D,2,FALSE))*PI()/180) * COS((VLOOKUP(D57,Locations!B:D,2,FALSE))*PI()/180)*COS((VLOOKUP(D57,Locations!B:D,3,FALSE))* PI()/180-(VLOOKUP(C57,Locations!B:D,3,FALSE))*PI()/180))/1.609,0))*2,(ROUND(6371 * ACOS(SIN((VLOOKUP(C57,Locations!B:D,2,FALSE))*PI()/180)*SIN((VLOOKUP(D57,Locations!B:D,2,FALSE))*PI()/180) + COS((VLOOKUP(C57,Locations!B:D,2,FALSE))*PI()/180) * COS((VLOOKUP(D57,Locations!B:D,2,FALSE))*PI()/180)*COS((VLOOKUP(D57,Locations!B:D,3,FALSE))* PI()/180-(VLOOKUP(C57,Locations!B:D,3,FALSE))*PI()/180))/1.609,0))),""))</f>
        <v/>
      </c>
      <c r="K57" s="100" t="str" cm="1">
        <f t="array" ref="K57">IFERROR((ROUND(IF(AND(E57="Train",INDEX(Locations!$B$3:$E$308,MATCH('Dept A Planning'!C57,Locations!$B$3:$B$308,0),4)="Europe",INDEX(Locations!$B$3:$E$308,MATCH('Dept A Planning'!D57,Locations!$B$3:$B$308,0),4)="UK"),(((INDEX(Dover!$B$3:$G$124,MATCH('Dept A Planning'!C57,Dover!$B$3:$B$124,0),6))*Transport!$D$3)+(INDEX(Dover!$B$3:$G$124,MATCH('Dept A Planning'!D57,Dover!$B$3:$B$124,0),6)*Transport!$C$3))*'Dept A Planning'!F57*IF(I57="Yes",2,1),IF(AND(E57="Train",INDEX(Locations!$B$3:$E$308,MATCH('Dept A Planning'!D57,Locations!$B$3:$B$308,0),4)="Europe",INDEX(Locations!$B$3:$E$308,MATCH('Dept A Planning'!C57,Locations!$B$3:$B$308,0),4)="UK"),(((INDEX(Dover!$B$3:$G$124,MATCH('Dept A Planning'!D57,Dover!$B$3:$B$124,0),6))*Transport!$D$3)+(INDEX(Dover!$B$3:$G$124,MATCH('Dept A Planning'!C57,Dover!$B$3:$B$124,0),6)*Transport!$C$3))*'Dept A Planning'!F57*IF(I57="Yes",2,1),IF(AND(E57="Bus/Coach",INDEX(Locations!$B$3:$E$308,MATCH('Dept A Planning'!C57,Locations!$B$3:$B$308,0),4)="Europe",INDEX(Locations!$B$3:$E$308,MATCH('Dept A Planning'!D57,Locations!$B$3:$B$308,0),4)="UK"),((((J57)-42.4)*Transport!$D$5)+(42.4*Transport!$D$13))*'Dept A Planning'!F57,IF(AND(E57="Bus/Coach",INDEX(Locations!$B$3:$E$308,MATCH('Dept A Planning'!D57,Locations!$B$3:$B$308,0),4)="Europe",INDEX(Locations!$B$3:$E$308,MATCH('Dept A Planning'!C57,Locations!$B$3:$B$308,0),4)="UK"),((((J57)-42.4)*Transport!$D$5)+(42.4*Transport!$D$13))*'Dept A Planning'!F57,IF(AND(E57="Car",INDEX(Locations!$B$3:$E$308,MATCH('Dept A Planning'!C57,Locations!$B$3:$B$308,0),4)="Europe",INDEX(Locations!$B$3:$E$308,MATCH('Dept A Planning'!D57,Locations!$B$3:$B$308,0),4)="UK"),(((((J57)-42.4)*Transport!$D$9)+(42.4*Transport!$D$14))*'Dept A Planning'!F57),IF(AND(E57="Car",INDEX(Locations!$B$3:$E$308,MATCH('Dept A Planning'!D57,Locations!$B$3:$B$308,0),4)="Europe",INDEX(Locations!$B$3:$E$308,MATCH('Dept A Planning'!C57,Locations!$B$3:$B$308,0),4)="UK"),(((((J57)-42.4)*Transport!$D$9)+(42.4*Transport!$D$14))*'Dept A Planning'!F57),IF(AND(E57="Hybrid car",INDEX(Locations!$B$3:$E$308,MATCH('Dept A Planning'!C57,Locations!$B$3:$B$308,0),4)="Europe",INDEX(Locations!$B$3:$E$308,MATCH('Dept A Planning'!D57,Locations!$B$3:$B$308,0),4)="UK"),(((((J57)-42.4)*Transport!$D$9)+(42.4*Transport!$D$14))*'Dept A Planning'!F57),IF(AND(E57="Hybrid car",INDEX(Locations!$B$3:$E$308,MATCH('Dept A Planning'!D57,Locations!$B$3:$B$308,0),4)="Europe",INDEX(Locations!$B$3:$E$308,MATCH('Dept A Planning'!C57,Locations!$B$3:$B$308,0),4)="UK"),(((((J57)-42.4)*Transport!$D$9)+(42.4*Transport!$D$14))*'Dept A Planning'!F57),IF(AND(E57="Electric car",INDEX(Locations!$B$3:$E$308,MATCH('Dept A Planning'!C57,Locations!$B$3:$B$308,0),4)="Europe",INDEX(Locations!$B$3:$E$308,MATCH('Dept A Planning'!D57,Locations!$B$3:$B$308,0),4)="UK"),(((((J57)-42.4)*Transport!$D$8)+(42.4*Transport!$D$14))*'Dept A Planning'!F57),IF(AND(E57="Electric car",INDEX(Locations!$B$3:$E$308,MATCH('Dept A Planning'!D57,Locations!$B$3:$B$308,0),4)="Europe",INDEX(Locations!$B$3:$E$308,MATCH('Dept A Planning'!C57,Locations!$B$3:$B$308,0),4)="UK"),(((((J57)-42.4)*Transport!$D$8)+(42.4*Transport!$D$14))*'Dept A Planning'!F57),IF(AND(OR(C57="Ireland",INDEX(Locations!$B$3:$F$308,MATCH('Dept A Planning'!C57,Locations!$B$3:$B$308,0),5)="Yes"),E57="Car",INDEX(Locations!$B$3:$E$308,MATCH('Dept A Planning'!D57,Locations!$B$3:$B$308,0),4)="UK"),(J57)*(0.15*Transport!$C$14+0.85*Transport!$C$9)*'Dept A Planning'!F57,IF(AND(OR(D57="Ireland",INDEX(Locations!$B$3:$F$308,MATCH('Dept A Planning'!D57,Locations!$B$3:$B$308,0),5)="Yes"),E57="Car",INDEX(Locations!$B$3:$E$308,MATCH('Dept A Planning'!C57,Locations!$B$3:$B$308,0),4)="UK"),(J57)*(0.15*Transport!$C$14+0.85*Transport!$C$9)*'Dept A Planning'!F57,IF(AND(OR(C57="Ireland",INDEX(Locations!$B$3:$F$308,MATCH('Dept A Planning'!C57,Locations!$B$3:$B$308,0),5)="Yes"),E57="Hybrid Car",INDEX(Locations!$B$3:$E$308,MATCH('Dept A Planning'!D57,Locations!$B$3:$B$308,0),4)="UK"),(J57)*(0.15*Transport!$C$14+0.85*Transport!$C$9)*'Dept A Planning'!F57,IF(AND(OR(D57="Ireland",INDEX(Locations!$B$3:$F$308,MATCH('Dept A Planning'!D57,Locations!$B$3:$B$308,0),5)="Yes"),E57="Hybrid Car",INDEX(Locations!$B$3:$E$308,MATCH('Dept A Planning'!C57,Locations!$B$3:$B$308,0),4)="UK"),(J57)*(0.15*Transport!$C$14+0.85*Transport!$C$9)*'Dept A Planning'!F57,IF(AND(OR(C57="Ireland",INDEX(Locations!$B$3:$F$308,MATCH('Dept A Planning'!C57,Locations!$B$3:$B$308,0),5)="Yes"),E57="Electric Car",INDEX(Locations!$B$3:$E$308,MATCH('Dept A Planning'!D57,Locations!$B$3:$B$308,0),4)="UK"),(J57)*(0.15*Transport!$C$14+0.85*Transport!$C$8)*'Dept A Planning'!F57,IF(AND(OR(D57="Ireland",INDEX(Locations!$B$3:$F$308,MATCH('Dept A Planning'!D57,Locations!$B$3:$B$308,0),5)="Yes"),E57="Electric Car",INDEX(Locations!$B$3:$E$308,MATCH('Dept A Planning'!C57,Locations!$B$3:$B$308,0),4)="UK"),(J57)*(0.15*Transport!$C$14+0.85*Transport!$C$8)*'Dept A Planning'!F57,IF(AND(OR(C57="Ireland",INDEX(Locations!$B$3:$F$308,MATCH('Dept A Planning'!C57,Locations!$B$3:$B$308,0),5)="Yes"),E57="Bus/Coach",INDEX(Locations!$B$3:$E$308,MATCH('Dept A Planning'!D57,Locations!$B$3:$B$308,0),4)="UK"),(J57)*(0.15*Transport!$C$13+0.85*Transport!$C$5)*'Dept A Planning'!F57,IF(AND(OR(D57="Ireland",INDEX(Locations!$B$3:$F$308,MATCH('Dept A Planning'!D57,Locations!$B$3:$B$308,0),5)="Yes"),E57="Bus/Coach",INDEX(Locations!$B$3:$E$308,MATCH('Dept A Planning'!C57,Locations!$B$3:$B$308,0),4)="UK"),(J57)*(0.15*Transport!$C$13+0.85*Transport!$C$5)*'Dept A Planning'!F57,IF(AND(OR(C57="Ireland",INDEX(Locations!$B$3:$F$308,MATCH('Dept A Planning'!C57,Locations!$B$3:$B$308,0),5)="Yes"),E57="Train",INDEX(Locations!$B$3:$E$308,MATCH('Dept A Planning'!D57,Locations!$B$3:$B$308,0),4)="UK"),(J57)*(0.15*Transport!$C$13+0.85*Transport!$C$3)*'Dept A Planning'!F57,IF(AND(OR(D57="Ireland",INDEX(Locations!$B$3:$F$308,MATCH('Dept A Planning'!D57,Locations!$B$3:$B$308,0),5)="Yes"),E57="Train",INDEX(Locations!$B$3:$E$308,MATCH('Dept A Planning'!C57,Locations!$B$3:$B$308,0),4)="UK"),(J57)*(0.15*Transport!$C$13+0.85*Transport!$C$3),J57*(INDEX(Transport!$B$3:$E$14,MATCH('Dept A Planning'!E57,Transport!$B$3:$B$14,0),IF(INDEX(Locations!$B$3:$G$308,MATCH('Dept A Planning'!C57,Locations!$B$3:$B$308,0),4)="UK",2,IF(INDEX(Locations!$B$3:$G$308,MATCH('Dept A Planning'!C57,Locations!$B$3:$B$308,0),4)="Europe",3,4)))))*F57*G57*H57))))))))))))))))))),1)),"")</f>
        <v/>
      </c>
      <c r="L57" s="90"/>
    </row>
    <row r="60" spans="1:12" ht="17.399999999999999" customHeight="1" x14ac:dyDescent="0.4">
      <c r="A60" s="94" t="s">
        <v>250</v>
      </c>
    </row>
    <row r="61" spans="1:12" ht="17.399999999999999" customHeight="1" thickBot="1" x14ac:dyDescent="0.45">
      <c r="A61" s="94"/>
    </row>
    <row r="62" spans="1:12" ht="35.1" customHeight="1" thickBot="1" x14ac:dyDescent="0.3">
      <c r="A62" s="217" t="s">
        <v>251</v>
      </c>
      <c r="B62" s="218"/>
      <c r="C62" s="218"/>
      <c r="D62" s="219"/>
    </row>
    <row r="63" spans="1:12" ht="39.6" customHeight="1" x14ac:dyDescent="0.25">
      <c r="A63" s="80" t="s">
        <v>227</v>
      </c>
      <c r="B63" s="80" t="s">
        <v>241</v>
      </c>
      <c r="C63" s="80" t="s">
        <v>242</v>
      </c>
      <c r="D63" s="80" t="s">
        <v>243</v>
      </c>
      <c r="E63" s="80" t="s">
        <v>252</v>
      </c>
      <c r="F63" s="80" t="s">
        <v>245</v>
      </c>
      <c r="G63" s="80" t="s">
        <v>246</v>
      </c>
      <c r="H63" s="80" t="s">
        <v>247</v>
      </c>
      <c r="I63" s="80" t="s">
        <v>248</v>
      </c>
      <c r="J63" s="80" t="s">
        <v>230</v>
      </c>
      <c r="K63" s="80" t="s">
        <v>231</v>
      </c>
    </row>
    <row r="64" spans="1:12" ht="17.399999999999999" customHeight="1" x14ac:dyDescent="0.25">
      <c r="A64" s="90"/>
      <c r="B64" s="91"/>
      <c r="C64" s="91"/>
      <c r="D64" s="91"/>
      <c r="E64" s="90"/>
      <c r="F64" s="90">
        <v>1</v>
      </c>
      <c r="G64" s="101">
        <v>1</v>
      </c>
      <c r="H64" s="91"/>
      <c r="I64" s="100" t="str">
        <f>(IFERROR(IF(H64="Yes",(ROUND(6371 * ACOS(SIN((VLOOKUP(B64,Locations!B:D,2,FALSE))*PI()/180)*SIN((VLOOKUP(C64,Locations!B:D,2,FALSE))*PI()/180) + COS((VLOOKUP(B64,Locations!B:D,2,FALSE))*PI()/180) * COS((VLOOKUP(C64,Locations!B:D,2,FALSE))*PI()/180)*COS((VLOOKUP(C64,Locations!B:D,3,FALSE))* PI()/180-(VLOOKUP(B64,Locations!B:D,3,FALSE))*PI()/180))/1.609,0))*2,(ROUND(6371 * ACOS(SIN((VLOOKUP(B64,Locations!B:D,2,FALSE))*PI()/180)*SIN((VLOOKUP(C64,Locations!B:D,2,FALSE))*PI()/180) + COS((VLOOKUP(B64,Locations!B:D,2,FALSE))*PI()/180) * COS((VLOOKUP(C64,Locations!B:D,2,FALSE))*PI()/180)*COS((VLOOKUP(C64,Locations!B:D,3,FALSE))* PI()/180-(VLOOKUP(B64,Locations!B:D,3,FALSE))*PI()/180))/1.609,0))),""))</f>
        <v/>
      </c>
      <c r="J64" s="100" t="str">
        <f>IFERROR(ROUND(IF(OR(E64="",D64="HGV - Rigid - 0% laden (miles)",D64="HGV - Articulated - 0% laden (miles)"),VLOOKUP(D64,Transport!C:D,2,FALSE)*I64*F64*G64,VLOOKUP(D64,Transport!O:P,2,FALSE)*E64*I64*F64*G64),1),"")</f>
        <v/>
      </c>
      <c r="K64" s="90"/>
    </row>
    <row r="65" spans="1:11" ht="17.399999999999999" customHeight="1" x14ac:dyDescent="0.25">
      <c r="A65" s="90"/>
      <c r="B65" s="91"/>
      <c r="C65" s="91"/>
      <c r="D65" s="91"/>
      <c r="E65" s="90"/>
      <c r="F65" s="90">
        <v>1</v>
      </c>
      <c r="G65" s="101">
        <v>1</v>
      </c>
      <c r="H65" s="91"/>
      <c r="I65" s="100" t="str">
        <f>(IFERROR(IF(H65="Yes",(ROUND(6371 * ACOS(SIN((VLOOKUP(B65,Locations!B:D,2,FALSE))*PI()/180)*SIN((VLOOKUP(C65,Locations!B:D,2,FALSE))*PI()/180) + COS((VLOOKUP(B65,Locations!B:D,2,FALSE))*PI()/180) * COS((VLOOKUP(C65,Locations!B:D,2,FALSE))*PI()/180)*COS((VLOOKUP(C65,Locations!B:D,3,FALSE))* PI()/180-(VLOOKUP(B65,Locations!B:D,3,FALSE))*PI()/180))/1.609,0))*2,(ROUND(6371 * ACOS(SIN((VLOOKUP(B65,Locations!B:D,2,FALSE))*PI()/180)*SIN((VLOOKUP(C65,Locations!B:D,2,FALSE))*PI()/180) + COS((VLOOKUP(B65,Locations!B:D,2,FALSE))*PI()/180) * COS((VLOOKUP(C65,Locations!B:D,2,FALSE))*PI()/180)*COS((VLOOKUP(C65,Locations!B:D,3,FALSE))* PI()/180-(VLOOKUP(B65,Locations!B:D,3,FALSE))*PI()/180))/1.609,0))),""))</f>
        <v/>
      </c>
      <c r="J65" s="100" t="str">
        <f>IFERROR(ROUND(IF(OR(E65="",D65="HGV - Rigid - 0% laden (miles)",D65="HGV - Articulated - 0% laden (miles)"),VLOOKUP(D65,Transport!C:D,2,FALSE)*I65*F65*G65,VLOOKUP(D65,Transport!O:P,2,FALSE)*E65*I65*F65*G65),1),"")</f>
        <v/>
      </c>
      <c r="K65" s="90"/>
    </row>
    <row r="66" spans="1:11" ht="17.399999999999999" customHeight="1" x14ac:dyDescent="0.25">
      <c r="A66" s="90"/>
      <c r="B66" s="91"/>
      <c r="C66" s="91"/>
      <c r="D66" s="91"/>
      <c r="E66" s="90"/>
      <c r="F66" s="90">
        <v>1</v>
      </c>
      <c r="G66" s="101">
        <v>1</v>
      </c>
      <c r="H66" s="91"/>
      <c r="I66" s="100" t="str">
        <f>(IFERROR(IF(H66="Yes",(ROUND(6371 * ACOS(SIN((VLOOKUP(B66,Locations!B:D,2,FALSE))*PI()/180)*SIN((VLOOKUP(C66,Locations!B:D,2,FALSE))*PI()/180) + COS((VLOOKUP(B66,Locations!B:D,2,FALSE))*PI()/180) * COS((VLOOKUP(C66,Locations!B:D,2,FALSE))*PI()/180)*COS((VLOOKUP(C66,Locations!B:D,3,FALSE))* PI()/180-(VLOOKUP(B66,Locations!B:D,3,FALSE))*PI()/180))/1.609,0))*2,(ROUND(6371 * ACOS(SIN((VLOOKUP(B66,Locations!B:D,2,FALSE))*PI()/180)*SIN((VLOOKUP(C66,Locations!B:D,2,FALSE))*PI()/180) + COS((VLOOKUP(B66,Locations!B:D,2,FALSE))*PI()/180) * COS((VLOOKUP(C66,Locations!B:D,2,FALSE))*PI()/180)*COS((VLOOKUP(C66,Locations!B:D,3,FALSE))* PI()/180-(VLOOKUP(B66,Locations!B:D,3,FALSE))*PI()/180))/1.609,0))),""))</f>
        <v/>
      </c>
      <c r="J66" s="100" t="str">
        <f>IFERROR(ROUND(IF(OR(E66="",D66="HGV - Rigid - 0% laden (miles)",D66="HGV - Articulated - 0% laden (miles)"),VLOOKUP(D66,Transport!C:D,2,FALSE)*I66*F66*G66,VLOOKUP(D66,Transport!O:P,2,FALSE)*E66*I66*F66*G66),1),"")</f>
        <v/>
      </c>
      <c r="K66" s="90"/>
    </row>
    <row r="67" spans="1:11" ht="17.399999999999999" customHeight="1" x14ac:dyDescent="0.25">
      <c r="A67" s="90"/>
      <c r="B67" s="91"/>
      <c r="C67" s="91"/>
      <c r="D67" s="91"/>
      <c r="E67" s="90"/>
      <c r="F67" s="90">
        <v>1</v>
      </c>
      <c r="G67" s="101">
        <v>1</v>
      </c>
      <c r="H67" s="91"/>
      <c r="I67" s="100" t="str">
        <f>(IFERROR(IF(H67="Yes",(ROUND(6371 * ACOS(SIN((VLOOKUP(B67,Locations!B:D,2,FALSE))*PI()/180)*SIN((VLOOKUP(C67,Locations!B:D,2,FALSE))*PI()/180) + COS((VLOOKUP(B67,Locations!B:D,2,FALSE))*PI()/180) * COS((VLOOKUP(C67,Locations!B:D,2,FALSE))*PI()/180)*COS((VLOOKUP(C67,Locations!B:D,3,FALSE))* PI()/180-(VLOOKUP(B67,Locations!B:D,3,FALSE))*PI()/180))/1.609,0))*2,(ROUND(6371 * ACOS(SIN((VLOOKUP(B67,Locations!B:D,2,FALSE))*PI()/180)*SIN((VLOOKUP(C67,Locations!B:D,2,FALSE))*PI()/180) + COS((VLOOKUP(B67,Locations!B:D,2,FALSE))*PI()/180) * COS((VLOOKUP(C67,Locations!B:D,2,FALSE))*PI()/180)*COS((VLOOKUP(C67,Locations!B:D,3,FALSE))* PI()/180-(VLOOKUP(B67,Locations!B:D,3,FALSE))*PI()/180))/1.609,0))),""))</f>
        <v/>
      </c>
      <c r="J67" s="100" t="str">
        <f>IFERROR(ROUND(IF(OR(E67="",D67="HGV - Rigid - 0% laden (miles)",D67="HGV - Articulated - 0% laden (miles)"),VLOOKUP(D67,Transport!C:D,2,FALSE)*I67*F67*G67,VLOOKUP(D67,Transport!O:P,2,FALSE)*E67*I67*F67*G67),1),"")</f>
        <v/>
      </c>
      <c r="K67" s="90"/>
    </row>
    <row r="68" spans="1:11" ht="17.399999999999999" customHeight="1" x14ac:dyDescent="0.25">
      <c r="A68" s="90"/>
      <c r="B68" s="91"/>
      <c r="C68" s="91"/>
      <c r="D68" s="91"/>
      <c r="E68" s="90"/>
      <c r="F68" s="90">
        <v>1</v>
      </c>
      <c r="G68" s="101">
        <v>1</v>
      </c>
      <c r="H68" s="91"/>
      <c r="I68" s="100" t="str">
        <f>(IFERROR(IF(H68="Yes",(ROUND(6371 * ACOS(SIN((VLOOKUP(B68,Locations!B:D,2,FALSE))*PI()/180)*SIN((VLOOKUP(C68,Locations!B:D,2,FALSE))*PI()/180) + COS((VLOOKUP(B68,Locations!B:D,2,FALSE))*PI()/180) * COS((VLOOKUP(C68,Locations!B:D,2,FALSE))*PI()/180)*COS((VLOOKUP(C68,Locations!B:D,3,FALSE))* PI()/180-(VLOOKUP(B68,Locations!B:D,3,FALSE))*PI()/180))/1.609,0))*2,(ROUND(6371 * ACOS(SIN((VLOOKUP(B68,Locations!B:D,2,FALSE))*PI()/180)*SIN((VLOOKUP(C68,Locations!B:D,2,FALSE))*PI()/180) + COS((VLOOKUP(B68,Locations!B:D,2,FALSE))*PI()/180) * COS((VLOOKUP(C68,Locations!B:D,2,FALSE))*PI()/180)*COS((VLOOKUP(C68,Locations!B:D,3,FALSE))* PI()/180-(VLOOKUP(B68,Locations!B:D,3,FALSE))*PI()/180))/1.609,0))),""))</f>
        <v/>
      </c>
      <c r="J68" s="100" t="str">
        <f>IFERROR(ROUND(IF(OR(E68="",D68="HGV - Rigid - 0% laden (miles)",D68="HGV - Articulated - 0% laden (miles)"),VLOOKUP(D68,Transport!C:D,2,FALSE)*I68*F68*G68,VLOOKUP(D68,Transport!O:P,2,FALSE)*E68*I68*F68*G68),1),"")</f>
        <v/>
      </c>
      <c r="K68" s="90"/>
    </row>
    <row r="69" spans="1:11" ht="17.399999999999999" customHeight="1" x14ac:dyDescent="0.25">
      <c r="A69" s="90"/>
      <c r="B69" s="91"/>
      <c r="C69" s="91"/>
      <c r="D69" s="91"/>
      <c r="E69" s="90"/>
      <c r="F69" s="90">
        <v>1</v>
      </c>
      <c r="G69" s="101">
        <v>1</v>
      </c>
      <c r="H69" s="91"/>
      <c r="I69" s="100" t="str">
        <f>(IFERROR(IF(H69="Yes",(ROUND(6371 * ACOS(SIN((VLOOKUP(B69,Locations!B:D,2,FALSE))*PI()/180)*SIN((VLOOKUP(C69,Locations!B:D,2,FALSE))*PI()/180) + COS((VLOOKUP(B69,Locations!B:D,2,FALSE))*PI()/180) * COS((VLOOKUP(C69,Locations!B:D,2,FALSE))*PI()/180)*COS((VLOOKUP(C69,Locations!B:D,3,FALSE))* PI()/180-(VLOOKUP(B69,Locations!B:D,3,FALSE))*PI()/180))/1.609,0))*2,(ROUND(6371 * ACOS(SIN((VLOOKUP(B69,Locations!B:D,2,FALSE))*PI()/180)*SIN((VLOOKUP(C69,Locations!B:D,2,FALSE))*PI()/180) + COS((VLOOKUP(B69,Locations!B:D,2,FALSE))*PI()/180) * COS((VLOOKUP(C69,Locations!B:D,2,FALSE))*PI()/180)*COS((VLOOKUP(C69,Locations!B:D,3,FALSE))* PI()/180-(VLOOKUP(B69,Locations!B:D,3,FALSE))*PI()/180))/1.609,0))),""))</f>
        <v/>
      </c>
      <c r="J69" s="100" t="str">
        <f>IFERROR(ROUND(IF(OR(E69="",D69="HGV - Rigid - 0% laden (miles)",D69="HGV - Articulated - 0% laden (miles)"),VLOOKUP(D69,Transport!C:D,2,FALSE)*I69*F69*G69,VLOOKUP(D69,Transport!O:P,2,FALSE)*E69*I69*F69*G69),1),"")</f>
        <v/>
      </c>
      <c r="K69" s="90"/>
    </row>
    <row r="70" spans="1:11" ht="17.399999999999999" customHeight="1" x14ac:dyDescent="0.25">
      <c r="A70" s="90"/>
      <c r="B70" s="91"/>
      <c r="C70" s="91"/>
      <c r="D70" s="91"/>
      <c r="E70" s="90"/>
      <c r="F70" s="90">
        <v>1</v>
      </c>
      <c r="G70" s="101">
        <v>1</v>
      </c>
      <c r="H70" s="91"/>
      <c r="I70" s="100" t="str">
        <f>(IFERROR(IF(H70="Yes",(ROUND(6371 * ACOS(SIN((VLOOKUP(B70,Locations!B:D,2,FALSE))*PI()/180)*SIN((VLOOKUP(C70,Locations!B:D,2,FALSE))*PI()/180) + COS((VLOOKUP(B70,Locations!B:D,2,FALSE))*PI()/180) * COS((VLOOKUP(C70,Locations!B:D,2,FALSE))*PI()/180)*COS((VLOOKUP(C70,Locations!B:D,3,FALSE))* PI()/180-(VLOOKUP(B70,Locations!B:D,3,FALSE))*PI()/180))/1.609,0))*2,(ROUND(6371 * ACOS(SIN((VLOOKUP(B70,Locations!B:D,2,FALSE))*PI()/180)*SIN((VLOOKUP(C70,Locations!B:D,2,FALSE))*PI()/180) + COS((VLOOKUP(B70,Locations!B:D,2,FALSE))*PI()/180) * COS((VLOOKUP(C70,Locations!B:D,2,FALSE))*PI()/180)*COS((VLOOKUP(C70,Locations!B:D,3,FALSE))* PI()/180-(VLOOKUP(B70,Locations!B:D,3,FALSE))*PI()/180))/1.609,0))),""))</f>
        <v/>
      </c>
      <c r="J70" s="100" t="str">
        <f>IFERROR(ROUND(IF(OR(E70="",D70="HGV - Rigid - 0% laden (miles)",D70="HGV - Articulated - 0% laden (miles)"),VLOOKUP(D70,Transport!C:D,2,FALSE)*I70*F70*G70,VLOOKUP(D70,Transport!O:P,2,FALSE)*E70*I70*F70*G70),1),"")</f>
        <v/>
      </c>
      <c r="K70" s="90"/>
    </row>
    <row r="71" spans="1:11" ht="17.399999999999999" customHeight="1" x14ac:dyDescent="0.25">
      <c r="A71" s="90"/>
      <c r="B71" s="91"/>
      <c r="C71" s="91"/>
      <c r="D71" s="91"/>
      <c r="E71" s="90"/>
      <c r="F71" s="90">
        <v>1</v>
      </c>
      <c r="G71" s="101">
        <v>1</v>
      </c>
      <c r="H71" s="91"/>
      <c r="I71" s="100" t="str">
        <f>(IFERROR(IF(H71="Yes",(ROUND(6371 * ACOS(SIN((VLOOKUP(B71,Locations!B:D,2,FALSE))*PI()/180)*SIN((VLOOKUP(C71,Locations!B:D,2,FALSE))*PI()/180) + COS((VLOOKUP(B71,Locations!B:D,2,FALSE))*PI()/180) * COS((VLOOKUP(C71,Locations!B:D,2,FALSE))*PI()/180)*COS((VLOOKUP(C71,Locations!B:D,3,FALSE))* PI()/180-(VLOOKUP(B71,Locations!B:D,3,FALSE))*PI()/180))/1.609,0))*2,(ROUND(6371 * ACOS(SIN((VLOOKUP(B71,Locations!B:D,2,FALSE))*PI()/180)*SIN((VLOOKUP(C71,Locations!B:D,2,FALSE))*PI()/180) + COS((VLOOKUP(B71,Locations!B:D,2,FALSE))*PI()/180) * COS((VLOOKUP(C71,Locations!B:D,2,FALSE))*PI()/180)*COS((VLOOKUP(C71,Locations!B:D,3,FALSE))* PI()/180-(VLOOKUP(B71,Locations!B:D,3,FALSE))*PI()/180))/1.609,0))),""))</f>
        <v/>
      </c>
      <c r="J71" s="100" t="str">
        <f>IFERROR(ROUND(IF(OR(E71="",D71="HGV - Rigid - 0% laden (miles)",D71="HGV - Articulated - 0% laden (miles)"),VLOOKUP(D71,Transport!C:D,2,FALSE)*I71*F71*G71,VLOOKUP(D71,Transport!O:P,2,FALSE)*E71*I71*F71*G71),1),"")</f>
        <v/>
      </c>
      <c r="K71" s="90"/>
    </row>
    <row r="72" spans="1:11" ht="17.399999999999999" customHeight="1" x14ac:dyDescent="0.25">
      <c r="A72" s="90"/>
      <c r="B72" s="91"/>
      <c r="C72" s="91"/>
      <c r="D72" s="91"/>
      <c r="E72" s="90"/>
      <c r="F72" s="90">
        <v>1</v>
      </c>
      <c r="G72" s="101">
        <v>1</v>
      </c>
      <c r="H72" s="91"/>
      <c r="I72" s="100" t="str">
        <f>(IFERROR(IF(H72="Yes",(ROUND(6371 * ACOS(SIN((VLOOKUP(B72,Locations!B:D,2,FALSE))*PI()/180)*SIN((VLOOKUP(C72,Locations!B:D,2,FALSE))*PI()/180) + COS((VLOOKUP(B72,Locations!B:D,2,FALSE))*PI()/180) * COS((VLOOKUP(C72,Locations!B:D,2,FALSE))*PI()/180)*COS((VLOOKUP(C72,Locations!B:D,3,FALSE))* PI()/180-(VLOOKUP(B72,Locations!B:D,3,FALSE))*PI()/180))/1.609,0))*2,(ROUND(6371 * ACOS(SIN((VLOOKUP(B72,Locations!B:D,2,FALSE))*PI()/180)*SIN((VLOOKUP(C72,Locations!B:D,2,FALSE))*PI()/180) + COS((VLOOKUP(B72,Locations!B:D,2,FALSE))*PI()/180) * COS((VLOOKUP(C72,Locations!B:D,2,FALSE))*PI()/180)*COS((VLOOKUP(C72,Locations!B:D,3,FALSE))* PI()/180-(VLOOKUP(B72,Locations!B:D,3,FALSE))*PI()/180))/1.609,0))),""))</f>
        <v/>
      </c>
      <c r="J72" s="100" t="str">
        <f>IFERROR(ROUND(IF(OR(E72="",D72="HGV - Rigid - 0% laden (miles)",D72="HGV - Articulated - 0% laden (miles)"),VLOOKUP(D72,Transport!C:D,2,FALSE)*I72*F72*G72,VLOOKUP(D72,Transport!O:P,2,FALSE)*E72*I72*F72*G72),1),"")</f>
        <v/>
      </c>
      <c r="K72" s="90"/>
    </row>
    <row r="73" spans="1:11" ht="17.399999999999999" customHeight="1" x14ac:dyDescent="0.25">
      <c r="A73" s="90"/>
      <c r="B73" s="91"/>
      <c r="C73" s="91"/>
      <c r="D73" s="91"/>
      <c r="E73" s="90"/>
      <c r="F73" s="90">
        <v>1</v>
      </c>
      <c r="G73" s="101">
        <v>1</v>
      </c>
      <c r="H73" s="91"/>
      <c r="I73" s="100" t="str">
        <f>(IFERROR(IF(H73="Yes",(ROUND(6371 * ACOS(SIN((VLOOKUP(B73,Locations!B:D,2,FALSE))*PI()/180)*SIN((VLOOKUP(C73,Locations!B:D,2,FALSE))*PI()/180) + COS((VLOOKUP(B73,Locations!B:D,2,FALSE))*PI()/180) * COS((VLOOKUP(C73,Locations!B:D,2,FALSE))*PI()/180)*COS((VLOOKUP(C73,Locations!B:D,3,FALSE))* PI()/180-(VLOOKUP(B73,Locations!B:D,3,FALSE))*PI()/180))/1.609,0))*2,(ROUND(6371 * ACOS(SIN((VLOOKUP(B73,Locations!B:D,2,FALSE))*PI()/180)*SIN((VLOOKUP(C73,Locations!B:D,2,FALSE))*PI()/180) + COS((VLOOKUP(B73,Locations!B:D,2,FALSE))*PI()/180) * COS((VLOOKUP(C73,Locations!B:D,2,FALSE))*PI()/180)*COS((VLOOKUP(C73,Locations!B:D,3,FALSE))* PI()/180-(VLOOKUP(B73,Locations!B:D,3,FALSE))*PI()/180))/1.609,0))),""))</f>
        <v/>
      </c>
      <c r="J73" s="100" t="str">
        <f>IFERROR(ROUND(IF(OR(E73="",D73="HGV - Rigid - 0% laden (miles)",D73="HGV - Articulated - 0% laden (miles)"),VLOOKUP(D73,Transport!C:D,2,FALSE)*I73*F73*G73,VLOOKUP(D73,Transport!O:P,2,FALSE)*E73*I73*F73*G73),1),"")</f>
        <v/>
      </c>
      <c r="K73" s="90"/>
    </row>
    <row r="74" spans="1:11" ht="17.399999999999999" customHeight="1" x14ac:dyDescent="0.25">
      <c r="A74" s="90"/>
      <c r="B74" s="91"/>
      <c r="C74" s="91"/>
      <c r="D74" s="91"/>
      <c r="E74" s="90"/>
      <c r="F74" s="90">
        <v>1</v>
      </c>
      <c r="G74" s="101">
        <v>1</v>
      </c>
      <c r="H74" s="91"/>
      <c r="I74" s="100" t="str">
        <f>(IFERROR(IF(H74="Yes",(ROUND(6371 * ACOS(SIN((VLOOKUP(B74,Locations!B:D,2,FALSE))*PI()/180)*SIN((VLOOKUP(C74,Locations!B:D,2,FALSE))*PI()/180) + COS((VLOOKUP(B74,Locations!B:D,2,FALSE))*PI()/180) * COS((VLOOKUP(C74,Locations!B:D,2,FALSE))*PI()/180)*COS((VLOOKUP(C74,Locations!B:D,3,FALSE))* PI()/180-(VLOOKUP(B74,Locations!B:D,3,FALSE))*PI()/180))/1.609,0))*2,(ROUND(6371 * ACOS(SIN((VLOOKUP(B74,Locations!B:D,2,FALSE))*PI()/180)*SIN((VLOOKUP(C74,Locations!B:D,2,FALSE))*PI()/180) + COS((VLOOKUP(B74,Locations!B:D,2,FALSE))*PI()/180) * COS((VLOOKUP(C74,Locations!B:D,2,FALSE))*PI()/180)*COS((VLOOKUP(C74,Locations!B:D,3,FALSE))* PI()/180-(VLOOKUP(B74,Locations!B:D,3,FALSE))*PI()/180))/1.609,0))),""))</f>
        <v/>
      </c>
      <c r="J74" s="100" t="str">
        <f>IFERROR(ROUND(IF(OR(E74="",D74="HGV - Rigid - 0% laden (miles)",D74="HGV - Articulated - 0% laden (miles)"),VLOOKUP(D74,Transport!C:D,2,FALSE)*I74*F74*G74,VLOOKUP(D74,Transport!O:P,2,FALSE)*E74*I74*F74*G74),1),"")</f>
        <v/>
      </c>
      <c r="K74" s="90"/>
    </row>
    <row r="75" spans="1:11" ht="17.399999999999999" customHeight="1" x14ac:dyDescent="0.25">
      <c r="A75" s="90"/>
      <c r="B75" s="91"/>
      <c r="C75" s="91"/>
      <c r="D75" s="91"/>
      <c r="E75" s="90"/>
      <c r="F75" s="90">
        <v>1</v>
      </c>
      <c r="G75" s="101">
        <v>1</v>
      </c>
      <c r="H75" s="91"/>
      <c r="I75" s="100" t="str">
        <f>(IFERROR(IF(H75="Yes",(ROUND(6371 * ACOS(SIN((VLOOKUP(B75,Locations!B:D,2,FALSE))*PI()/180)*SIN((VLOOKUP(C75,Locations!B:D,2,FALSE))*PI()/180) + COS((VLOOKUP(B75,Locations!B:D,2,FALSE))*PI()/180) * COS((VLOOKUP(C75,Locations!B:D,2,FALSE))*PI()/180)*COS((VLOOKUP(C75,Locations!B:D,3,FALSE))* PI()/180-(VLOOKUP(B75,Locations!B:D,3,FALSE))*PI()/180))/1.609,0))*2,(ROUND(6371 * ACOS(SIN((VLOOKUP(B75,Locations!B:D,2,FALSE))*PI()/180)*SIN((VLOOKUP(C75,Locations!B:D,2,FALSE))*PI()/180) + COS((VLOOKUP(B75,Locations!B:D,2,FALSE))*PI()/180) * COS((VLOOKUP(C75,Locations!B:D,2,FALSE))*PI()/180)*COS((VLOOKUP(C75,Locations!B:D,3,FALSE))* PI()/180-(VLOOKUP(B75,Locations!B:D,3,FALSE))*PI()/180))/1.609,0))),""))</f>
        <v/>
      </c>
      <c r="J75" s="100" t="str">
        <f>IFERROR(ROUND(IF(OR(E75="",D75="HGV - Rigid - 0% laden (miles)",D75="HGV - Articulated - 0% laden (miles)"),VLOOKUP(D75,Transport!C:D,2,FALSE)*I75*F75*G75,VLOOKUP(D75,Transport!O:P,2,FALSE)*E75*I75*F75*G75),1),"")</f>
        <v/>
      </c>
      <c r="K75" s="90"/>
    </row>
    <row r="76" spans="1:11" ht="17.399999999999999" customHeight="1" x14ac:dyDescent="0.25">
      <c r="A76" s="90"/>
      <c r="B76" s="91"/>
      <c r="C76" s="91"/>
      <c r="D76" s="91"/>
      <c r="E76" s="90"/>
      <c r="F76" s="90">
        <v>1</v>
      </c>
      <c r="G76" s="101">
        <v>1</v>
      </c>
      <c r="H76" s="91"/>
      <c r="I76" s="100" t="str">
        <f>(IFERROR(IF(H76="Yes",(ROUND(6371 * ACOS(SIN((VLOOKUP(B76,Locations!B:D,2,FALSE))*PI()/180)*SIN((VLOOKUP(C76,Locations!B:D,2,FALSE))*PI()/180) + COS((VLOOKUP(B76,Locations!B:D,2,FALSE))*PI()/180) * COS((VLOOKUP(C76,Locations!B:D,2,FALSE))*PI()/180)*COS((VLOOKUP(C76,Locations!B:D,3,FALSE))* PI()/180-(VLOOKUP(B76,Locations!B:D,3,FALSE))*PI()/180))/1.609,0))*2,(ROUND(6371 * ACOS(SIN((VLOOKUP(B76,Locations!B:D,2,FALSE))*PI()/180)*SIN((VLOOKUP(C76,Locations!B:D,2,FALSE))*PI()/180) + COS((VLOOKUP(B76,Locations!B:D,2,FALSE))*PI()/180) * COS((VLOOKUP(C76,Locations!B:D,2,FALSE))*PI()/180)*COS((VLOOKUP(C76,Locations!B:D,3,FALSE))* PI()/180-(VLOOKUP(B76,Locations!B:D,3,FALSE))*PI()/180))/1.609,0))),""))</f>
        <v/>
      </c>
      <c r="J76" s="100" t="str">
        <f>IFERROR(ROUND(IF(OR(E76="",D76="HGV - Rigid - 0% laden (miles)",D76="HGV - Articulated - 0% laden (miles)"),VLOOKUP(D76,Transport!C:D,2,FALSE)*I76*F76*G76,VLOOKUP(D76,Transport!O:P,2,FALSE)*E76*I76*F76*G76),1),"")</f>
        <v/>
      </c>
      <c r="K76" s="90"/>
    </row>
    <row r="77" spans="1:11" ht="17.399999999999999" customHeight="1" x14ac:dyDescent="0.25">
      <c r="A77" s="90"/>
      <c r="B77" s="91"/>
      <c r="C77" s="91"/>
      <c r="D77" s="91"/>
      <c r="E77" s="90"/>
      <c r="F77" s="90">
        <v>1</v>
      </c>
      <c r="G77" s="101">
        <v>1</v>
      </c>
      <c r="H77" s="91"/>
      <c r="I77" s="100" t="str">
        <f>(IFERROR(IF(H77="Yes",(ROUND(6371 * ACOS(SIN((VLOOKUP(B77,Locations!B:D,2,FALSE))*PI()/180)*SIN((VLOOKUP(C77,Locations!B:D,2,FALSE))*PI()/180) + COS((VLOOKUP(B77,Locations!B:D,2,FALSE))*PI()/180) * COS((VLOOKUP(C77,Locations!B:D,2,FALSE))*PI()/180)*COS((VLOOKUP(C77,Locations!B:D,3,FALSE))* PI()/180-(VLOOKUP(B77,Locations!B:D,3,FALSE))*PI()/180))/1.609,0))*2,(ROUND(6371 * ACOS(SIN((VLOOKUP(B77,Locations!B:D,2,FALSE))*PI()/180)*SIN((VLOOKUP(C77,Locations!B:D,2,FALSE))*PI()/180) + COS((VLOOKUP(B77,Locations!B:D,2,FALSE))*PI()/180) * COS((VLOOKUP(C77,Locations!B:D,2,FALSE))*PI()/180)*COS((VLOOKUP(C77,Locations!B:D,3,FALSE))* PI()/180-(VLOOKUP(B77,Locations!B:D,3,FALSE))*PI()/180))/1.609,0))),""))</f>
        <v/>
      </c>
      <c r="J77" s="100" t="str">
        <f>IFERROR(ROUND(IF(OR(E77="",D77="HGV - Rigid - 0% laden (miles)",D77="HGV - Articulated - 0% laden (miles)"),VLOOKUP(D77,Transport!C:D,2,FALSE)*I77*F77*G77,VLOOKUP(D77,Transport!O:P,2,FALSE)*E77*I77*F77*G77),1),"")</f>
        <v/>
      </c>
      <c r="K77" s="90"/>
    </row>
    <row r="78" spans="1:11" ht="17.399999999999999" customHeight="1" x14ac:dyDescent="0.25">
      <c r="A78" s="90"/>
      <c r="B78" s="91"/>
      <c r="C78" s="91"/>
      <c r="D78" s="91"/>
      <c r="E78" s="90"/>
      <c r="F78" s="90">
        <v>1</v>
      </c>
      <c r="G78" s="101">
        <v>1</v>
      </c>
      <c r="H78" s="91"/>
      <c r="I78" s="100" t="str">
        <f>(IFERROR(IF(H78="Yes",(ROUND(6371 * ACOS(SIN((VLOOKUP(B78,Locations!B:D,2,FALSE))*PI()/180)*SIN((VLOOKUP(C78,Locations!B:D,2,FALSE))*PI()/180) + COS((VLOOKUP(B78,Locations!B:D,2,FALSE))*PI()/180) * COS((VLOOKUP(C78,Locations!B:D,2,FALSE))*PI()/180)*COS((VLOOKUP(C78,Locations!B:D,3,FALSE))* PI()/180-(VLOOKUP(B78,Locations!B:D,3,FALSE))*PI()/180))/1.609,0))*2,(ROUND(6371 * ACOS(SIN((VLOOKUP(B78,Locations!B:D,2,FALSE))*PI()/180)*SIN((VLOOKUP(C78,Locations!B:D,2,FALSE))*PI()/180) + COS((VLOOKUP(B78,Locations!B:D,2,FALSE))*PI()/180) * COS((VLOOKUP(C78,Locations!B:D,2,FALSE))*PI()/180)*COS((VLOOKUP(C78,Locations!B:D,3,FALSE))* PI()/180-(VLOOKUP(B78,Locations!B:D,3,FALSE))*PI()/180))/1.609,0))),""))</f>
        <v/>
      </c>
      <c r="J78" s="100" t="str">
        <f>IFERROR(ROUND(IF(OR(E78="",D78="HGV - Rigid - 0% laden (miles)",D78="HGV - Articulated - 0% laden (miles)"),VLOOKUP(D78,Transport!C:D,2,FALSE)*I78*F78*G78,VLOOKUP(D78,Transport!O:P,2,FALSE)*E78*I78*F78*G78),1),"")</f>
        <v/>
      </c>
      <c r="K78" s="90"/>
    </row>
    <row r="79" spans="1:11" ht="17.399999999999999" customHeight="1" x14ac:dyDescent="0.25">
      <c r="A79" s="90"/>
      <c r="B79" s="91"/>
      <c r="C79" s="91"/>
      <c r="D79" s="91"/>
      <c r="E79" s="90"/>
      <c r="F79" s="90">
        <v>1</v>
      </c>
      <c r="G79" s="101">
        <v>1</v>
      </c>
      <c r="H79" s="91"/>
      <c r="I79" s="100" t="str">
        <f>(IFERROR(IF(H79="Yes",(ROUND(6371 * ACOS(SIN((VLOOKUP(B79,Locations!B:D,2,FALSE))*PI()/180)*SIN((VLOOKUP(C79,Locations!B:D,2,FALSE))*PI()/180) + COS((VLOOKUP(B79,Locations!B:D,2,FALSE))*PI()/180) * COS((VLOOKUP(C79,Locations!B:D,2,FALSE))*PI()/180)*COS((VLOOKUP(C79,Locations!B:D,3,FALSE))* PI()/180-(VLOOKUP(B79,Locations!B:D,3,FALSE))*PI()/180))/1.609,0))*2,(ROUND(6371 * ACOS(SIN((VLOOKUP(B79,Locations!B:D,2,FALSE))*PI()/180)*SIN((VLOOKUP(C79,Locations!B:D,2,FALSE))*PI()/180) + COS((VLOOKUP(B79,Locations!B:D,2,FALSE))*PI()/180) * COS((VLOOKUP(C79,Locations!B:D,2,FALSE))*PI()/180)*COS((VLOOKUP(C79,Locations!B:D,3,FALSE))* PI()/180-(VLOOKUP(B79,Locations!B:D,3,FALSE))*PI()/180))/1.609,0))),""))</f>
        <v/>
      </c>
      <c r="J79" s="100" t="str">
        <f>IFERROR(ROUND(IF(OR(E79="",D79="HGV - Rigid - 0% laden (miles)",D79="HGV - Articulated - 0% laden (miles)"),VLOOKUP(D79,Transport!C:D,2,FALSE)*I79*F79*G79,VLOOKUP(D79,Transport!O:P,2,FALSE)*E79*I79*F79*G79),1),"")</f>
        <v/>
      </c>
      <c r="K79" s="90"/>
    </row>
    <row r="80" spans="1:11" ht="17.399999999999999" customHeight="1" x14ac:dyDescent="0.25">
      <c r="A80" s="90"/>
      <c r="B80" s="91"/>
      <c r="C80" s="91"/>
      <c r="D80" s="91"/>
      <c r="E80" s="90"/>
      <c r="F80" s="90">
        <v>1</v>
      </c>
      <c r="G80" s="101">
        <v>1</v>
      </c>
      <c r="H80" s="91"/>
      <c r="I80" s="100" t="str">
        <f>(IFERROR(IF(H80="Yes",(ROUND(6371 * ACOS(SIN((VLOOKUP(B80,Locations!B:D,2,FALSE))*PI()/180)*SIN((VLOOKUP(C80,Locations!B:D,2,FALSE))*PI()/180) + COS((VLOOKUP(B80,Locations!B:D,2,FALSE))*PI()/180) * COS((VLOOKUP(C80,Locations!B:D,2,FALSE))*PI()/180)*COS((VLOOKUP(C80,Locations!B:D,3,FALSE))* PI()/180-(VLOOKUP(B80,Locations!B:D,3,FALSE))*PI()/180))/1.609,0))*2,(ROUND(6371 * ACOS(SIN((VLOOKUP(B80,Locations!B:D,2,FALSE))*PI()/180)*SIN((VLOOKUP(C80,Locations!B:D,2,FALSE))*PI()/180) + COS((VLOOKUP(B80,Locations!B:D,2,FALSE))*PI()/180) * COS((VLOOKUP(C80,Locations!B:D,2,FALSE))*PI()/180)*COS((VLOOKUP(C80,Locations!B:D,3,FALSE))* PI()/180-(VLOOKUP(B80,Locations!B:D,3,FALSE))*PI()/180))/1.609,0))),""))</f>
        <v/>
      </c>
      <c r="J80" s="100" t="str">
        <f>IFERROR(ROUND(IF(OR(E80="",D80="HGV - Rigid - 0% laden (miles)",D80="HGV - Articulated - 0% laden (miles)"),VLOOKUP(D80,Transport!C:D,2,FALSE)*I80*F80*G80,VLOOKUP(D80,Transport!O:P,2,FALSE)*E80*I80*F80*G80),1),"")</f>
        <v/>
      </c>
      <c r="K80" s="90"/>
    </row>
    <row r="81" spans="1:11" ht="17.399999999999999" customHeight="1" x14ac:dyDescent="0.25">
      <c r="A81" s="90"/>
      <c r="B81" s="91"/>
      <c r="C81" s="91"/>
      <c r="D81" s="91"/>
      <c r="E81" s="90"/>
      <c r="F81" s="90">
        <v>1</v>
      </c>
      <c r="G81" s="101">
        <v>1</v>
      </c>
      <c r="H81" s="91"/>
      <c r="I81" s="100" t="str">
        <f>(IFERROR(IF(H81="Yes",(ROUND(6371 * ACOS(SIN((VLOOKUP(B81,Locations!B:D,2,FALSE))*PI()/180)*SIN((VLOOKUP(C81,Locations!B:D,2,FALSE))*PI()/180) + COS((VLOOKUP(B81,Locations!B:D,2,FALSE))*PI()/180) * COS((VLOOKUP(C81,Locations!B:D,2,FALSE))*PI()/180)*COS((VLOOKUP(C81,Locations!B:D,3,FALSE))* PI()/180-(VLOOKUP(B81,Locations!B:D,3,FALSE))*PI()/180))/1.609,0))*2,(ROUND(6371 * ACOS(SIN((VLOOKUP(B81,Locations!B:D,2,FALSE))*PI()/180)*SIN((VLOOKUP(C81,Locations!B:D,2,FALSE))*PI()/180) + COS((VLOOKUP(B81,Locations!B:D,2,FALSE))*PI()/180) * COS((VLOOKUP(C81,Locations!B:D,2,FALSE))*PI()/180)*COS((VLOOKUP(C81,Locations!B:D,3,FALSE))* PI()/180-(VLOOKUP(B81,Locations!B:D,3,FALSE))*PI()/180))/1.609,0))),""))</f>
        <v/>
      </c>
      <c r="J81" s="100" t="str">
        <f>IFERROR(ROUND(IF(OR(E81="",D81="HGV - Rigid - 0% laden (miles)",D81="HGV - Articulated - 0% laden (miles)"),VLOOKUP(D81,Transport!C:D,2,FALSE)*I81*F81*G81,VLOOKUP(D81,Transport!O:P,2,FALSE)*E81*I81*F81*G81),1),"")</f>
        <v/>
      </c>
      <c r="K81" s="90"/>
    </row>
    <row r="82" spans="1:11" ht="17.399999999999999" customHeight="1" x14ac:dyDescent="0.25">
      <c r="A82" s="90"/>
      <c r="B82" s="91"/>
      <c r="C82" s="91"/>
      <c r="D82" s="91"/>
      <c r="E82" s="90"/>
      <c r="F82" s="90">
        <v>1</v>
      </c>
      <c r="G82" s="101">
        <v>1</v>
      </c>
      <c r="H82" s="91"/>
      <c r="I82" s="100" t="str">
        <f>(IFERROR(IF(H82="Yes",(ROUND(6371 * ACOS(SIN((VLOOKUP(B82,Locations!B:D,2,FALSE))*PI()/180)*SIN((VLOOKUP(C82,Locations!B:D,2,FALSE))*PI()/180) + COS((VLOOKUP(B82,Locations!B:D,2,FALSE))*PI()/180) * COS((VLOOKUP(C82,Locations!B:D,2,FALSE))*PI()/180)*COS((VLOOKUP(C82,Locations!B:D,3,FALSE))* PI()/180-(VLOOKUP(B82,Locations!B:D,3,FALSE))*PI()/180))/1.609,0))*2,(ROUND(6371 * ACOS(SIN((VLOOKUP(B82,Locations!B:D,2,FALSE))*PI()/180)*SIN((VLOOKUP(C82,Locations!B:D,2,FALSE))*PI()/180) + COS((VLOOKUP(B82,Locations!B:D,2,FALSE))*PI()/180) * COS((VLOOKUP(C82,Locations!B:D,2,FALSE))*PI()/180)*COS((VLOOKUP(C82,Locations!B:D,3,FALSE))* PI()/180-(VLOOKUP(B82,Locations!B:D,3,FALSE))*PI()/180))/1.609,0))),""))</f>
        <v/>
      </c>
      <c r="J82" s="100" t="str">
        <f>IFERROR(ROUND(IF(OR(E82="",D82="HGV - Rigid - 0% laden (miles)",D82="HGV - Articulated - 0% laden (miles)"),VLOOKUP(D82,Transport!C:D,2,FALSE)*I82*F82*G82,VLOOKUP(D82,Transport!O:P,2,FALSE)*E82*I82*F82*G82),1),"")</f>
        <v/>
      </c>
      <c r="K82" s="90"/>
    </row>
    <row r="83" spans="1:11" ht="17.399999999999999" customHeight="1" x14ac:dyDescent="0.25">
      <c r="A83" s="90"/>
      <c r="B83" s="91"/>
      <c r="C83" s="91"/>
      <c r="D83" s="91"/>
      <c r="E83" s="90"/>
      <c r="F83" s="90">
        <v>1</v>
      </c>
      <c r="G83" s="101">
        <v>1</v>
      </c>
      <c r="H83" s="91"/>
      <c r="I83" s="100" t="str">
        <f>(IFERROR(IF(H83="Yes",(ROUND(6371 * ACOS(SIN((VLOOKUP(B83,Locations!B:D,2,FALSE))*PI()/180)*SIN((VLOOKUP(C83,Locations!B:D,2,FALSE))*PI()/180) + COS((VLOOKUP(B83,Locations!B:D,2,FALSE))*PI()/180) * COS((VLOOKUP(C83,Locations!B:D,2,FALSE))*PI()/180)*COS((VLOOKUP(C83,Locations!B:D,3,FALSE))* PI()/180-(VLOOKUP(B83,Locations!B:D,3,FALSE))*PI()/180))/1.609,0))*2,(ROUND(6371 * ACOS(SIN((VLOOKUP(B83,Locations!B:D,2,FALSE))*PI()/180)*SIN((VLOOKUP(C83,Locations!B:D,2,FALSE))*PI()/180) + COS((VLOOKUP(B83,Locations!B:D,2,FALSE))*PI()/180) * COS((VLOOKUP(C83,Locations!B:D,2,FALSE))*PI()/180)*COS((VLOOKUP(C83,Locations!B:D,3,FALSE))* PI()/180-(VLOOKUP(B83,Locations!B:D,3,FALSE))*PI()/180))/1.609,0))),""))</f>
        <v/>
      </c>
      <c r="J83" s="100" t="str">
        <f>IFERROR(ROUND(IF(OR(E83="",D83="HGV - Rigid - 0% laden (miles)",D83="HGV - Articulated - 0% laden (miles)"),VLOOKUP(D83,Transport!C:D,2,FALSE)*I83*F83*G83,VLOOKUP(D83,Transport!O:P,2,FALSE)*E83*I83*F83*G83),1),"")</f>
        <v/>
      </c>
      <c r="K83" s="90"/>
    </row>
    <row r="84" spans="1:11" ht="17.399999999999999" customHeight="1" x14ac:dyDescent="0.25">
      <c r="A84" s="90"/>
      <c r="B84" s="91"/>
      <c r="C84" s="91"/>
      <c r="D84" s="91"/>
      <c r="E84" s="90"/>
      <c r="F84" s="90">
        <v>1</v>
      </c>
      <c r="G84" s="101">
        <v>1</v>
      </c>
      <c r="H84" s="91"/>
      <c r="I84" s="100" t="str">
        <f>(IFERROR(IF(H84="Yes",(ROUND(6371 * ACOS(SIN((VLOOKUP(B84,Locations!B:D,2,FALSE))*PI()/180)*SIN((VLOOKUP(C84,Locations!B:D,2,FALSE))*PI()/180) + COS((VLOOKUP(B84,Locations!B:D,2,FALSE))*PI()/180) * COS((VLOOKUP(C84,Locations!B:D,2,FALSE))*PI()/180)*COS((VLOOKUP(C84,Locations!B:D,3,FALSE))* PI()/180-(VLOOKUP(B84,Locations!B:D,3,FALSE))*PI()/180))/1.609,0))*2,(ROUND(6371 * ACOS(SIN((VLOOKUP(B84,Locations!B:D,2,FALSE))*PI()/180)*SIN((VLOOKUP(C84,Locations!B:D,2,FALSE))*PI()/180) + COS((VLOOKUP(B84,Locations!B:D,2,FALSE))*PI()/180) * COS((VLOOKUP(C84,Locations!B:D,2,FALSE))*PI()/180)*COS((VLOOKUP(C84,Locations!B:D,3,FALSE))* PI()/180-(VLOOKUP(B84,Locations!B:D,3,FALSE))*PI()/180))/1.609,0))),""))</f>
        <v/>
      </c>
      <c r="J84" s="100" t="str">
        <f>IFERROR(ROUND(IF(OR(E84="",D84="HGV - Rigid - 0% laden (miles)",D84="HGV - Articulated - 0% laden (miles)"),VLOOKUP(D84,Transport!C:D,2,FALSE)*I84*F84*G84,VLOOKUP(D84,Transport!O:P,2,FALSE)*E84*I84*F84*G84),1),"")</f>
        <v/>
      </c>
      <c r="K84" s="90"/>
    </row>
    <row r="85" spans="1:11" ht="17.399999999999999" customHeight="1" x14ac:dyDescent="0.25">
      <c r="A85" s="90"/>
      <c r="B85" s="91"/>
      <c r="C85" s="91"/>
      <c r="D85" s="91"/>
      <c r="E85" s="90"/>
      <c r="F85" s="90">
        <v>1</v>
      </c>
      <c r="G85" s="101">
        <v>1</v>
      </c>
      <c r="H85" s="91"/>
      <c r="I85" s="100" t="str">
        <f>(IFERROR(IF(H85="Yes",(ROUND(6371 * ACOS(SIN((VLOOKUP(B85,Locations!B:D,2,FALSE))*PI()/180)*SIN((VLOOKUP(C85,Locations!B:D,2,FALSE))*PI()/180) + COS((VLOOKUP(B85,Locations!B:D,2,FALSE))*PI()/180) * COS((VLOOKUP(C85,Locations!B:D,2,FALSE))*PI()/180)*COS((VLOOKUP(C85,Locations!B:D,3,FALSE))* PI()/180-(VLOOKUP(B85,Locations!B:D,3,FALSE))*PI()/180))/1.609,0))*2,(ROUND(6371 * ACOS(SIN((VLOOKUP(B85,Locations!B:D,2,FALSE))*PI()/180)*SIN((VLOOKUP(C85,Locations!B:D,2,FALSE))*PI()/180) + COS((VLOOKUP(B85,Locations!B:D,2,FALSE))*PI()/180) * COS((VLOOKUP(C85,Locations!B:D,2,FALSE))*PI()/180)*COS((VLOOKUP(C85,Locations!B:D,3,FALSE))* PI()/180-(VLOOKUP(B85,Locations!B:D,3,FALSE))*PI()/180))/1.609,0))),""))</f>
        <v/>
      </c>
      <c r="J85" s="100" t="str">
        <f>IFERROR(ROUND(IF(OR(E85="",D85="HGV - Rigid - 0% laden (miles)",D85="HGV - Articulated - 0% laden (miles)"),VLOOKUP(D85,Transport!C:D,2,FALSE)*I85*F85*G85,VLOOKUP(D85,Transport!O:P,2,FALSE)*E85*I85*F85*G85),1),"")</f>
        <v/>
      </c>
      <c r="K85" s="90"/>
    </row>
    <row r="86" spans="1:11" ht="17.399999999999999" customHeight="1" x14ac:dyDescent="0.25">
      <c r="A86" s="90"/>
      <c r="B86" s="91"/>
      <c r="C86" s="91"/>
      <c r="D86" s="91"/>
      <c r="E86" s="90"/>
      <c r="F86" s="90">
        <v>1</v>
      </c>
      <c r="G86" s="101">
        <v>1</v>
      </c>
      <c r="H86" s="91"/>
      <c r="I86" s="100" t="str">
        <f>(IFERROR(IF(H86="Yes",(ROUND(6371 * ACOS(SIN((VLOOKUP(B86,Locations!B:D,2,FALSE))*PI()/180)*SIN((VLOOKUP(C86,Locations!B:D,2,FALSE))*PI()/180) + COS((VLOOKUP(B86,Locations!B:D,2,FALSE))*PI()/180) * COS((VLOOKUP(C86,Locations!B:D,2,FALSE))*PI()/180)*COS((VLOOKUP(C86,Locations!B:D,3,FALSE))* PI()/180-(VLOOKUP(B86,Locations!B:D,3,FALSE))*PI()/180))/1.609,0))*2,(ROUND(6371 * ACOS(SIN((VLOOKUP(B86,Locations!B:D,2,FALSE))*PI()/180)*SIN((VLOOKUP(C86,Locations!B:D,2,FALSE))*PI()/180) + COS((VLOOKUP(B86,Locations!B:D,2,FALSE))*PI()/180) * COS((VLOOKUP(C86,Locations!B:D,2,FALSE))*PI()/180)*COS((VLOOKUP(C86,Locations!B:D,3,FALSE))* PI()/180-(VLOOKUP(B86,Locations!B:D,3,FALSE))*PI()/180))/1.609,0))),""))</f>
        <v/>
      </c>
      <c r="J86" s="100" t="str">
        <f>IFERROR(ROUND(IF(OR(E86="",D86="HGV - Rigid - 0% laden (miles)",D86="HGV - Articulated - 0% laden (miles)"),VLOOKUP(D86,Transport!C:D,2,FALSE)*I86*F86*G86,VLOOKUP(D86,Transport!O:P,2,FALSE)*E86*I86*F86*G86),1),"")</f>
        <v/>
      </c>
      <c r="K86" s="90"/>
    </row>
    <row r="87" spans="1:11" ht="17.399999999999999" customHeight="1" x14ac:dyDescent="0.25">
      <c r="A87" s="90"/>
      <c r="B87" s="91"/>
      <c r="C87" s="91"/>
      <c r="D87" s="91"/>
      <c r="E87" s="90"/>
      <c r="F87" s="90">
        <v>1</v>
      </c>
      <c r="G87" s="101">
        <v>1</v>
      </c>
      <c r="H87" s="91"/>
      <c r="I87" s="100" t="str">
        <f>(IFERROR(IF(H87="Yes",(ROUND(6371 * ACOS(SIN((VLOOKUP(B87,Locations!B:D,2,FALSE))*PI()/180)*SIN((VLOOKUP(C87,Locations!B:D,2,FALSE))*PI()/180) + COS((VLOOKUP(B87,Locations!B:D,2,FALSE))*PI()/180) * COS((VLOOKUP(C87,Locations!B:D,2,FALSE))*PI()/180)*COS((VLOOKUP(C87,Locations!B:D,3,FALSE))* PI()/180-(VLOOKUP(B87,Locations!B:D,3,FALSE))*PI()/180))/1.609,0))*2,(ROUND(6371 * ACOS(SIN((VLOOKUP(B87,Locations!B:D,2,FALSE))*PI()/180)*SIN((VLOOKUP(C87,Locations!B:D,2,FALSE))*PI()/180) + COS((VLOOKUP(B87,Locations!B:D,2,FALSE))*PI()/180) * COS((VLOOKUP(C87,Locations!B:D,2,FALSE))*PI()/180)*COS((VLOOKUP(C87,Locations!B:D,3,FALSE))* PI()/180-(VLOOKUP(B87,Locations!B:D,3,FALSE))*PI()/180))/1.609,0))),""))</f>
        <v/>
      </c>
      <c r="J87" s="100" t="str">
        <f>IFERROR(ROUND(IF(OR(E87="",D87="HGV - Rigid - 0% laden (miles)",D87="HGV - Articulated - 0% laden (miles)"),VLOOKUP(D87,Transport!C:D,2,FALSE)*I87*F87*G87,VLOOKUP(D87,Transport!O:P,2,FALSE)*E87*I87*F87*G87),1),"")</f>
        <v/>
      </c>
      <c r="K87" s="90"/>
    </row>
    <row r="88" spans="1:11" ht="17.399999999999999" customHeight="1" x14ac:dyDescent="0.25">
      <c r="A88" s="90"/>
      <c r="B88" s="91"/>
      <c r="C88" s="91"/>
      <c r="D88" s="91"/>
      <c r="E88" s="90"/>
      <c r="F88" s="90">
        <v>1</v>
      </c>
      <c r="G88" s="101">
        <v>1</v>
      </c>
      <c r="H88" s="91"/>
      <c r="I88" s="100" t="str">
        <f>(IFERROR(IF(H88="Yes",(ROUND(6371 * ACOS(SIN((VLOOKUP(B88,Locations!B:D,2,FALSE))*PI()/180)*SIN((VLOOKUP(C88,Locations!B:D,2,FALSE))*PI()/180) + COS((VLOOKUP(B88,Locations!B:D,2,FALSE))*PI()/180) * COS((VLOOKUP(C88,Locations!B:D,2,FALSE))*PI()/180)*COS((VLOOKUP(C88,Locations!B:D,3,FALSE))* PI()/180-(VLOOKUP(B88,Locations!B:D,3,FALSE))*PI()/180))/1.609,0))*2,(ROUND(6371 * ACOS(SIN((VLOOKUP(B88,Locations!B:D,2,FALSE))*PI()/180)*SIN((VLOOKUP(C88,Locations!B:D,2,FALSE))*PI()/180) + COS((VLOOKUP(B88,Locations!B:D,2,FALSE))*PI()/180) * COS((VLOOKUP(C88,Locations!B:D,2,FALSE))*PI()/180)*COS((VLOOKUP(C88,Locations!B:D,3,FALSE))* PI()/180-(VLOOKUP(B88,Locations!B:D,3,FALSE))*PI()/180))/1.609,0))),""))</f>
        <v/>
      </c>
      <c r="J88" s="100" t="str">
        <f>IFERROR(ROUND(IF(OR(E88="",D88="HGV - Rigid - 0% laden (miles)",D88="HGV - Articulated - 0% laden (miles)"),VLOOKUP(D88,Transport!C:D,2,FALSE)*I88*F88*G88,VLOOKUP(D88,Transport!O:P,2,FALSE)*E88*I88*F88*G88),1),"")</f>
        <v/>
      </c>
      <c r="K88" s="90"/>
    </row>
    <row r="89" spans="1:11" ht="17.399999999999999" customHeight="1" x14ac:dyDescent="0.25">
      <c r="A89" s="90"/>
      <c r="B89" s="91"/>
      <c r="C89" s="91"/>
      <c r="D89" s="91"/>
      <c r="E89" s="90"/>
      <c r="F89" s="90">
        <v>1</v>
      </c>
      <c r="G89" s="101">
        <v>1</v>
      </c>
      <c r="H89" s="91"/>
      <c r="I89" s="100" t="str">
        <f>(IFERROR(IF(H89="Yes",(ROUND(6371 * ACOS(SIN((VLOOKUP(B89,Locations!B:D,2,FALSE))*PI()/180)*SIN((VLOOKUP(C89,Locations!B:D,2,FALSE))*PI()/180) + COS((VLOOKUP(B89,Locations!B:D,2,FALSE))*PI()/180) * COS((VLOOKUP(C89,Locations!B:D,2,FALSE))*PI()/180)*COS((VLOOKUP(C89,Locations!B:D,3,FALSE))* PI()/180-(VLOOKUP(B89,Locations!B:D,3,FALSE))*PI()/180))/1.609,0))*2,(ROUND(6371 * ACOS(SIN((VLOOKUP(B89,Locations!B:D,2,FALSE))*PI()/180)*SIN((VLOOKUP(C89,Locations!B:D,2,FALSE))*PI()/180) + COS((VLOOKUP(B89,Locations!B:D,2,FALSE))*PI()/180) * COS((VLOOKUP(C89,Locations!B:D,2,FALSE))*PI()/180)*COS((VLOOKUP(C89,Locations!B:D,3,FALSE))* PI()/180-(VLOOKUP(B89,Locations!B:D,3,FALSE))*PI()/180))/1.609,0))),""))</f>
        <v/>
      </c>
      <c r="J89" s="100" t="str">
        <f>IFERROR(ROUND(IF(OR(E89="",D89="HGV - Rigid - 0% laden (miles)",D89="HGV - Articulated - 0% laden (miles)"),VLOOKUP(D89,Transport!C:D,2,FALSE)*I89*F89*G89,VLOOKUP(D89,Transport!O:P,2,FALSE)*E89*I89*F89*G89),1),"")</f>
        <v/>
      </c>
      <c r="K89" s="90"/>
    </row>
    <row r="90" spans="1:11" ht="17.399999999999999" customHeight="1" x14ac:dyDescent="0.25">
      <c r="A90" s="90"/>
      <c r="B90" s="91"/>
      <c r="C90" s="91"/>
      <c r="D90" s="91"/>
      <c r="E90" s="90"/>
      <c r="F90" s="90">
        <v>1</v>
      </c>
      <c r="G90" s="101">
        <v>1</v>
      </c>
      <c r="H90" s="91"/>
      <c r="I90" s="100" t="str">
        <f>(IFERROR(IF(H90="Yes",(ROUND(6371 * ACOS(SIN((VLOOKUP(B90,Locations!B:D,2,FALSE))*PI()/180)*SIN((VLOOKUP(C90,Locations!B:D,2,FALSE))*PI()/180) + COS((VLOOKUP(B90,Locations!B:D,2,FALSE))*PI()/180) * COS((VLOOKUP(C90,Locations!B:D,2,FALSE))*PI()/180)*COS((VLOOKUP(C90,Locations!B:D,3,FALSE))* PI()/180-(VLOOKUP(B90,Locations!B:D,3,FALSE))*PI()/180))/1.609,0))*2,(ROUND(6371 * ACOS(SIN((VLOOKUP(B90,Locations!B:D,2,FALSE))*PI()/180)*SIN((VLOOKUP(C90,Locations!B:D,2,FALSE))*PI()/180) + COS((VLOOKUP(B90,Locations!B:D,2,FALSE))*PI()/180) * COS((VLOOKUP(C90,Locations!B:D,2,FALSE))*PI()/180)*COS((VLOOKUP(C90,Locations!B:D,3,FALSE))* PI()/180-(VLOOKUP(B90,Locations!B:D,3,FALSE))*PI()/180))/1.609,0))),""))</f>
        <v/>
      </c>
      <c r="J90" s="100" t="str">
        <f>IFERROR(ROUND(IF(OR(E90="",D90="HGV - Rigid - 0% laden (miles)",D90="HGV - Articulated - 0% laden (miles)"),VLOOKUP(D90,Transport!C:D,2,FALSE)*I90*F90*G90,VLOOKUP(D90,Transport!O:P,2,FALSE)*E90*I90*F90*G90),1),"")</f>
        <v/>
      </c>
      <c r="K90" s="90"/>
    </row>
    <row r="91" spans="1:11" ht="17.399999999999999" customHeight="1" x14ac:dyDescent="0.25">
      <c r="A91" s="90"/>
      <c r="B91" s="91"/>
      <c r="C91" s="91"/>
      <c r="D91" s="91"/>
      <c r="E91" s="90"/>
      <c r="F91" s="90">
        <v>1</v>
      </c>
      <c r="G91" s="101">
        <v>1</v>
      </c>
      <c r="H91" s="91"/>
      <c r="I91" s="100" t="str">
        <f>(IFERROR(IF(H91="Yes",(ROUND(6371 * ACOS(SIN((VLOOKUP(B91,Locations!B:D,2,FALSE))*PI()/180)*SIN((VLOOKUP(C91,Locations!B:D,2,FALSE))*PI()/180) + COS((VLOOKUP(B91,Locations!B:D,2,FALSE))*PI()/180) * COS((VLOOKUP(C91,Locations!B:D,2,FALSE))*PI()/180)*COS((VLOOKUP(C91,Locations!B:D,3,FALSE))* PI()/180-(VLOOKUP(B91,Locations!B:D,3,FALSE))*PI()/180))/1.609,0))*2,(ROUND(6371 * ACOS(SIN((VLOOKUP(B91,Locations!B:D,2,FALSE))*PI()/180)*SIN((VLOOKUP(C91,Locations!B:D,2,FALSE))*PI()/180) + COS((VLOOKUP(B91,Locations!B:D,2,FALSE))*PI()/180) * COS((VLOOKUP(C91,Locations!B:D,2,FALSE))*PI()/180)*COS((VLOOKUP(C91,Locations!B:D,3,FALSE))* PI()/180-(VLOOKUP(B91,Locations!B:D,3,FALSE))*PI()/180))/1.609,0))),""))</f>
        <v/>
      </c>
      <c r="J91" s="100" t="str">
        <f>IFERROR(ROUND(IF(OR(E91="",D91="HGV - Rigid - 0% laden (miles)",D91="HGV - Articulated - 0% laden (miles)"),VLOOKUP(D91,Transport!C:D,2,FALSE)*I91*F91*G91,VLOOKUP(D91,Transport!O:P,2,FALSE)*E91*I91*F91*G91),1),"")</f>
        <v/>
      </c>
      <c r="K91" s="90"/>
    </row>
    <row r="94" spans="1:11" ht="22.8" x14ac:dyDescent="0.4">
      <c r="A94" s="94" t="s">
        <v>253</v>
      </c>
    </row>
    <row r="95" spans="1:11" ht="16.5" customHeight="1" thickBot="1" x14ac:dyDescent="0.45">
      <c r="A95" s="94"/>
    </row>
    <row r="96" spans="1:11" ht="32.4" customHeight="1" thickBot="1" x14ac:dyDescent="0.3">
      <c r="A96" s="217" t="s">
        <v>254</v>
      </c>
      <c r="B96" s="218"/>
      <c r="C96" s="218"/>
      <c r="D96" s="219"/>
    </row>
    <row r="97" spans="1:8" ht="42.6" customHeight="1" x14ac:dyDescent="0.25">
      <c r="A97" s="80" t="s">
        <v>227</v>
      </c>
      <c r="B97" s="80" t="s">
        <v>255</v>
      </c>
      <c r="C97" s="80" t="s">
        <v>256</v>
      </c>
      <c r="D97" s="80" t="s">
        <v>246</v>
      </c>
      <c r="E97" s="80" t="s">
        <v>230</v>
      </c>
      <c r="F97" s="102" t="s">
        <v>257</v>
      </c>
    </row>
    <row r="98" spans="1:8" ht="17.399999999999999" customHeight="1" x14ac:dyDescent="0.25">
      <c r="A98" s="90"/>
      <c r="B98" s="91"/>
      <c r="C98" s="92"/>
      <c r="D98" s="101">
        <v>1</v>
      </c>
      <c r="E98" s="19" t="str">
        <f>IFERROR(VLOOKUP(B98,Transport!$L$2:$M$28,2,FALSE)*C98*D98,"")</f>
        <v/>
      </c>
      <c r="F98" s="90"/>
    </row>
    <row r="99" spans="1:8" ht="17.399999999999999" customHeight="1" x14ac:dyDescent="0.25">
      <c r="A99" s="90"/>
      <c r="B99" s="91"/>
      <c r="C99" s="92"/>
      <c r="D99" s="101">
        <v>1</v>
      </c>
      <c r="E99" s="19" t="str">
        <f>IFERROR(VLOOKUP(B99,Transport!$L$2:$M$28,2,FALSE)*C99*D99,"")</f>
        <v/>
      </c>
      <c r="F99" s="90"/>
    </row>
    <row r="100" spans="1:8" ht="17.399999999999999" customHeight="1" x14ac:dyDescent="0.25">
      <c r="A100" s="90"/>
      <c r="B100" s="91"/>
      <c r="C100" s="92"/>
      <c r="D100" s="101">
        <v>1</v>
      </c>
      <c r="E100" s="19" t="str">
        <f>IFERROR(VLOOKUP(B100,Transport!$L$2:$M$28,2,FALSE)*C100*D100,"")</f>
        <v/>
      </c>
      <c r="F100" s="90"/>
    </row>
    <row r="101" spans="1:8" ht="17.399999999999999" customHeight="1" x14ac:dyDescent="0.25">
      <c r="A101" s="90"/>
      <c r="B101" s="91"/>
      <c r="C101" s="92"/>
      <c r="D101" s="101">
        <v>1</v>
      </c>
      <c r="E101" s="19" t="str">
        <f>IFERROR(VLOOKUP(B101,Transport!$L$2:$M$28,2,FALSE)*C101*D101,"")</f>
        <v/>
      </c>
      <c r="F101" s="90"/>
    </row>
    <row r="102" spans="1:8" ht="17.399999999999999" customHeight="1" x14ac:dyDescent="0.25">
      <c r="A102" s="90"/>
      <c r="B102" s="91"/>
      <c r="C102" s="92"/>
      <c r="D102" s="101">
        <v>1</v>
      </c>
      <c r="E102" s="19" t="str">
        <f>IFERROR(VLOOKUP(B102,Transport!$L$2:$M$28,2,FALSE)*C102*D102,"")</f>
        <v/>
      </c>
      <c r="F102" s="90"/>
    </row>
    <row r="103" spans="1:8" ht="17.399999999999999" customHeight="1" x14ac:dyDescent="0.25">
      <c r="A103" s="90"/>
      <c r="B103" s="91"/>
      <c r="C103" s="92"/>
      <c r="D103" s="101">
        <v>1</v>
      </c>
      <c r="E103" s="19" t="str">
        <f>IFERROR(VLOOKUP(B103,Transport!$L$2:$M$28,2,FALSE)*C103*D103,"")</f>
        <v/>
      </c>
      <c r="F103" s="90"/>
    </row>
    <row r="104" spans="1:8" ht="17.399999999999999" customHeight="1" x14ac:dyDescent="0.25">
      <c r="A104" s="90"/>
      <c r="B104" s="91"/>
      <c r="C104" s="92"/>
      <c r="D104" s="101">
        <v>1</v>
      </c>
      <c r="E104" s="19" t="str">
        <f>IFERROR(VLOOKUP(B104,Transport!$L$2:$M$28,2,FALSE)*C104*D104,"")</f>
        <v/>
      </c>
      <c r="F104" s="90"/>
    </row>
    <row r="105" spans="1:8" ht="17.399999999999999" customHeight="1" x14ac:dyDescent="0.25">
      <c r="A105" s="90"/>
      <c r="B105" s="91"/>
      <c r="C105" s="92"/>
      <c r="D105" s="101">
        <v>1</v>
      </c>
      <c r="E105" s="19" t="str">
        <f>IFERROR(VLOOKUP(B105,Transport!$L$2:$M$28,2,FALSE)*C105*D105,"")</f>
        <v/>
      </c>
      <c r="F105" s="90"/>
    </row>
    <row r="106" spans="1:8" ht="17.399999999999999" customHeight="1" x14ac:dyDescent="0.25">
      <c r="A106" s="90"/>
      <c r="B106" s="91"/>
      <c r="C106" s="92"/>
      <c r="D106" s="101">
        <v>1</v>
      </c>
      <c r="E106" s="19" t="str">
        <f>IFERROR(VLOOKUP(B106,Transport!$L$2:$M$28,2,FALSE)*C106*D106,"")</f>
        <v/>
      </c>
      <c r="F106" s="90"/>
    </row>
    <row r="107" spans="1:8" ht="17.399999999999999" customHeight="1" x14ac:dyDescent="0.25">
      <c r="E107" s="17" t="str">
        <f>IFERROR(VLOOKUP(C107,Transport!$L$2:$M$24,2,FALSE)*D107,"")</f>
        <v/>
      </c>
    </row>
    <row r="108" spans="1:8" ht="17.399999999999999" customHeight="1" x14ac:dyDescent="0.4">
      <c r="A108" s="94" t="s">
        <v>258</v>
      </c>
    </row>
    <row r="109" spans="1:8" ht="17.399999999999999" customHeight="1" thickBot="1" x14ac:dyDescent="0.45">
      <c r="A109" s="94"/>
    </row>
    <row r="110" spans="1:8" ht="32.4" customHeight="1" thickBot="1" x14ac:dyDescent="0.3">
      <c r="A110" s="217" t="s">
        <v>259</v>
      </c>
      <c r="B110" s="218"/>
      <c r="C110" s="218"/>
      <c r="D110" s="219"/>
    </row>
    <row r="111" spans="1:8" ht="38.4" customHeight="1" x14ac:dyDescent="0.25">
      <c r="A111" s="80" t="s">
        <v>227</v>
      </c>
      <c r="B111" s="80" t="s">
        <v>228</v>
      </c>
      <c r="C111" s="80" t="s">
        <v>248</v>
      </c>
      <c r="D111" s="80" t="s">
        <v>244</v>
      </c>
      <c r="E111" s="102" t="s">
        <v>245</v>
      </c>
      <c r="F111" s="80" t="s">
        <v>246</v>
      </c>
      <c r="G111" s="80" t="s">
        <v>230</v>
      </c>
      <c r="H111" s="102" t="s">
        <v>257</v>
      </c>
    </row>
    <row r="112" spans="1:8" ht="17.399999999999999" customHeight="1" x14ac:dyDescent="0.25">
      <c r="A112" s="90"/>
      <c r="B112" s="91"/>
      <c r="C112" s="92"/>
      <c r="D112" s="90"/>
      <c r="E112" s="90">
        <v>1</v>
      </c>
      <c r="F112" s="101">
        <v>1</v>
      </c>
      <c r="G112" s="19" t="str">
        <f>IFERROR(VLOOKUP(B112,Transport!L:M,2,FALSE)*'Dept A Planning'!C112*'Dept A Planning'!D112*'Dept A Planning'!E112*'Dept A Planning'!F112,"")</f>
        <v/>
      </c>
      <c r="H112" s="90"/>
    </row>
    <row r="113" spans="1:8" ht="17.399999999999999" customHeight="1" x14ac:dyDescent="0.25">
      <c r="A113" s="90"/>
      <c r="B113" s="91"/>
      <c r="C113" s="92"/>
      <c r="D113" s="90"/>
      <c r="E113" s="90">
        <v>1</v>
      </c>
      <c r="F113" s="101">
        <v>1</v>
      </c>
      <c r="G113" s="19" t="str">
        <f>IFERROR(VLOOKUP(B113,Transport!L:M,2,FALSE)*'Dept A Planning'!C113*'Dept A Planning'!D113*'Dept A Planning'!E113*'Dept A Planning'!F113,"")</f>
        <v/>
      </c>
      <c r="H113" s="90"/>
    </row>
    <row r="114" spans="1:8" ht="17.399999999999999" customHeight="1" x14ac:dyDescent="0.25">
      <c r="A114" s="90"/>
      <c r="B114" s="91"/>
      <c r="C114" s="92"/>
      <c r="D114" s="90"/>
      <c r="E114" s="90">
        <v>1</v>
      </c>
      <c r="F114" s="101">
        <v>1</v>
      </c>
      <c r="G114" s="19" t="str">
        <f>IFERROR(VLOOKUP(B114,Transport!L:M,2,FALSE)*'Dept A Planning'!C114*'Dept A Planning'!D114*'Dept A Planning'!E114*'Dept A Planning'!F114,"")</f>
        <v/>
      </c>
      <c r="H114" s="90"/>
    </row>
    <row r="115" spans="1:8" ht="17.399999999999999" customHeight="1" x14ac:dyDescent="0.25">
      <c r="A115" s="90"/>
      <c r="B115" s="91"/>
      <c r="C115" s="92"/>
      <c r="D115" s="90"/>
      <c r="E115" s="90">
        <v>1</v>
      </c>
      <c r="F115" s="101">
        <v>1</v>
      </c>
      <c r="G115" s="19" t="str">
        <f>IFERROR(VLOOKUP(B115,Transport!L:M,2,FALSE)*'Dept A Planning'!C115*'Dept A Planning'!D115*'Dept A Planning'!E115*'Dept A Planning'!F115,"")</f>
        <v/>
      </c>
      <c r="H115" s="90"/>
    </row>
    <row r="116" spans="1:8" ht="17.399999999999999" customHeight="1" x14ac:dyDescent="0.25">
      <c r="A116" s="90"/>
      <c r="B116" s="91"/>
      <c r="C116" s="92"/>
      <c r="D116" s="90"/>
      <c r="E116" s="90">
        <v>1</v>
      </c>
      <c r="F116" s="101">
        <v>1</v>
      </c>
      <c r="G116" s="19" t="str">
        <f>IFERROR(VLOOKUP(B116,Transport!L:M,2,FALSE)*'Dept A Planning'!C116*'Dept A Planning'!D116*'Dept A Planning'!E116*'Dept A Planning'!F116,"")</f>
        <v/>
      </c>
      <c r="H116" s="90"/>
    </row>
    <row r="117" spans="1:8" ht="17.399999999999999" customHeight="1" x14ac:dyDescent="0.25">
      <c r="A117" s="90"/>
      <c r="B117" s="91"/>
      <c r="C117" s="92"/>
      <c r="D117" s="90"/>
      <c r="E117" s="90">
        <v>1</v>
      </c>
      <c r="F117" s="101">
        <v>1</v>
      </c>
      <c r="G117" s="19" t="str">
        <f>IFERROR(VLOOKUP(B117,Transport!L:M,2,FALSE)*'Dept A Planning'!C117*'Dept A Planning'!D117*'Dept A Planning'!E117*'Dept A Planning'!F117,"")</f>
        <v/>
      </c>
      <c r="H117" s="90"/>
    </row>
    <row r="118" spans="1:8" ht="17.399999999999999" customHeight="1" x14ac:dyDescent="0.25">
      <c r="A118" s="90"/>
      <c r="B118" s="91"/>
      <c r="C118" s="92"/>
      <c r="D118" s="90"/>
      <c r="E118" s="90">
        <v>1</v>
      </c>
      <c r="F118" s="101">
        <v>1</v>
      </c>
      <c r="G118" s="19" t="str">
        <f>IFERROR(VLOOKUP(B118,Transport!L:M,2,FALSE)*'Dept A Planning'!C118*'Dept A Planning'!D118*'Dept A Planning'!E118*'Dept A Planning'!F118,"")</f>
        <v/>
      </c>
      <c r="H118" s="90"/>
    </row>
    <row r="119" spans="1:8" ht="17.399999999999999" customHeight="1" x14ac:dyDescent="0.25">
      <c r="A119" s="90"/>
      <c r="B119" s="91"/>
      <c r="C119" s="92"/>
      <c r="D119" s="90"/>
      <c r="E119" s="90">
        <v>1</v>
      </c>
      <c r="F119" s="101">
        <v>1</v>
      </c>
      <c r="G119" s="19" t="str">
        <f>IFERROR(VLOOKUP(B119,Transport!L:M,2,FALSE)*'Dept A Planning'!C119*'Dept A Planning'!D119*'Dept A Planning'!E119*'Dept A Planning'!F119,"")</f>
        <v/>
      </c>
      <c r="H119" s="90"/>
    </row>
    <row r="120" spans="1:8" ht="17.399999999999999" customHeight="1" x14ac:dyDescent="0.25">
      <c r="A120" s="90"/>
      <c r="B120" s="91"/>
      <c r="C120" s="92"/>
      <c r="D120" s="90"/>
      <c r="E120" s="90">
        <v>1</v>
      </c>
      <c r="F120" s="101">
        <v>1</v>
      </c>
      <c r="G120" s="19" t="str">
        <f>IFERROR(VLOOKUP(B120,Transport!L:M,2,FALSE)*'Dept A Planning'!C120*'Dept A Planning'!D120*'Dept A Planning'!E120*'Dept A Planning'!F120,"")</f>
        <v/>
      </c>
      <c r="H120" s="90"/>
    </row>
    <row r="121" spans="1:8" ht="17.399999999999999" customHeight="1" x14ac:dyDescent="0.25">
      <c r="A121" s="90"/>
      <c r="B121" s="91"/>
      <c r="C121" s="92"/>
      <c r="D121" s="90"/>
      <c r="E121" s="90">
        <v>1</v>
      </c>
      <c r="F121" s="101">
        <v>1</v>
      </c>
      <c r="G121" s="19" t="str">
        <f>IFERROR(VLOOKUP(B121,Transport!L:M,2,FALSE)*'Dept A Planning'!C121*'Dept A Planning'!D121*'Dept A Planning'!E121*'Dept A Planning'!F121,"")</f>
        <v/>
      </c>
      <c r="H121" s="90"/>
    </row>
    <row r="122" spans="1:8" ht="17.399999999999999" customHeight="1" x14ac:dyDescent="0.25">
      <c r="A122" s="90"/>
      <c r="B122" s="91"/>
      <c r="C122" s="92"/>
      <c r="D122" s="90"/>
      <c r="E122" s="90">
        <v>1</v>
      </c>
      <c r="F122" s="101">
        <v>1</v>
      </c>
      <c r="G122" s="19" t="str">
        <f>IFERROR(VLOOKUP(B122,Transport!L:M,2,FALSE)*'Dept A Planning'!C122*'Dept A Planning'!D122*'Dept A Planning'!E122*'Dept A Planning'!F122,"")</f>
        <v/>
      </c>
      <c r="H122" s="90"/>
    </row>
    <row r="123" spans="1:8" ht="17.399999999999999" customHeight="1" x14ac:dyDescent="0.25">
      <c r="A123" s="90"/>
      <c r="B123" s="91"/>
      <c r="C123" s="92"/>
      <c r="D123" s="90"/>
      <c r="E123" s="90">
        <v>1</v>
      </c>
      <c r="F123" s="101">
        <v>1</v>
      </c>
      <c r="G123" s="19" t="str">
        <f>IFERROR(VLOOKUP(B123,Transport!L:M,2,FALSE)*'Dept A Planning'!C123*'Dept A Planning'!D123*'Dept A Planning'!E123*'Dept A Planning'!F123,"")</f>
        <v/>
      </c>
      <c r="H123" s="90"/>
    </row>
    <row r="124" spans="1:8" ht="17.399999999999999" customHeight="1" x14ac:dyDescent="0.25">
      <c r="A124" s="90"/>
      <c r="B124" s="91"/>
      <c r="C124" s="92"/>
      <c r="D124" s="90"/>
      <c r="E124" s="90">
        <v>1</v>
      </c>
      <c r="F124" s="101">
        <v>1</v>
      </c>
      <c r="G124" s="19" t="str">
        <f>IFERROR(VLOOKUP(B124,Transport!L:M,2,FALSE)*'Dept A Planning'!C124*'Dept A Planning'!D124*'Dept A Planning'!E124*'Dept A Planning'!F124,"")</f>
        <v/>
      </c>
      <c r="H124" s="90"/>
    </row>
    <row r="125" spans="1:8" ht="17.399999999999999" customHeight="1" x14ac:dyDescent="0.25">
      <c r="A125" s="90"/>
      <c r="B125" s="91"/>
      <c r="C125" s="92"/>
      <c r="D125" s="90"/>
      <c r="E125" s="90">
        <v>1</v>
      </c>
      <c r="F125" s="101">
        <v>1</v>
      </c>
      <c r="G125" s="19" t="str">
        <f>IFERROR(VLOOKUP(B125,Transport!L:M,2,FALSE)*'Dept A Planning'!C125*'Dept A Planning'!D125*'Dept A Planning'!E125*'Dept A Planning'!F125,"")</f>
        <v/>
      </c>
      <c r="H125" s="90"/>
    </row>
    <row r="126" spans="1:8" ht="17.399999999999999" customHeight="1" x14ac:dyDescent="0.25">
      <c r="A126" s="90"/>
      <c r="B126" s="91"/>
      <c r="C126" s="92"/>
      <c r="D126" s="90"/>
      <c r="E126" s="90">
        <v>1</v>
      </c>
      <c r="F126" s="101">
        <v>1</v>
      </c>
      <c r="G126" s="19" t="str">
        <f>IFERROR(VLOOKUP(B126,Transport!L:M,2,FALSE)*'Dept A Planning'!C126*'Dept A Planning'!D126*'Dept A Planning'!E126*'Dept A Planning'!F126,"")</f>
        <v/>
      </c>
      <c r="H126" s="90"/>
    </row>
    <row r="127" spans="1:8" ht="17.399999999999999" customHeight="1" x14ac:dyDescent="0.25">
      <c r="A127" s="90"/>
      <c r="B127" s="91"/>
      <c r="C127" s="92"/>
      <c r="D127" s="90"/>
      <c r="E127" s="90">
        <v>1</v>
      </c>
      <c r="F127" s="101">
        <v>1</v>
      </c>
      <c r="G127" s="19" t="str">
        <f>IFERROR(VLOOKUP(B127,Transport!L:M,2,FALSE)*'Dept A Planning'!C127*'Dept A Planning'!D127*'Dept A Planning'!E127*'Dept A Planning'!F127,"")</f>
        <v/>
      </c>
      <c r="H127" s="90"/>
    </row>
    <row r="128" spans="1:8" ht="17.399999999999999" customHeight="1" x14ac:dyDescent="0.25">
      <c r="A128" s="90"/>
      <c r="B128" s="91"/>
      <c r="C128" s="92"/>
      <c r="D128" s="90"/>
      <c r="E128" s="90">
        <v>1</v>
      </c>
      <c r="F128" s="101">
        <v>1</v>
      </c>
      <c r="G128" s="19" t="str">
        <f>IFERROR(VLOOKUP(B128,Transport!L:M,2,FALSE)*'Dept A Planning'!C128*'Dept A Planning'!D128*'Dept A Planning'!E128*'Dept A Planning'!F128,"")</f>
        <v/>
      </c>
      <c r="H128" s="90"/>
    </row>
    <row r="129" spans="1:8" ht="17.399999999999999" customHeight="1" x14ac:dyDescent="0.25">
      <c r="A129" s="90"/>
      <c r="B129" s="91"/>
      <c r="C129" s="92"/>
      <c r="D129" s="90"/>
      <c r="E129" s="90">
        <v>1</v>
      </c>
      <c r="F129" s="101">
        <v>1</v>
      </c>
      <c r="G129" s="19" t="str">
        <f>IFERROR(VLOOKUP(B129,Transport!L:M,2,FALSE)*'Dept A Planning'!C129*'Dept A Planning'!D129*'Dept A Planning'!E129*'Dept A Planning'!F129,"")</f>
        <v/>
      </c>
      <c r="H129" s="90"/>
    </row>
    <row r="130" spans="1:8" ht="17.399999999999999" customHeight="1" x14ac:dyDescent="0.25">
      <c r="A130" s="90"/>
      <c r="B130" s="91"/>
      <c r="C130" s="92"/>
      <c r="D130" s="90"/>
      <c r="E130" s="90">
        <v>1</v>
      </c>
      <c r="F130" s="101">
        <v>1</v>
      </c>
      <c r="G130" s="19" t="str">
        <f>IFERROR(VLOOKUP(B130,Transport!L:M,2,FALSE)*'Dept A Planning'!C130*'Dept A Planning'!D130*'Dept A Planning'!E130*'Dept A Planning'!F130,"")</f>
        <v/>
      </c>
      <c r="H130" s="90"/>
    </row>
    <row r="131" spans="1:8" ht="17.399999999999999" customHeight="1" x14ac:dyDescent="0.25">
      <c r="A131" s="90"/>
      <c r="B131" s="91"/>
      <c r="C131" s="92"/>
      <c r="D131" s="90"/>
      <c r="E131" s="90">
        <v>1</v>
      </c>
      <c r="F131" s="101">
        <v>1</v>
      </c>
      <c r="G131" s="19" t="str">
        <f>IFERROR(VLOOKUP(B131,Transport!L:M,2,FALSE)*'Dept A Planning'!C131*'Dept A Planning'!D131*'Dept A Planning'!E131*'Dept A Planning'!F131,"")</f>
        <v/>
      </c>
      <c r="H131" s="90"/>
    </row>
    <row r="132" spans="1:8" ht="17.399999999999999" customHeight="1" x14ac:dyDescent="0.25">
      <c r="A132" s="90"/>
      <c r="B132" s="91"/>
      <c r="C132" s="92"/>
      <c r="D132" s="90"/>
      <c r="E132" s="90">
        <v>1</v>
      </c>
      <c r="F132" s="101">
        <v>1</v>
      </c>
      <c r="G132" s="19" t="str">
        <f>IFERROR(VLOOKUP(B132,Transport!L:M,2,FALSE)*'Dept A Planning'!C132*'Dept A Planning'!D132*'Dept A Planning'!E132*'Dept A Planning'!F132,"")</f>
        <v/>
      </c>
      <c r="H132" s="90"/>
    </row>
    <row r="133" spans="1:8" ht="17.399999999999999" customHeight="1" x14ac:dyDescent="0.25">
      <c r="A133" s="90"/>
      <c r="B133" s="91"/>
      <c r="C133" s="92"/>
      <c r="D133" s="90"/>
      <c r="E133" s="90">
        <v>1</v>
      </c>
      <c r="F133" s="101">
        <v>1</v>
      </c>
      <c r="G133" s="19" t="str">
        <f>IFERROR(VLOOKUP(B133,Transport!L:M,2,FALSE)*'Dept A Planning'!C133*'Dept A Planning'!D133*'Dept A Planning'!E133*'Dept A Planning'!F133,"")</f>
        <v/>
      </c>
      <c r="H133" s="90"/>
    </row>
    <row r="134" spans="1:8" ht="17.399999999999999" customHeight="1" x14ac:dyDescent="0.25">
      <c r="A134" s="90"/>
      <c r="B134" s="91"/>
      <c r="C134" s="92"/>
      <c r="D134" s="90"/>
      <c r="E134" s="90">
        <v>1</v>
      </c>
      <c r="F134" s="101">
        <v>1</v>
      </c>
      <c r="G134" s="19" t="str">
        <f>IFERROR(VLOOKUP(B134,Transport!L:M,2,FALSE)*'Dept A Planning'!C134*'Dept A Planning'!D134*'Dept A Planning'!E134*'Dept A Planning'!F134,"")</f>
        <v/>
      </c>
      <c r="H134" s="90"/>
    </row>
    <row r="135" spans="1:8" ht="17.399999999999999" customHeight="1" x14ac:dyDescent="0.25">
      <c r="A135" s="90"/>
      <c r="B135" s="91"/>
      <c r="C135" s="92"/>
      <c r="D135" s="90"/>
      <c r="E135" s="90">
        <v>1</v>
      </c>
      <c r="F135" s="101">
        <v>1</v>
      </c>
      <c r="G135" s="19" t="str">
        <f>IFERROR(VLOOKUP(B135,Transport!L:M,2,FALSE)*'Dept A Planning'!C135*'Dept A Planning'!D135*'Dept A Planning'!E135*'Dept A Planning'!F135,"")</f>
        <v/>
      </c>
      <c r="H135" s="90"/>
    </row>
    <row r="136" spans="1:8" ht="17.399999999999999" customHeight="1" x14ac:dyDescent="0.25">
      <c r="A136" s="90"/>
      <c r="B136" s="91"/>
      <c r="C136" s="92"/>
      <c r="D136" s="90"/>
      <c r="E136" s="90">
        <v>1</v>
      </c>
      <c r="F136" s="101">
        <v>1</v>
      </c>
      <c r="G136" s="19" t="str">
        <f>IFERROR(VLOOKUP(B136,Transport!L:M,2,FALSE)*'Dept A Planning'!C136*'Dept A Planning'!D136*'Dept A Planning'!E136*'Dept A Planning'!F136,"")</f>
        <v/>
      </c>
      <c r="H136" s="90"/>
    </row>
    <row r="137" spans="1:8" ht="17.399999999999999" customHeight="1" x14ac:dyDescent="0.25">
      <c r="A137" s="90"/>
      <c r="B137" s="91"/>
      <c r="C137" s="92"/>
      <c r="D137" s="90"/>
      <c r="E137" s="90">
        <v>1</v>
      </c>
      <c r="F137" s="101">
        <v>1</v>
      </c>
      <c r="G137" s="19" t="str">
        <f>IFERROR(VLOOKUP(B137,Transport!L:M,2,FALSE)*'Dept A Planning'!C137*'Dept A Planning'!D137*'Dept A Planning'!E137*'Dept A Planning'!F137,"")</f>
        <v/>
      </c>
      <c r="H137" s="90"/>
    </row>
    <row r="140" spans="1:8" ht="17.399999999999999" customHeight="1" x14ac:dyDescent="0.4">
      <c r="A140" s="94" t="s">
        <v>260</v>
      </c>
    </row>
    <row r="141" spans="1:8" ht="17.399999999999999" customHeight="1" thickBot="1" x14ac:dyDescent="0.45">
      <c r="A141" s="94"/>
    </row>
    <row r="142" spans="1:8" ht="27.9" customHeight="1" thickBot="1" x14ac:dyDescent="0.3">
      <c r="A142" s="217" t="s">
        <v>261</v>
      </c>
      <c r="B142" s="218"/>
      <c r="C142" s="218"/>
      <c r="D142" s="219"/>
    </row>
    <row r="143" spans="1:8" ht="40.5" customHeight="1" x14ac:dyDescent="0.25">
      <c r="A143" s="80" t="s">
        <v>227</v>
      </c>
      <c r="B143" s="80" t="s">
        <v>228</v>
      </c>
      <c r="C143" s="80" t="s">
        <v>248</v>
      </c>
      <c r="D143" s="80" t="s">
        <v>252</v>
      </c>
      <c r="E143" s="102" t="s">
        <v>245</v>
      </c>
      <c r="F143" s="80" t="s">
        <v>246</v>
      </c>
      <c r="G143" s="80" t="s">
        <v>230</v>
      </c>
      <c r="H143" s="102" t="s">
        <v>257</v>
      </c>
    </row>
    <row r="144" spans="1:8" ht="17.399999999999999" customHeight="1" x14ac:dyDescent="0.25">
      <c r="A144" s="90"/>
      <c r="B144" s="91"/>
      <c r="C144" s="92"/>
      <c r="D144" s="92"/>
      <c r="E144" s="90">
        <v>1</v>
      </c>
      <c r="F144" s="101">
        <v>1</v>
      </c>
      <c r="G144" s="19" t="str">
        <f>IFERROR(IF(OR(D144="",B144="HGV - Rigid - 0% laden (miles)",B144="HGV - Articulated - 0% laden (miles)"),VLOOKUP(B144,Transport!$C$17:$D$26,2,FALSE)*C144*E144*F144,VLOOKUP(B144,Transport!O:P,2,FALSE)*C144*E144*F144*D144),"")</f>
        <v/>
      </c>
      <c r="H144" s="90"/>
    </row>
    <row r="145" spans="1:8" ht="17.399999999999999" customHeight="1" x14ac:dyDescent="0.25">
      <c r="A145" s="90"/>
      <c r="B145" s="91"/>
      <c r="C145" s="92"/>
      <c r="D145" s="92"/>
      <c r="E145" s="90">
        <v>1</v>
      </c>
      <c r="F145" s="101">
        <v>1</v>
      </c>
      <c r="G145" s="19" t="str">
        <f>IFERROR(IF(OR(D145="",B145="HGV - Rigid - 0% laden (miles)",B145="HGV - Articulated - 0% laden (miles)"),VLOOKUP(B145,Transport!$C$17:$D$26,2,FALSE)*C145*E145*F145,VLOOKUP(B145,Transport!O:P,2,FALSE)*C145*E145*F145*D145),"")</f>
        <v/>
      </c>
      <c r="H145" s="90"/>
    </row>
    <row r="146" spans="1:8" ht="17.399999999999999" customHeight="1" x14ac:dyDescent="0.25">
      <c r="A146" s="90"/>
      <c r="B146" s="91"/>
      <c r="C146" s="92"/>
      <c r="D146" s="92"/>
      <c r="E146" s="90">
        <v>1</v>
      </c>
      <c r="F146" s="101">
        <v>1</v>
      </c>
      <c r="G146" s="19" t="str">
        <f>IFERROR(IF(OR(D146="",B146="HGV - Rigid - 0% laden (miles)",B146="HGV - Articulated - 0% laden (miles)"),VLOOKUP(B146,Transport!$C$17:$D$26,2,FALSE)*C146*E146*F146,VLOOKUP(B146,Transport!O:P,2,FALSE)*C146*E146*F146*D146),"")</f>
        <v/>
      </c>
      <c r="H146" s="90"/>
    </row>
    <row r="147" spans="1:8" ht="17.399999999999999" customHeight="1" x14ac:dyDescent="0.25">
      <c r="A147" s="90"/>
      <c r="B147" s="91"/>
      <c r="C147" s="92"/>
      <c r="D147" s="92"/>
      <c r="E147" s="90">
        <v>1</v>
      </c>
      <c r="F147" s="101">
        <v>1</v>
      </c>
      <c r="G147" s="19" t="str">
        <f>IFERROR(IF(OR(D147="",B147="HGV - Rigid - 0% laden (miles)",B147="HGV - Articulated - 0% laden (miles)"),VLOOKUP(B147,Transport!$C$17:$D$26,2,FALSE)*C147*E147*F147,VLOOKUP(B147,Transport!O:P,2,FALSE)*C147*E147*F147*D147),"")</f>
        <v/>
      </c>
      <c r="H147" s="90"/>
    </row>
    <row r="148" spans="1:8" ht="17.399999999999999" customHeight="1" x14ac:dyDescent="0.25">
      <c r="A148" s="90"/>
      <c r="B148" s="91"/>
      <c r="C148" s="92"/>
      <c r="D148" s="92"/>
      <c r="E148" s="90">
        <v>1</v>
      </c>
      <c r="F148" s="101">
        <v>1</v>
      </c>
      <c r="G148" s="19" t="str">
        <f>IFERROR(IF(OR(D148="",B148="HGV - Rigid - 0% laden (miles)",B148="HGV - Articulated - 0% laden (miles)"),VLOOKUP(B148,Transport!$C$17:$D$26,2,FALSE)*C148*E148*F148,VLOOKUP(B148,Transport!O:P,2,FALSE)*C148*E148*F148*D148),"")</f>
        <v/>
      </c>
      <c r="H148" s="90"/>
    </row>
    <row r="149" spans="1:8" ht="17.399999999999999" customHeight="1" x14ac:dyDescent="0.25">
      <c r="A149" s="90"/>
      <c r="B149" s="91"/>
      <c r="C149" s="92"/>
      <c r="D149" s="92"/>
      <c r="E149" s="90">
        <v>1</v>
      </c>
      <c r="F149" s="101">
        <v>1</v>
      </c>
      <c r="G149" s="19" t="str">
        <f>IFERROR(IF(OR(D149="",B149="HGV - Rigid - 0% laden (miles)",B149="HGV - Articulated - 0% laden (miles)"),VLOOKUP(B149,Transport!$C$17:$D$26,2,FALSE)*C149*E149*F149,VLOOKUP(B149,Transport!O:P,2,FALSE)*C149*E149*F149*D149),"")</f>
        <v/>
      </c>
      <c r="H149" s="90"/>
    </row>
    <row r="150" spans="1:8" ht="17.399999999999999" customHeight="1" x14ac:dyDescent="0.25">
      <c r="A150" s="90"/>
      <c r="B150" s="91"/>
      <c r="C150" s="92"/>
      <c r="D150" s="92"/>
      <c r="E150" s="90">
        <v>1</v>
      </c>
      <c r="F150" s="101">
        <v>1</v>
      </c>
      <c r="G150" s="19" t="str">
        <f>IFERROR(IF(OR(D150="",B150="HGV - Rigid - 0% laden (miles)",B150="HGV - Articulated - 0% laden (miles)"),VLOOKUP(B150,Transport!$C$17:$D$26,2,FALSE)*C150*E150*F150,VLOOKUP(B150,Transport!O:P,2,FALSE)*C150*E150*F150*D150),"")</f>
        <v/>
      </c>
      <c r="H150" s="90"/>
    </row>
    <row r="151" spans="1:8" ht="17.399999999999999" customHeight="1" x14ac:dyDescent="0.25">
      <c r="A151" s="90"/>
      <c r="B151" s="91"/>
      <c r="C151" s="92"/>
      <c r="D151" s="92"/>
      <c r="E151" s="90">
        <v>1</v>
      </c>
      <c r="F151" s="101">
        <v>1</v>
      </c>
      <c r="G151" s="19" t="str">
        <f>IFERROR(IF(OR(D151="",B151="HGV - Rigid - 0% laden (miles)",B151="HGV - Articulated - 0% laden (miles)"),VLOOKUP(B151,Transport!$C$17:$D$26,2,FALSE)*C151*E151*F151,VLOOKUP(B151,Transport!O:P,2,FALSE)*C151*E151*F151*D151),"")</f>
        <v/>
      </c>
      <c r="H151" s="90"/>
    </row>
    <row r="152" spans="1:8" ht="17.399999999999999" customHeight="1" x14ac:dyDescent="0.25">
      <c r="A152" s="90"/>
      <c r="B152" s="91"/>
      <c r="C152" s="92"/>
      <c r="D152" s="92"/>
      <c r="E152" s="90">
        <v>1</v>
      </c>
      <c r="F152" s="101">
        <v>1</v>
      </c>
      <c r="G152" s="19" t="str">
        <f>IFERROR(IF(OR(D152="",B152="HGV - Rigid - 0% laden (miles)",B152="HGV - Articulated - 0% laden (miles)"),VLOOKUP(B152,Transport!$C$17:$D$26,2,FALSE)*C152*E152*F152,VLOOKUP(B152,Transport!O:P,2,FALSE)*C152*E152*F152*D152),"")</f>
        <v/>
      </c>
      <c r="H152" s="90"/>
    </row>
    <row r="153" spans="1:8" ht="17.399999999999999" customHeight="1" x14ac:dyDescent="0.25">
      <c r="A153" s="90"/>
      <c r="B153" s="91"/>
      <c r="C153" s="92"/>
      <c r="D153" s="92"/>
      <c r="E153" s="90">
        <v>1</v>
      </c>
      <c r="F153" s="101">
        <v>1</v>
      </c>
      <c r="G153" s="19" t="str">
        <f>IFERROR(IF(OR(D153="",B153="HGV - Rigid - 0% laden (miles)",B153="HGV - Articulated - 0% laden (miles)"),VLOOKUP(B153,Transport!$C$17:$D$26,2,FALSE)*C153*E153*F153,VLOOKUP(B153,Transport!O:P,2,FALSE)*C153*E153*F153*D153),"")</f>
        <v/>
      </c>
      <c r="H153" s="90"/>
    </row>
    <row r="154" spans="1:8" ht="17.399999999999999" customHeight="1" x14ac:dyDescent="0.25">
      <c r="A154" s="90"/>
      <c r="B154" s="91"/>
      <c r="C154" s="92"/>
      <c r="D154" s="92"/>
      <c r="E154" s="90">
        <v>1</v>
      </c>
      <c r="F154" s="101">
        <v>1</v>
      </c>
      <c r="G154" s="19" t="str">
        <f>IFERROR(IF(OR(D154="",B154="HGV - Rigid - 0% laden (miles)",B154="HGV - Articulated - 0% laden (miles)"),VLOOKUP(B154,Transport!$C$17:$D$26,2,FALSE)*C154*E154*F154,VLOOKUP(B154,Transport!O:P,2,FALSE)*C154*E154*F154*D154),"")</f>
        <v/>
      </c>
      <c r="H154" s="90"/>
    </row>
    <row r="155" spans="1:8" ht="17.399999999999999" customHeight="1" x14ac:dyDescent="0.25">
      <c r="A155" s="90"/>
      <c r="B155" s="91"/>
      <c r="C155" s="92"/>
      <c r="D155" s="92"/>
      <c r="E155" s="90">
        <v>1</v>
      </c>
      <c r="F155" s="101">
        <v>1</v>
      </c>
      <c r="G155" s="19" t="str">
        <f>IFERROR(IF(OR(D155="",B155="HGV - Rigid - 0% laden (miles)",B155="HGV - Articulated - 0% laden (miles)"),VLOOKUP(B155,Transport!$C$17:$D$26,2,FALSE)*C155*E155*F155,VLOOKUP(B155,Transport!O:P,2,FALSE)*C155*E155*F155*D155),"")</f>
        <v/>
      </c>
      <c r="H155" s="90"/>
    </row>
    <row r="156" spans="1:8" ht="17.399999999999999" customHeight="1" x14ac:dyDescent="0.25">
      <c r="A156" s="90"/>
      <c r="B156" s="91"/>
      <c r="C156" s="92"/>
      <c r="D156" s="92"/>
      <c r="E156" s="90">
        <v>1</v>
      </c>
      <c r="F156" s="101">
        <v>1</v>
      </c>
      <c r="G156" s="19" t="str">
        <f>IFERROR(IF(OR(D156="",B156="HGV - Rigid - 0% laden (miles)",B156="HGV - Articulated - 0% laden (miles)"),VLOOKUP(B156,Transport!$C$17:$D$26,2,FALSE)*C156*E156*F156,VLOOKUP(B156,Transport!O:P,2,FALSE)*C156*E156*F156*D156),"")</f>
        <v/>
      </c>
      <c r="H156" s="90"/>
    </row>
    <row r="157" spans="1:8" ht="17.399999999999999" customHeight="1" x14ac:dyDescent="0.25">
      <c r="A157" s="90"/>
      <c r="B157" s="91"/>
      <c r="C157" s="92"/>
      <c r="D157" s="92"/>
      <c r="E157" s="90">
        <v>1</v>
      </c>
      <c r="F157" s="101">
        <v>1</v>
      </c>
      <c r="G157" s="19" t="str">
        <f>IFERROR(IF(OR(D157="",B157="HGV - Rigid - 0% laden (miles)",B157="HGV - Articulated - 0% laden (miles)"),VLOOKUP(B157,Transport!$C$17:$D$26,2,FALSE)*C157*E157*F157,VLOOKUP(B157,Transport!O:P,2,FALSE)*C157*E157*F157*D157),"")</f>
        <v/>
      </c>
      <c r="H157" s="90"/>
    </row>
    <row r="158" spans="1:8" ht="17.399999999999999" customHeight="1" x14ac:dyDescent="0.25">
      <c r="A158" s="90"/>
      <c r="B158" s="91"/>
      <c r="C158" s="92"/>
      <c r="D158" s="92"/>
      <c r="E158" s="90">
        <v>1</v>
      </c>
      <c r="F158" s="101">
        <v>1</v>
      </c>
      <c r="G158" s="19" t="str">
        <f>IFERROR(IF(OR(D158="",B158="HGV - Rigid - 0% laden (miles)",B158="HGV - Articulated - 0% laden (miles)"),VLOOKUP(B158,Transport!$C$17:$D$26,2,FALSE)*C158*E158*F158,VLOOKUP(B158,Transport!O:P,2,FALSE)*C158*E158*F158*D158),"")</f>
        <v/>
      </c>
      <c r="H158" s="90"/>
    </row>
    <row r="159" spans="1:8" ht="17.399999999999999" customHeight="1" x14ac:dyDescent="0.25">
      <c r="A159" s="90"/>
      <c r="B159" s="91"/>
      <c r="C159" s="92"/>
      <c r="D159" s="92"/>
      <c r="E159" s="90">
        <v>1</v>
      </c>
      <c r="F159" s="101">
        <v>1</v>
      </c>
      <c r="G159" s="19" t="str">
        <f>IFERROR(IF(OR(D159="",B159="HGV - Rigid - 0% laden (miles)",B159="HGV - Articulated - 0% laden (miles)"),VLOOKUP(B159,Transport!$C$17:$D$26,2,FALSE)*C159*E159*F159,VLOOKUP(B159,Transport!O:P,2,FALSE)*C159*E159*F159*D159),"")</f>
        <v/>
      </c>
      <c r="H159" s="90"/>
    </row>
    <row r="160" spans="1:8" ht="17.399999999999999" customHeight="1" x14ac:dyDescent="0.25">
      <c r="A160" s="90"/>
      <c r="B160" s="91"/>
      <c r="C160" s="92"/>
      <c r="D160" s="92"/>
      <c r="E160" s="90">
        <v>1</v>
      </c>
      <c r="F160" s="101">
        <v>1</v>
      </c>
      <c r="G160" s="19" t="str">
        <f>IFERROR(IF(OR(D160="",B160="HGV - Rigid - 0% laden (miles)",B160="HGV - Articulated - 0% laden (miles)"),VLOOKUP(B160,Transport!$C$17:$D$26,2,FALSE)*C160*E160*F160,VLOOKUP(B160,Transport!O:P,2,FALSE)*C160*E160*F160*D160),"")</f>
        <v/>
      </c>
      <c r="H160" s="90"/>
    </row>
    <row r="161" spans="1:8" ht="17.399999999999999" customHeight="1" x14ac:dyDescent="0.25">
      <c r="A161" s="90"/>
      <c r="B161" s="91"/>
      <c r="C161" s="92"/>
      <c r="D161" s="92"/>
      <c r="E161" s="90">
        <v>1</v>
      </c>
      <c r="F161" s="101">
        <v>1</v>
      </c>
      <c r="G161" s="19" t="str">
        <f>IFERROR(IF(OR(D161="",B161="HGV - Rigid - 0% laden (miles)",B161="HGV - Articulated - 0% laden (miles)"),VLOOKUP(B161,Transport!$C$17:$D$26,2,FALSE)*C161*E161*F161,VLOOKUP(B161,Transport!O:P,2,FALSE)*C161*E161*F161*D161),"")</f>
        <v/>
      </c>
      <c r="H161" s="90"/>
    </row>
    <row r="162" spans="1:8" ht="17.399999999999999" customHeight="1" x14ac:dyDescent="0.25">
      <c r="A162" s="90"/>
      <c r="B162" s="91"/>
      <c r="C162" s="92"/>
      <c r="D162" s="92"/>
      <c r="E162" s="90">
        <v>1</v>
      </c>
      <c r="F162" s="101">
        <v>1</v>
      </c>
      <c r="G162" s="19" t="str">
        <f>IFERROR(IF(OR(D162="",B162="HGV - Rigid - 0% laden (miles)",B162="HGV - Articulated - 0% laden (miles)"),VLOOKUP(B162,Transport!$C$17:$D$26,2,FALSE)*C162*E162*F162,VLOOKUP(B162,Transport!O:P,2,FALSE)*C162*E162*F162*D162),"")</f>
        <v/>
      </c>
      <c r="H162" s="90"/>
    </row>
    <row r="163" spans="1:8" ht="17.399999999999999" customHeight="1" x14ac:dyDescent="0.25">
      <c r="A163" s="90"/>
      <c r="B163" s="91"/>
      <c r="C163" s="92"/>
      <c r="D163" s="92"/>
      <c r="E163" s="90">
        <v>1</v>
      </c>
      <c r="F163" s="101">
        <v>1</v>
      </c>
      <c r="G163" s="19" t="str">
        <f>IFERROR(IF(OR(D163="",B163="HGV - Rigid - 0% laden (miles)",B163="HGV - Articulated - 0% laden (miles)"),VLOOKUP(B163,Transport!$C$17:$D$26,2,FALSE)*C163*E163*F163,VLOOKUP(B163,Transport!O:P,2,FALSE)*C163*E163*F163*D163),"")</f>
        <v/>
      </c>
      <c r="H163" s="90"/>
    </row>
    <row r="164" spans="1:8" ht="17.399999999999999" customHeight="1" x14ac:dyDescent="0.25">
      <c r="A164" s="90"/>
      <c r="B164" s="91"/>
      <c r="C164" s="92"/>
      <c r="D164" s="92"/>
      <c r="E164" s="90">
        <v>1</v>
      </c>
      <c r="F164" s="101">
        <v>1</v>
      </c>
      <c r="G164" s="19" t="str">
        <f>IFERROR(IF(OR(D164="",B164="HGV - Rigid - 0% laden (miles)",B164="HGV - Articulated - 0% laden (miles)"),VLOOKUP(B164,Transport!$C$17:$D$26,2,FALSE)*C164*E164*F164,VLOOKUP(B164,Transport!O:P,2,FALSE)*C164*E164*F164*D164),"")</f>
        <v/>
      </c>
      <c r="H164" s="90"/>
    </row>
    <row r="165" spans="1:8" ht="17.399999999999999" customHeight="1" x14ac:dyDescent="0.25">
      <c r="A165" s="90"/>
      <c r="B165" s="91"/>
      <c r="C165" s="92"/>
      <c r="D165" s="92"/>
      <c r="E165" s="90">
        <v>1</v>
      </c>
      <c r="F165" s="101">
        <v>1</v>
      </c>
      <c r="G165" s="19" t="str">
        <f>IFERROR(IF(OR(D165="",B165="HGV - Rigid - 0% laden (miles)",B165="HGV - Articulated - 0% laden (miles)"),VLOOKUP(B165,Transport!$C$17:$D$26,2,FALSE)*C165*E165*F165,VLOOKUP(B165,Transport!O:P,2,FALSE)*C165*E165*F165*D165),"")</f>
        <v/>
      </c>
      <c r="H165" s="90"/>
    </row>
    <row r="166" spans="1:8" ht="17.399999999999999" customHeight="1" x14ac:dyDescent="0.25">
      <c r="A166" s="90"/>
      <c r="B166" s="91"/>
      <c r="C166" s="92"/>
      <c r="D166" s="92"/>
      <c r="E166" s="90">
        <v>1</v>
      </c>
      <c r="F166" s="101">
        <v>1</v>
      </c>
      <c r="G166" s="19" t="str">
        <f>IFERROR(IF(OR(D166="",B166="HGV - Rigid - 0% laden (miles)",B166="HGV - Articulated - 0% laden (miles)"),VLOOKUP(B166,Transport!$C$17:$D$26,2,FALSE)*C166*E166*F166,VLOOKUP(B166,Transport!O:P,2,FALSE)*C166*E166*F166*D166),"")</f>
        <v/>
      </c>
      <c r="H166" s="90"/>
    </row>
    <row r="167" spans="1:8" ht="17.399999999999999" customHeight="1" x14ac:dyDescent="0.25">
      <c r="A167" s="90"/>
      <c r="B167" s="91"/>
      <c r="C167" s="92"/>
      <c r="D167" s="92"/>
      <c r="E167" s="90">
        <v>1</v>
      </c>
      <c r="F167" s="101">
        <v>1</v>
      </c>
      <c r="G167" s="19" t="str">
        <f>IFERROR(IF(OR(D167="",B167="HGV - Rigid - 0% laden (miles)",B167="HGV - Articulated - 0% laden (miles)"),VLOOKUP(B167,Transport!$C$17:$D$26,2,FALSE)*C167*E167*F167,VLOOKUP(B167,Transport!O:P,2,FALSE)*C167*E167*F167*D167),"")</f>
        <v/>
      </c>
      <c r="H167" s="90"/>
    </row>
    <row r="168" spans="1:8" ht="17.399999999999999" customHeight="1" x14ac:dyDescent="0.25">
      <c r="A168" s="90"/>
      <c r="B168" s="91"/>
      <c r="C168" s="92"/>
      <c r="D168" s="92"/>
      <c r="E168" s="90">
        <v>1</v>
      </c>
      <c r="F168" s="101">
        <v>1</v>
      </c>
      <c r="G168" s="19" t="str">
        <f>IFERROR(IF(OR(D168="",B168="HGV - Rigid - 0% laden (miles)",B168="HGV - Articulated - 0% laden (miles)"),VLOOKUP(B168,Transport!$C$17:$D$26,2,FALSE)*C168*E168*F168,VLOOKUP(B168,Transport!O:P,2,FALSE)*C168*E168*F168*D168),"")</f>
        <v/>
      </c>
      <c r="H168" s="90"/>
    </row>
    <row r="169" spans="1:8" ht="17.399999999999999" customHeight="1" x14ac:dyDescent="0.25">
      <c r="A169" s="90"/>
      <c r="B169" s="91"/>
      <c r="C169" s="92"/>
      <c r="D169" s="92"/>
      <c r="E169" s="90">
        <v>1</v>
      </c>
      <c r="F169" s="101">
        <v>1</v>
      </c>
      <c r="G169" s="19" t="str">
        <f>IFERROR(IF(OR(D169="",B169="HGV - Rigid - 0% laden (miles)",B169="HGV - Articulated - 0% laden (miles)"),VLOOKUP(B169,Transport!$C$17:$D$26,2,FALSE)*C169*E169*F169,VLOOKUP(B169,Transport!O:P,2,FALSE)*C169*E169*F169*D169),"")</f>
        <v/>
      </c>
      <c r="H169" s="90"/>
    </row>
    <row r="173" spans="1:8" ht="22.8" x14ac:dyDescent="0.4">
      <c r="A173" s="94" t="s">
        <v>262</v>
      </c>
    </row>
    <row r="174" spans="1:8" ht="13.5" customHeight="1" thickBot="1" x14ac:dyDescent="0.45">
      <c r="A174" s="94"/>
    </row>
    <row r="175" spans="1:8" ht="33.6" customHeight="1" thickBot="1" x14ac:dyDescent="0.3">
      <c r="A175" s="217" t="s">
        <v>263</v>
      </c>
      <c r="B175" s="218"/>
      <c r="C175" s="218"/>
      <c r="D175" s="219"/>
    </row>
    <row r="176" spans="1:8" ht="43.5" customHeight="1" x14ac:dyDescent="0.25">
      <c r="A176" s="80" t="s">
        <v>264</v>
      </c>
      <c r="B176" s="80" t="s">
        <v>265</v>
      </c>
      <c r="C176" s="80" t="s">
        <v>266</v>
      </c>
      <c r="D176" s="80" t="s">
        <v>267</v>
      </c>
      <c r="E176" s="80" t="s">
        <v>246</v>
      </c>
      <c r="F176" s="80" t="s">
        <v>230</v>
      </c>
      <c r="G176" s="102" t="s">
        <v>231</v>
      </c>
    </row>
    <row r="177" spans="1:7" ht="17.399999999999999" customHeight="1" x14ac:dyDescent="0.25">
      <c r="A177" s="90"/>
      <c r="B177" s="91"/>
      <c r="C177" s="90"/>
      <c r="D177" s="90"/>
      <c r="E177" s="101">
        <v>1</v>
      </c>
      <c r="F177" s="19" t="str">
        <f>IFERROR(C177*D177*E177*VLOOKUP(B177,Hotels[#All],2,FALSE),"")</f>
        <v/>
      </c>
      <c r="G177" s="90"/>
    </row>
    <row r="178" spans="1:7" ht="17.399999999999999" customHeight="1" x14ac:dyDescent="0.25">
      <c r="A178" s="90"/>
      <c r="B178" s="91"/>
      <c r="C178" s="90"/>
      <c r="D178" s="90"/>
      <c r="E178" s="101">
        <v>1</v>
      </c>
      <c r="F178" s="19" t="str">
        <f>IFERROR(C178*D178*E178*VLOOKUP(B178,Hotels[#All],2,FALSE),"")</f>
        <v/>
      </c>
      <c r="G178" s="90"/>
    </row>
    <row r="179" spans="1:7" ht="17.399999999999999" customHeight="1" x14ac:dyDescent="0.25">
      <c r="A179" s="90"/>
      <c r="B179" s="91"/>
      <c r="C179" s="90"/>
      <c r="D179" s="90"/>
      <c r="E179" s="101">
        <v>1</v>
      </c>
      <c r="F179" s="19" t="str">
        <f>IFERROR(C179*D179*E179*VLOOKUP(B179,Hotels[#All],2,FALSE),"")</f>
        <v/>
      </c>
      <c r="G179" s="90"/>
    </row>
    <row r="180" spans="1:7" ht="17.399999999999999" customHeight="1" x14ac:dyDescent="0.25">
      <c r="A180" s="90"/>
      <c r="B180" s="91"/>
      <c r="C180" s="90"/>
      <c r="D180" s="90"/>
      <c r="E180" s="101">
        <v>1</v>
      </c>
      <c r="F180" s="19" t="str">
        <f>IFERROR(C180*D180*E180*VLOOKUP(B180,Hotels[#All],2,FALSE),"")</f>
        <v/>
      </c>
      <c r="G180" s="90"/>
    </row>
    <row r="181" spans="1:7" ht="17.399999999999999" customHeight="1" x14ac:dyDescent="0.25">
      <c r="A181" s="90"/>
      <c r="B181" s="91"/>
      <c r="C181" s="90"/>
      <c r="D181" s="90"/>
      <c r="E181" s="101">
        <v>1</v>
      </c>
      <c r="F181" s="19" t="str">
        <f>IFERROR(C181*D181*E181*VLOOKUP(B181,Hotels[#All],2,FALSE),"")</f>
        <v/>
      </c>
      <c r="G181" s="90"/>
    </row>
    <row r="182" spans="1:7" ht="17.399999999999999" customHeight="1" x14ac:dyDescent="0.25">
      <c r="A182" s="90"/>
      <c r="B182" s="91"/>
      <c r="C182" s="90"/>
      <c r="D182" s="90"/>
      <c r="E182" s="101">
        <v>1</v>
      </c>
      <c r="F182" s="19" t="str">
        <f>IFERROR(C182*D182*E182*VLOOKUP(B182,Hotels[#All],2,FALSE),"")</f>
        <v/>
      </c>
      <c r="G182" s="90"/>
    </row>
    <row r="183" spans="1:7" ht="17.399999999999999" customHeight="1" x14ac:dyDescent="0.25">
      <c r="A183" s="90"/>
      <c r="B183" s="91"/>
      <c r="C183" s="90"/>
      <c r="D183" s="90"/>
      <c r="E183" s="101">
        <v>1</v>
      </c>
      <c r="F183" s="19" t="str">
        <f>IFERROR(C183*D183*E183*VLOOKUP(B183,Hotels[#All],2,FALSE),"")</f>
        <v/>
      </c>
      <c r="G183" s="90"/>
    </row>
    <row r="184" spans="1:7" ht="17.399999999999999" customHeight="1" x14ac:dyDescent="0.25">
      <c r="A184" s="90"/>
      <c r="B184" s="91"/>
      <c r="C184" s="90"/>
      <c r="D184" s="90"/>
      <c r="E184" s="101">
        <v>1</v>
      </c>
      <c r="F184" s="19" t="str">
        <f>IFERROR(C184*D184*E184*VLOOKUP(B184,Hotels[#All],2,FALSE),"")</f>
        <v/>
      </c>
      <c r="G184" s="90"/>
    </row>
    <row r="185" spans="1:7" ht="17.399999999999999" customHeight="1" x14ac:dyDescent="0.25">
      <c r="A185" s="90"/>
      <c r="B185" s="91"/>
      <c r="C185" s="90"/>
      <c r="D185" s="90"/>
      <c r="E185" s="101">
        <v>1</v>
      </c>
      <c r="F185" s="19" t="str">
        <f>IFERROR(C185*D185*E185*VLOOKUP(B185,Hotels[#All],2,FALSE),"")</f>
        <v/>
      </c>
      <c r="G185" s="90"/>
    </row>
    <row r="186" spans="1:7" ht="17.399999999999999" customHeight="1" x14ac:dyDescent="0.25">
      <c r="A186" s="90"/>
      <c r="B186" s="91"/>
      <c r="C186" s="90"/>
      <c r="D186" s="90"/>
      <c r="E186" s="101">
        <v>1</v>
      </c>
      <c r="F186" s="19" t="str">
        <f>IFERROR(C186*D186*E186*VLOOKUP(B186,Hotels[#All],2,FALSE),"")</f>
        <v/>
      </c>
      <c r="G186" s="90"/>
    </row>
    <row r="187" spans="1:7" ht="17.399999999999999" customHeight="1" x14ac:dyDescent="0.25">
      <c r="A187" s="90"/>
      <c r="B187" s="91"/>
      <c r="C187" s="90"/>
      <c r="D187" s="90"/>
      <c r="E187" s="101">
        <v>1</v>
      </c>
      <c r="F187" s="19" t="str">
        <f>IFERROR(C187*D187*E187*VLOOKUP(B187,Hotels[#All],2,FALSE),"")</f>
        <v/>
      </c>
      <c r="G187" s="90"/>
    </row>
    <row r="188" spans="1:7" ht="17.399999999999999" customHeight="1" x14ac:dyDescent="0.25">
      <c r="A188" s="90"/>
      <c r="B188" s="91"/>
      <c r="C188" s="90"/>
      <c r="D188" s="90"/>
      <c r="E188" s="101">
        <v>1</v>
      </c>
      <c r="F188" s="19" t="str">
        <f>IFERROR(C188*D188*E188*VLOOKUP(B188,Hotels[#All],2,FALSE),"")</f>
        <v/>
      </c>
      <c r="G188" s="90"/>
    </row>
    <row r="189" spans="1:7" ht="17.399999999999999" customHeight="1" x14ac:dyDescent="0.25">
      <c r="A189" s="90"/>
      <c r="B189" s="91"/>
      <c r="C189" s="90"/>
      <c r="D189" s="90"/>
      <c r="E189" s="101">
        <v>1</v>
      </c>
      <c r="F189" s="19" t="str">
        <f>IFERROR(C189*D189*E189*VLOOKUP(B189,Hotels[#All],2,FALSE),"")</f>
        <v/>
      </c>
      <c r="G189" s="90"/>
    </row>
    <row r="190" spans="1:7" ht="17.399999999999999" customHeight="1" x14ac:dyDescent="0.25">
      <c r="A190" s="90"/>
      <c r="B190" s="91"/>
      <c r="C190" s="90"/>
      <c r="D190" s="90"/>
      <c r="E190" s="101">
        <v>1</v>
      </c>
      <c r="F190" s="19" t="str">
        <f>IFERROR(C190*D190*E190*VLOOKUP(B190,Hotels[#All],2,FALSE),"")</f>
        <v/>
      </c>
      <c r="G190" s="90"/>
    </row>
    <row r="191" spans="1:7" ht="17.399999999999999" customHeight="1" x14ac:dyDescent="0.25">
      <c r="A191" s="90"/>
      <c r="B191" s="91"/>
      <c r="C191" s="90"/>
      <c r="D191" s="90"/>
      <c r="E191" s="101">
        <v>1</v>
      </c>
      <c r="F191" s="19" t="str">
        <f>IFERROR(C191*D191*E191*VLOOKUP(B191,Hotels[#All],2,FALSE),"")</f>
        <v/>
      </c>
      <c r="G191" s="90"/>
    </row>
    <row r="192" spans="1:7" ht="17.399999999999999" customHeight="1" x14ac:dyDescent="0.25">
      <c r="A192" s="90"/>
      <c r="B192" s="91"/>
      <c r="C192" s="90"/>
      <c r="D192" s="90"/>
      <c r="E192" s="101">
        <v>1</v>
      </c>
      <c r="F192" s="19" t="str">
        <f>IFERROR(C192*D192*E192*VLOOKUP(B192,Hotels[#All],2,FALSE),"")</f>
        <v/>
      </c>
      <c r="G192" s="90"/>
    </row>
    <row r="193" spans="1:7" ht="17.399999999999999" customHeight="1" x14ac:dyDescent="0.25">
      <c r="A193" s="90"/>
      <c r="B193" s="91"/>
      <c r="C193" s="90"/>
      <c r="D193" s="90"/>
      <c r="E193" s="101">
        <v>1</v>
      </c>
      <c r="F193" s="19" t="str">
        <f>IFERROR(C193*D193*E193*VLOOKUP(B193,Hotels[#All],2,FALSE),"")</f>
        <v/>
      </c>
      <c r="G193" s="90"/>
    </row>
    <row r="194" spans="1:7" ht="17.399999999999999" customHeight="1" x14ac:dyDescent="0.25">
      <c r="A194" s="90"/>
      <c r="B194" s="91"/>
      <c r="C194" s="90"/>
      <c r="D194" s="90"/>
      <c r="E194" s="101">
        <v>1</v>
      </c>
      <c r="F194" s="19" t="str">
        <f>IFERROR(C194*D194*E194*VLOOKUP(B194,Hotels[#All],2,FALSE),"")</f>
        <v/>
      </c>
      <c r="G194" s="90"/>
    </row>
    <row r="195" spans="1:7" ht="17.399999999999999" customHeight="1" x14ac:dyDescent="0.25">
      <c r="A195" s="90"/>
      <c r="B195" s="91"/>
      <c r="C195" s="90"/>
      <c r="D195" s="90"/>
      <c r="E195" s="101">
        <v>1</v>
      </c>
      <c r="F195" s="19" t="str">
        <f>IFERROR(C195*D195*E195*VLOOKUP(B195,Hotels[#All],2,FALSE),"")</f>
        <v/>
      </c>
      <c r="G195" s="90"/>
    </row>
    <row r="196" spans="1:7" ht="17.399999999999999" customHeight="1" x14ac:dyDescent="0.25">
      <c r="A196" s="90"/>
      <c r="B196" s="91"/>
      <c r="C196" s="90"/>
      <c r="D196" s="90"/>
      <c r="E196" s="101">
        <v>1</v>
      </c>
      <c r="F196" s="19" t="str">
        <f>IFERROR(C196*D196*E196*VLOOKUP(B196,Hotels[#All],2,FALSE),"")</f>
        <v/>
      </c>
      <c r="G196" s="90"/>
    </row>
    <row r="197" spans="1:7" ht="17.399999999999999" customHeight="1" x14ac:dyDescent="0.25">
      <c r="A197" s="90"/>
      <c r="B197" s="91"/>
      <c r="C197" s="90"/>
      <c r="D197" s="90"/>
      <c r="E197" s="101">
        <v>1</v>
      </c>
      <c r="F197" s="19" t="str">
        <f>IFERROR(C197*D197*E197*VLOOKUP(B197,Hotels[#All],2,FALSE),"")</f>
        <v/>
      </c>
      <c r="G197" s="90"/>
    </row>
    <row r="198" spans="1:7" ht="17.399999999999999" customHeight="1" x14ac:dyDescent="0.25">
      <c r="A198" s="90"/>
      <c r="B198" s="91"/>
      <c r="C198" s="90"/>
      <c r="D198" s="90"/>
      <c r="E198" s="101">
        <v>1</v>
      </c>
      <c r="F198" s="19" t="str">
        <f>IFERROR(C198*D198*E198*VLOOKUP(B198,Hotels[#All],2,FALSE),"")</f>
        <v/>
      </c>
      <c r="G198" s="90"/>
    </row>
    <row r="199" spans="1:7" ht="17.399999999999999" customHeight="1" x14ac:dyDescent="0.25">
      <c r="A199" s="90"/>
      <c r="B199" s="91"/>
      <c r="C199" s="90"/>
      <c r="D199" s="90"/>
      <c r="E199" s="101">
        <v>1</v>
      </c>
      <c r="F199" s="19" t="str">
        <f>IFERROR(C199*D199*E199*VLOOKUP(B199,Hotels[#All],2,FALSE),"")</f>
        <v/>
      </c>
      <c r="G199" s="90"/>
    </row>
    <row r="202" spans="1:7" ht="17.399999999999999" customHeight="1" x14ac:dyDescent="0.4">
      <c r="A202" s="94" t="s">
        <v>268</v>
      </c>
    </row>
    <row r="203" spans="1:7" ht="17.399999999999999" customHeight="1" thickBot="1" x14ac:dyDescent="0.45">
      <c r="A203" s="94"/>
    </row>
    <row r="204" spans="1:7" ht="35.1" customHeight="1" thickBot="1" x14ac:dyDescent="0.3">
      <c r="A204" s="217" t="s">
        <v>269</v>
      </c>
      <c r="B204" s="218"/>
      <c r="C204" s="218"/>
      <c r="D204" s="219"/>
    </row>
    <row r="205" spans="1:7" ht="44.4" customHeight="1" x14ac:dyDescent="0.25">
      <c r="A205" s="102" t="s">
        <v>227</v>
      </c>
      <c r="B205" s="102" t="s">
        <v>228</v>
      </c>
      <c r="C205" s="102" t="s">
        <v>229</v>
      </c>
      <c r="D205" s="102" t="s">
        <v>246</v>
      </c>
      <c r="E205" s="102" t="s">
        <v>230</v>
      </c>
      <c r="F205" s="102" t="s">
        <v>231</v>
      </c>
    </row>
    <row r="206" spans="1:7" ht="18.899999999999999" customHeight="1" x14ac:dyDescent="0.25">
      <c r="A206" s="90"/>
      <c r="B206" s="91"/>
      <c r="C206" s="92"/>
      <c r="D206" s="101">
        <v>1</v>
      </c>
      <c r="E206" s="19" t="str">
        <f>IFERROR(VLOOKUP(B206,'Emission factors'!A:B,2,FALSE)*C206*D206,"")</f>
        <v/>
      </c>
      <c r="F206" s="90"/>
    </row>
    <row r="207" spans="1:7" ht="18.899999999999999" customHeight="1" x14ac:dyDescent="0.25">
      <c r="A207" s="90"/>
      <c r="B207" s="91"/>
      <c r="C207" s="92"/>
      <c r="D207" s="101">
        <v>1</v>
      </c>
      <c r="E207" s="19" t="str">
        <f>IFERROR(VLOOKUP(B207,'Emission factors'!A:B,2,FALSE)*C207*D207,"")</f>
        <v/>
      </c>
      <c r="F207" s="90"/>
    </row>
    <row r="208" spans="1:7" ht="18.899999999999999" customHeight="1" x14ac:dyDescent="0.25">
      <c r="A208" s="90"/>
      <c r="B208" s="91"/>
      <c r="C208" s="92"/>
      <c r="D208" s="101">
        <v>1</v>
      </c>
      <c r="E208" s="19" t="str">
        <f>IFERROR(VLOOKUP(B208,'Emission factors'!A:B,2,FALSE)*C208*D208,"")</f>
        <v/>
      </c>
      <c r="F208" s="90"/>
    </row>
    <row r="209" spans="1:6" ht="18.899999999999999" customHeight="1" x14ac:dyDescent="0.25">
      <c r="A209" s="90"/>
      <c r="B209" s="91"/>
      <c r="C209" s="92"/>
      <c r="D209" s="101">
        <v>1</v>
      </c>
      <c r="E209" s="19" t="str">
        <f>IFERROR(VLOOKUP(B209,'Emission factors'!A:B,2,FALSE)*C209*D209,"")</f>
        <v/>
      </c>
      <c r="F209" s="90"/>
    </row>
    <row r="210" spans="1:6" ht="18.899999999999999" customHeight="1" x14ac:dyDescent="0.25">
      <c r="A210" s="90"/>
      <c r="B210" s="91"/>
      <c r="C210" s="92"/>
      <c r="D210" s="101">
        <v>1</v>
      </c>
      <c r="E210" s="19" t="str">
        <f>IFERROR(VLOOKUP(B210,'Emission factors'!A:B,2,FALSE)*C210*D210,"")</f>
        <v/>
      </c>
      <c r="F210" s="90"/>
    </row>
    <row r="211" spans="1:6" ht="17.399999999999999" customHeight="1" x14ac:dyDescent="0.25">
      <c r="A211" s="90"/>
      <c r="B211" s="91"/>
      <c r="C211" s="92"/>
      <c r="D211" s="101">
        <v>1</v>
      </c>
      <c r="E211" s="19" t="str">
        <f>IFERROR(VLOOKUP(B211,'Emission factors'!A:B,2,FALSE)*C211*D211,"")</f>
        <v/>
      </c>
      <c r="F211" s="90"/>
    </row>
    <row r="212" spans="1:6" ht="17.399999999999999" customHeight="1" x14ac:dyDescent="0.25">
      <c r="A212" s="90"/>
      <c r="B212" s="91"/>
      <c r="C212" s="92"/>
      <c r="D212" s="101">
        <v>1</v>
      </c>
      <c r="E212" s="19" t="str">
        <f>IFERROR(VLOOKUP(B212,'Emission factors'!A:B,2,FALSE)*C212*D212,"")</f>
        <v/>
      </c>
      <c r="F212" s="90"/>
    </row>
    <row r="213" spans="1:6" ht="17.399999999999999" customHeight="1" x14ac:dyDescent="0.25">
      <c r="A213" s="90"/>
      <c r="B213" s="91"/>
      <c r="C213" s="92"/>
      <c r="D213" s="101">
        <v>1</v>
      </c>
      <c r="E213" s="19" t="str">
        <f>IFERROR(VLOOKUP(B213,'Emission factors'!A:B,2,FALSE)*C213*D213,"")</f>
        <v/>
      </c>
      <c r="F213" s="90"/>
    </row>
    <row r="214" spans="1:6" ht="17.399999999999999" customHeight="1" x14ac:dyDescent="0.25">
      <c r="A214" s="90"/>
      <c r="B214" s="91"/>
      <c r="C214" s="92"/>
      <c r="D214" s="101">
        <v>1</v>
      </c>
      <c r="E214" s="19" t="str">
        <f>IFERROR(VLOOKUP(B214,'Emission factors'!A:B,2,FALSE)*C214*D214,"")</f>
        <v/>
      </c>
      <c r="F214" s="90"/>
    </row>
    <row r="215" spans="1:6" ht="17.399999999999999" customHeight="1" x14ac:dyDescent="0.25">
      <c r="A215" s="90"/>
      <c r="B215" s="91"/>
      <c r="C215" s="92"/>
      <c r="D215" s="101">
        <v>1</v>
      </c>
      <c r="E215" s="19" t="str">
        <f>IFERROR(VLOOKUP(B215,'Emission factors'!A:B,2,FALSE)*C215*D215,"")</f>
        <v/>
      </c>
      <c r="F215" s="90"/>
    </row>
    <row r="216" spans="1:6" ht="17.399999999999999" customHeight="1" x14ac:dyDescent="0.25">
      <c r="A216" s="90"/>
      <c r="B216" s="91"/>
      <c r="C216" s="92"/>
      <c r="D216" s="101">
        <v>1</v>
      </c>
      <c r="E216" s="19" t="str">
        <f>IFERROR(VLOOKUP(B216,'Emission factors'!A:B,2,FALSE)*C216*D216,"")</f>
        <v/>
      </c>
      <c r="F216" s="90"/>
    </row>
    <row r="217" spans="1:6" ht="17.399999999999999" customHeight="1" x14ac:dyDescent="0.25">
      <c r="A217" s="90"/>
      <c r="B217" s="91"/>
      <c r="C217" s="92"/>
      <c r="D217" s="101">
        <v>1</v>
      </c>
      <c r="E217" s="19" t="str">
        <f>IFERROR(VLOOKUP(B217,'Emission factors'!A:B,2,FALSE)*C217*D217,"")</f>
        <v/>
      </c>
      <c r="F217" s="90"/>
    </row>
    <row r="218" spans="1:6" ht="17.399999999999999" customHeight="1" x14ac:dyDescent="0.25">
      <c r="A218" s="90"/>
      <c r="B218" s="91"/>
      <c r="C218" s="92"/>
      <c r="D218" s="101">
        <v>1</v>
      </c>
      <c r="E218" s="19" t="str">
        <f>IFERROR(VLOOKUP(B218,'Emission factors'!A:B,2,FALSE)*C218*D218,"")</f>
        <v/>
      </c>
      <c r="F218" s="90"/>
    </row>
    <row r="219" spans="1:6" ht="17.399999999999999" customHeight="1" x14ac:dyDescent="0.25">
      <c r="A219" s="90"/>
      <c r="B219" s="91"/>
      <c r="C219" s="92"/>
      <c r="D219" s="101">
        <v>1</v>
      </c>
      <c r="E219" s="19" t="str">
        <f>IFERROR(VLOOKUP(B219,'Emission factors'!A:B,2,FALSE)*C219*D219,"")</f>
        <v/>
      </c>
      <c r="F219" s="90"/>
    </row>
    <row r="220" spans="1:6" ht="17.399999999999999" customHeight="1" x14ac:dyDescent="0.25">
      <c r="A220" s="90"/>
      <c r="B220" s="91"/>
      <c r="C220" s="92"/>
      <c r="D220" s="101">
        <v>1</v>
      </c>
      <c r="E220" s="19" t="str">
        <f>IFERROR(VLOOKUP(B220,'Emission factors'!A:B,2,FALSE)*C220*D220,"")</f>
        <v/>
      </c>
      <c r="F220" s="90"/>
    </row>
    <row r="221" spans="1:6" ht="17.399999999999999" customHeight="1" x14ac:dyDescent="0.25">
      <c r="A221" s="90"/>
      <c r="B221" s="91"/>
      <c r="C221" s="92"/>
      <c r="D221" s="101">
        <v>1</v>
      </c>
      <c r="E221" s="19" t="str">
        <f>IFERROR(VLOOKUP(B221,'Emission factors'!A:B,2,FALSE)*C221*D221,"")</f>
        <v/>
      </c>
      <c r="F221" s="90"/>
    </row>
    <row r="222" spans="1:6" ht="17.399999999999999" customHeight="1" x14ac:dyDescent="0.25">
      <c r="A222" s="90"/>
      <c r="B222" s="91"/>
      <c r="C222" s="92"/>
      <c r="D222" s="101">
        <v>1</v>
      </c>
      <c r="E222" s="19" t="str">
        <f>IFERROR(VLOOKUP(B222,'Emission factors'!A:B,2,FALSE)*C222*D222,"")</f>
        <v/>
      </c>
      <c r="F222" s="90"/>
    </row>
    <row r="223" spans="1:6" ht="17.399999999999999" customHeight="1" x14ac:dyDescent="0.25">
      <c r="A223" s="90"/>
      <c r="B223" s="91"/>
      <c r="C223" s="92"/>
      <c r="D223" s="101">
        <v>1</v>
      </c>
      <c r="E223" s="19" t="str">
        <f>IFERROR(VLOOKUP(B223,'Emission factors'!A:B,2,FALSE)*C223*D223,"")</f>
        <v/>
      </c>
      <c r="F223" s="90"/>
    </row>
    <row r="224" spans="1:6" ht="17.399999999999999" customHeight="1" x14ac:dyDescent="0.25">
      <c r="A224" s="90"/>
      <c r="B224" s="91"/>
      <c r="C224" s="92"/>
      <c r="D224" s="101">
        <v>1</v>
      </c>
      <c r="E224" s="19" t="str">
        <f>IFERROR(VLOOKUP(B224,'Emission factors'!A:B,2,FALSE)*C224*D224,"")</f>
        <v/>
      </c>
      <c r="F224" s="90"/>
    </row>
    <row r="225" spans="1:6" ht="17.399999999999999" customHeight="1" x14ac:dyDescent="0.25">
      <c r="A225" s="90"/>
      <c r="B225" s="91"/>
      <c r="C225" s="92"/>
      <c r="D225" s="101">
        <v>1</v>
      </c>
      <c r="E225" s="19" t="str">
        <f>IFERROR(VLOOKUP(B225,'Emission factors'!A:B,2,FALSE)*C225*D225,"")</f>
        <v/>
      </c>
      <c r="F225" s="90"/>
    </row>
    <row r="226" spans="1:6" ht="17.399999999999999" customHeight="1" x14ac:dyDescent="0.25">
      <c r="A226" s="90"/>
      <c r="B226" s="91"/>
      <c r="C226" s="92"/>
      <c r="D226" s="101">
        <v>1</v>
      </c>
      <c r="E226" s="19" t="str">
        <f>IFERROR(VLOOKUP(B226,'Emission factors'!A:B,2,FALSE)*C226*D226,"")</f>
        <v/>
      </c>
      <c r="F226" s="90"/>
    </row>
    <row r="229" spans="1:6" ht="17.399999999999999" customHeight="1" x14ac:dyDescent="0.4">
      <c r="A229" s="94" t="s">
        <v>270</v>
      </c>
    </row>
    <row r="230" spans="1:6" ht="17.399999999999999" customHeight="1" thickBot="1" x14ac:dyDescent="0.3"/>
    <row r="231" spans="1:6" ht="32.4" customHeight="1" thickBot="1" x14ac:dyDescent="0.3">
      <c r="A231" s="217" t="s">
        <v>271</v>
      </c>
      <c r="B231" s="218"/>
      <c r="C231" s="218"/>
      <c r="D231" s="219"/>
    </row>
    <row r="232" spans="1:6" ht="42" x14ac:dyDescent="0.25">
      <c r="A232" s="102" t="s">
        <v>227</v>
      </c>
      <c r="B232" s="102" t="s">
        <v>272</v>
      </c>
      <c r="C232" s="102" t="s">
        <v>273</v>
      </c>
      <c r="D232" s="102" t="s">
        <v>246</v>
      </c>
      <c r="E232" s="102" t="s">
        <v>230</v>
      </c>
      <c r="F232" s="102" t="s">
        <v>231</v>
      </c>
    </row>
    <row r="233" spans="1:6" ht="17.399999999999999" customHeight="1" x14ac:dyDescent="0.25">
      <c r="A233" s="90"/>
      <c r="B233" s="91"/>
      <c r="C233" s="92"/>
      <c r="D233" s="101">
        <v>1</v>
      </c>
      <c r="E233" s="19" t="str">
        <f>IFERROR(VLOOKUP(B233,'Emission factors'!$A$24:$B$34,2,FALSE)*C233*D233,"")</f>
        <v/>
      </c>
      <c r="F233" s="90"/>
    </row>
    <row r="234" spans="1:6" ht="17.399999999999999" customHeight="1" x14ac:dyDescent="0.25">
      <c r="A234" s="90"/>
      <c r="B234" s="91"/>
      <c r="C234" s="92"/>
      <c r="D234" s="101">
        <v>1</v>
      </c>
      <c r="E234" s="19" t="str">
        <f>IFERROR(VLOOKUP(B234,'Emission factors'!$A$24:$B$34,2,FALSE)*C234*D234,"")</f>
        <v/>
      </c>
      <c r="F234" s="90"/>
    </row>
    <row r="235" spans="1:6" ht="17.399999999999999" customHeight="1" x14ac:dyDescent="0.25">
      <c r="A235" s="90"/>
      <c r="B235" s="91"/>
      <c r="C235" s="92"/>
      <c r="D235" s="101">
        <v>1</v>
      </c>
      <c r="E235" s="19" t="str">
        <f>IFERROR(VLOOKUP(B235,'Emission factors'!$A$24:$B$34,2,FALSE)*C235*D235,"")</f>
        <v/>
      </c>
      <c r="F235" s="90"/>
    </row>
    <row r="236" spans="1:6" ht="17.399999999999999" customHeight="1" x14ac:dyDescent="0.25">
      <c r="A236" s="90"/>
      <c r="B236" s="91"/>
      <c r="C236" s="92"/>
      <c r="D236" s="101">
        <v>1</v>
      </c>
      <c r="E236" s="19" t="str">
        <f>IFERROR(VLOOKUP(B236,'Emission factors'!$A$24:$B$34,2,FALSE)*C236*D236,"")</f>
        <v/>
      </c>
      <c r="F236" s="90"/>
    </row>
    <row r="237" spans="1:6" ht="17.399999999999999" customHeight="1" x14ac:dyDescent="0.25">
      <c r="A237" s="90"/>
      <c r="B237" s="91"/>
      <c r="C237" s="92"/>
      <c r="D237" s="101">
        <v>1</v>
      </c>
      <c r="E237" s="19" t="str">
        <f>IFERROR(VLOOKUP(B237,'Emission factors'!$A$24:$B$34,2,FALSE)*C237*D237,"")</f>
        <v/>
      </c>
      <c r="F237" s="90"/>
    </row>
    <row r="238" spans="1:6" ht="17.399999999999999" customHeight="1" x14ac:dyDescent="0.25">
      <c r="A238" s="90"/>
      <c r="B238" s="91"/>
      <c r="C238" s="92"/>
      <c r="D238" s="101">
        <v>1</v>
      </c>
      <c r="E238" s="19" t="str">
        <f>IFERROR(VLOOKUP(B238,'Emission factors'!$A$24:$B$34,2,FALSE)*C238*D238,"")</f>
        <v/>
      </c>
      <c r="F238" s="90"/>
    </row>
    <row r="239" spans="1:6" ht="17.399999999999999" customHeight="1" x14ac:dyDescent="0.25">
      <c r="A239" s="90"/>
      <c r="B239" s="91"/>
      <c r="C239" s="92"/>
      <c r="D239" s="101">
        <v>1</v>
      </c>
      <c r="E239" s="19" t="str">
        <f>IFERROR(VLOOKUP(B239,'Emission factors'!$A$24:$B$34,2,FALSE)*C239*D239,"")</f>
        <v/>
      </c>
      <c r="F239" s="90"/>
    </row>
    <row r="240" spans="1:6" ht="17.399999999999999" customHeight="1" x14ac:dyDescent="0.25">
      <c r="A240" s="90"/>
      <c r="B240" s="91"/>
      <c r="C240" s="92"/>
      <c r="D240" s="101">
        <v>1</v>
      </c>
      <c r="E240" s="19" t="str">
        <f>IFERROR(VLOOKUP(B240,'Emission factors'!$A$24:$B$34,2,FALSE)*C240*D240,"")</f>
        <v/>
      </c>
      <c r="F240" s="90"/>
    </row>
    <row r="241" spans="1:6" ht="17.399999999999999" customHeight="1" x14ac:dyDescent="0.25">
      <c r="A241" s="90"/>
      <c r="B241" s="91"/>
      <c r="C241" s="92"/>
      <c r="D241" s="101">
        <v>1</v>
      </c>
      <c r="E241" s="19" t="str">
        <f>IFERROR(VLOOKUP(B241,'Emission factors'!$A$24:$B$34,2,FALSE)*C241*D241,"")</f>
        <v/>
      </c>
      <c r="F241" s="90"/>
    </row>
    <row r="242" spans="1:6" ht="17.399999999999999" customHeight="1" x14ac:dyDescent="0.25">
      <c r="A242" s="90"/>
      <c r="B242" s="91"/>
      <c r="C242" s="92"/>
      <c r="D242" s="101">
        <v>1</v>
      </c>
      <c r="E242" s="19" t="str">
        <f>IFERROR(VLOOKUP(B242,'Emission factors'!$A$24:$B$34,2,FALSE)*C242*D242,"")</f>
        <v/>
      </c>
      <c r="F242" s="90"/>
    </row>
    <row r="243" spans="1:6" ht="17.399999999999999" customHeight="1" x14ac:dyDescent="0.25">
      <c r="A243" s="90"/>
      <c r="B243" s="91"/>
      <c r="C243" s="92"/>
      <c r="D243" s="101">
        <v>1</v>
      </c>
      <c r="E243" s="19" t="str">
        <f>IFERROR(VLOOKUP(B243,'Emission factors'!$A$24:$B$34,2,FALSE)*C243*D243,"")</f>
        <v/>
      </c>
      <c r="F243" s="90"/>
    </row>
    <row r="244" spans="1:6" ht="17.399999999999999" customHeight="1" x14ac:dyDescent="0.25">
      <c r="A244" s="90"/>
      <c r="B244" s="91"/>
      <c r="C244" s="92"/>
      <c r="D244" s="101">
        <v>1</v>
      </c>
      <c r="E244" s="19" t="str">
        <f>IFERROR(VLOOKUP(B244,'Emission factors'!$A$24:$B$34,2,FALSE)*C244*D244,"")</f>
        <v/>
      </c>
      <c r="F244" s="90"/>
    </row>
    <row r="245" spans="1:6" ht="17.399999999999999" customHeight="1" x14ac:dyDescent="0.25">
      <c r="A245" s="90"/>
      <c r="B245" s="91"/>
      <c r="C245" s="92"/>
      <c r="D245" s="101">
        <v>1</v>
      </c>
      <c r="E245" s="19" t="str">
        <f>IFERROR(VLOOKUP(B245,'Emission factors'!$A$24:$B$34,2,FALSE)*C245*D245,"")</f>
        <v/>
      </c>
      <c r="F245" s="90"/>
    </row>
    <row r="246" spans="1:6" ht="17.399999999999999" customHeight="1" x14ac:dyDescent="0.25">
      <c r="A246" s="90"/>
      <c r="B246" s="91"/>
      <c r="C246" s="92"/>
      <c r="D246" s="101">
        <v>1</v>
      </c>
      <c r="E246" s="19" t="str">
        <f>IFERROR(VLOOKUP(B246,'Emission factors'!$A$24:$B$34,2,FALSE)*C246*D246,"")</f>
        <v/>
      </c>
      <c r="F246" s="90"/>
    </row>
    <row r="247" spans="1:6" ht="17.399999999999999" customHeight="1" x14ac:dyDescent="0.25">
      <c r="A247" s="90"/>
      <c r="B247" s="91"/>
      <c r="C247" s="92"/>
      <c r="D247" s="101">
        <v>1</v>
      </c>
      <c r="E247" s="19" t="str">
        <f>IFERROR(VLOOKUP(B247,'Emission factors'!$A$24:$B$34,2,FALSE)*C247*D247,"")</f>
        <v/>
      </c>
      <c r="F247" s="90"/>
    </row>
    <row r="248" spans="1:6" ht="17.399999999999999" customHeight="1" x14ac:dyDescent="0.25">
      <c r="A248" s="90"/>
      <c r="B248" s="91"/>
      <c r="C248" s="92"/>
      <c r="D248" s="101">
        <v>1</v>
      </c>
      <c r="E248" s="19" t="str">
        <f>IFERROR(VLOOKUP(B248,'Emission factors'!$A$24:$B$34,2,FALSE)*C248*D248,"")</f>
        <v/>
      </c>
      <c r="F248" s="90"/>
    </row>
    <row r="249" spans="1:6" ht="17.399999999999999" customHeight="1" x14ac:dyDescent="0.25">
      <c r="A249" s="90"/>
      <c r="B249" s="91"/>
      <c r="C249" s="92"/>
      <c r="D249" s="101">
        <v>1</v>
      </c>
      <c r="E249" s="19" t="str">
        <f>IFERROR(VLOOKUP(B249,'Emission factors'!$A$24:$B$34,2,FALSE)*C249*D249,"")</f>
        <v/>
      </c>
      <c r="F249" s="90"/>
    </row>
    <row r="250" spans="1:6" ht="17.399999999999999" customHeight="1" x14ac:dyDescent="0.25">
      <c r="A250" s="90"/>
      <c r="B250" s="91"/>
      <c r="C250" s="92"/>
      <c r="D250" s="101">
        <v>1</v>
      </c>
      <c r="E250" s="19" t="str">
        <f>IFERROR(VLOOKUP(B250,'Emission factors'!$A$24:$B$34,2,FALSE)*C250*D250,"")</f>
        <v/>
      </c>
      <c r="F250" s="90"/>
    </row>
    <row r="251" spans="1:6" ht="17.399999999999999" customHeight="1" x14ac:dyDescent="0.25">
      <c r="A251" s="90"/>
      <c r="B251" s="91"/>
      <c r="C251" s="92"/>
      <c r="D251" s="101">
        <v>1</v>
      </c>
      <c r="E251" s="19" t="str">
        <f>IFERROR(VLOOKUP(B251,'Emission factors'!$A$24:$B$34,2,FALSE)*C251*D251,"")</f>
        <v/>
      </c>
      <c r="F251" s="90"/>
    </row>
    <row r="252" spans="1:6" ht="17.399999999999999" customHeight="1" x14ac:dyDescent="0.25">
      <c r="A252" s="90"/>
      <c r="B252" s="91"/>
      <c r="C252" s="92"/>
      <c r="D252" s="101">
        <v>1</v>
      </c>
      <c r="E252" s="19" t="str">
        <f>IFERROR(VLOOKUP(B252,'Emission factors'!$A$24:$B$34,2,FALSE)*C252*D252,"")</f>
        <v/>
      </c>
      <c r="F252" s="90"/>
    </row>
    <row r="255" spans="1:6" ht="22.8" x14ac:dyDescent="0.4">
      <c r="A255" s="94" t="s">
        <v>274</v>
      </c>
    </row>
    <row r="257" spans="1:4" ht="45.6" customHeight="1" thickBot="1" x14ac:dyDescent="0.3">
      <c r="A257" s="217" t="s">
        <v>275</v>
      </c>
      <c r="B257" s="218"/>
      <c r="C257" s="218"/>
      <c r="D257" s="219"/>
    </row>
    <row r="258" spans="1:4" ht="63" x14ac:dyDescent="0.25">
      <c r="A258" s="102" t="s">
        <v>276</v>
      </c>
      <c r="B258" s="102" t="s">
        <v>230</v>
      </c>
      <c r="C258" s="102" t="s">
        <v>231</v>
      </c>
    </row>
    <row r="259" spans="1:4" ht="17.399999999999999" customHeight="1" x14ac:dyDescent="0.25">
      <c r="A259" s="90"/>
      <c r="B259" s="90"/>
      <c r="C259" s="90"/>
    </row>
    <row r="260" spans="1:4" ht="17.399999999999999" customHeight="1" x14ac:dyDescent="0.25">
      <c r="A260" s="90"/>
      <c r="B260" s="90"/>
      <c r="C260" s="90"/>
    </row>
    <row r="261" spans="1:4" ht="17.399999999999999" customHeight="1" x14ac:dyDescent="0.25">
      <c r="A261" s="90"/>
      <c r="B261" s="90"/>
      <c r="C261" s="90"/>
    </row>
    <row r="262" spans="1:4" ht="17.399999999999999" customHeight="1" x14ac:dyDescent="0.25">
      <c r="A262" s="90"/>
      <c r="B262" s="90"/>
      <c r="C262" s="90"/>
    </row>
    <row r="263" spans="1:4" ht="17.399999999999999" customHeight="1" x14ac:dyDescent="0.25">
      <c r="A263" s="90"/>
      <c r="B263" s="90"/>
      <c r="C263" s="90"/>
    </row>
    <row r="264" spans="1:4" ht="17.399999999999999" customHeight="1" x14ac:dyDescent="0.25">
      <c r="A264" s="90"/>
      <c r="B264" s="90"/>
      <c r="C264" s="90"/>
    </row>
    <row r="265" spans="1:4" ht="17.399999999999999" customHeight="1" x14ac:dyDescent="0.25">
      <c r="A265" s="90"/>
      <c r="B265" s="90"/>
      <c r="C265" s="90"/>
    </row>
    <row r="266" spans="1:4" ht="17.399999999999999" customHeight="1" x14ac:dyDescent="0.25">
      <c r="A266" s="90"/>
      <c r="B266" s="90"/>
      <c r="C266" s="90"/>
    </row>
    <row r="267" spans="1:4" ht="17.399999999999999" customHeight="1" x14ac:dyDescent="0.25">
      <c r="A267" s="90"/>
      <c r="B267" s="90"/>
      <c r="C267" s="90"/>
    </row>
    <row r="268" spans="1:4" ht="17.399999999999999" customHeight="1" x14ac:dyDescent="0.25">
      <c r="A268" s="90"/>
      <c r="B268" s="90"/>
      <c r="C268" s="90"/>
    </row>
    <row r="269" spans="1:4" ht="17.399999999999999" customHeight="1" x14ac:dyDescent="0.25">
      <c r="A269" s="90"/>
      <c r="B269" s="90"/>
      <c r="C269" s="90"/>
    </row>
    <row r="270" spans="1:4" ht="17.399999999999999" customHeight="1" x14ac:dyDescent="0.25">
      <c r="A270" s="90"/>
      <c r="B270" s="90"/>
      <c r="C270" s="90"/>
    </row>
    <row r="271" spans="1:4" ht="17.399999999999999" customHeight="1" x14ac:dyDescent="0.25">
      <c r="A271" s="90"/>
      <c r="B271" s="90"/>
      <c r="C271" s="90"/>
    </row>
    <row r="272" spans="1:4" ht="17.399999999999999" customHeight="1" x14ac:dyDescent="0.25">
      <c r="A272" s="90"/>
      <c r="B272" s="90"/>
      <c r="C272" s="90"/>
    </row>
    <row r="273" spans="1:3" ht="17.399999999999999" customHeight="1" x14ac:dyDescent="0.25">
      <c r="A273" s="90"/>
      <c r="B273" s="90"/>
      <c r="C273" s="90"/>
    </row>
    <row r="274" spans="1:3" ht="17.399999999999999" customHeight="1" x14ac:dyDescent="0.25">
      <c r="A274" s="90"/>
      <c r="B274" s="90"/>
      <c r="C274" s="90"/>
    </row>
  </sheetData>
  <sheetProtection algorithmName="SHA-512" hashValue="bXxl8CUkaatrKAooWVydTJUYwkzoPS2lTNsqvIBneD66gzmUHL4CoNM2PrqzhlkLLkhRisd+VfkeFFPfBlywGA==" saltValue="p4CD5xF7kZ+jxD92tHpfaw==" spinCount="100000" sheet="1" formatRows="0"/>
  <protectedRanges>
    <protectedRange algorithmName="SHA-512" hashValue="2YmAuqWUGqWqseW7vs9pIEWgqQdjaJ+PGsKsU5Nki8ofYz1bnqTQlMD/WtThHVHShZHy3FeCJqVqIYFpZEapGw==" saltValue="RX0xwDZBMqJo0WU8w9KNDQ==" spinCount="100000" sqref="E9:E11" name="Range1"/>
  </protectedRanges>
  <mergeCells count="17">
    <mergeCell ref="A257:D257"/>
    <mergeCell ref="A175:D175"/>
    <mergeCell ref="D14:G15"/>
    <mergeCell ref="A14:A15"/>
    <mergeCell ref="B14:B15"/>
    <mergeCell ref="A20:D20"/>
    <mergeCell ref="A96:D96"/>
    <mergeCell ref="A204:D204"/>
    <mergeCell ref="A231:D231"/>
    <mergeCell ref="A62:D62"/>
    <mergeCell ref="A110:D110"/>
    <mergeCell ref="A142:D142"/>
    <mergeCell ref="H2:L7"/>
    <mergeCell ref="E9:F9"/>
    <mergeCell ref="E10:F10"/>
    <mergeCell ref="E11:F11"/>
    <mergeCell ref="A2:F7"/>
  </mergeCells>
  <phoneticPr fontId="11" type="noConversion"/>
  <conditionalFormatting sqref="D14">
    <cfRule type="containsText" dxfId="19" priority="2" operator="containsText" text="over">
      <formula>NOT(ISERROR(SEARCH("over",D14)))</formula>
    </cfRule>
  </conditionalFormatting>
  <conditionalFormatting sqref="E11">
    <cfRule type="expression" dxfId="18" priority="1" stopIfTrue="1">
      <formula>#REF!="Other (tonnes CO2e)"</formula>
    </cfRule>
  </conditionalFormatting>
  <dataValidations count="4">
    <dataValidation type="decimal" operator="greaterThanOrEqual" allowBlank="1" showInputMessage="1" showErrorMessage="1" sqref="L22:L57 F206:F226 F22:H57 D233:D252 F233:F252 B259:C274 K64:K91 I231:I1048576 F98:F106 H112:H137 F64:G91 D98:D106 H144:H169 D112:F137 E177:E202 D206:D226 E144:F169" xr:uid="{B3457B0E-3495-4383-875D-4E236DAFC53B}">
      <formula1>0</formula1>
    </dataValidation>
    <dataValidation type="list" allowBlank="1" showInputMessage="1" showErrorMessage="1" sqref="I22:I57 H64:H91" xr:uid="{995FAC32-9845-4831-B961-AA77DCFC2CBD}">
      <formula1>"Yes,No"</formula1>
    </dataValidation>
    <dataValidation type="list" allowBlank="1" showInputMessage="1" showErrorMessage="1" sqref="B22:B57" xr:uid="{CF4EBC09-DC1C-49D1-88E8-E152DDC2DA72}">
      <formula1>"Staff, Artists, Board, Audience, Other"</formula1>
    </dataValidation>
    <dataValidation operator="greaterThanOrEqual" allowBlank="1" showInputMessage="1" showErrorMessage="1" sqref="E64:E91" xr:uid="{6166949C-2B2D-402A-81FB-2833BE105A21}"/>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C6D174DB-75ED-47CE-B0BF-58D6CCD4211C}">
          <x14:formula1>
            <xm:f>'Emission factors'!$A$2:$A$17</xm:f>
          </x14:formula1>
          <xm:sqref>B206:B226</xm:sqref>
        </x14:dataValidation>
        <x14:dataValidation type="list" operator="greaterThanOrEqual" allowBlank="1" showInputMessage="1" showErrorMessage="1" xr:uid="{C024EEEB-42A3-48FD-9F10-5271D272799B}">
          <x14:formula1>
            <xm:f>Transport!$C$17:$C$26</xm:f>
          </x14:formula1>
          <xm:sqref>D80:D91</xm:sqref>
        </x14:dataValidation>
        <x14:dataValidation type="list" allowBlank="1" showInputMessage="1" showErrorMessage="1" xr:uid="{14415F87-A481-43A9-8E63-F5B40810F951}">
          <x14:formula1>
            <xm:f>'Emission factors'!$D$2:$D$21</xm:f>
          </x14:formula1>
          <xm:sqref>B177:B199</xm:sqref>
        </x14:dataValidation>
        <x14:dataValidation type="list" allowBlank="1" showInputMessage="1" showErrorMessage="1" xr:uid="{508F2D92-4E8B-4C3A-9672-3887D565B34E}">
          <x14:formula1>
            <xm:f>Locations!$B$3:$B$308</xm:f>
          </x14:formula1>
          <xm:sqref>C22:D57 B64:C91</xm:sqref>
        </x14:dataValidation>
        <x14:dataValidation type="list" allowBlank="1" showInputMessage="1" showErrorMessage="1" xr:uid="{362B0D17-717F-4C53-924C-64B0E39E37FE}">
          <x14:formula1>
            <xm:f>Transport!#REF!</xm:f>
          </x14:formula1>
          <xm:sqref>F275:F1048576 F253:F256</xm:sqref>
        </x14:dataValidation>
        <x14:dataValidation type="list" allowBlank="1" showInputMessage="1" showErrorMessage="1" xr:uid="{E5895B2E-F728-4080-ADC5-4B90A8A2945E}">
          <x14:formula1>
            <xm:f>'Emission factors'!$A$24:$A$34</xm:f>
          </x14:formula1>
          <xm:sqref>B233:B252</xm:sqref>
        </x14:dataValidation>
        <x14:dataValidation type="list" allowBlank="1" showInputMessage="1" showErrorMessage="1" xr:uid="{8F47B8D7-C1C9-4FF5-917D-659D8A6AAC1F}">
          <x14:formula1>
            <xm:f>Transport!$L$3:$L$14</xm:f>
          </x14:formula1>
          <xm:sqref>B112:B137</xm:sqref>
        </x14:dataValidation>
        <x14:dataValidation type="list" allowBlank="1" showInputMessage="1" showErrorMessage="1" xr:uid="{ABE2F01B-BE05-4341-A4C1-A2642F6103EE}">
          <x14:formula1>
            <xm:f>Transport!$B$3:$B$14</xm:f>
          </x14:formula1>
          <xm:sqref>E22:E57</xm:sqref>
        </x14:dataValidation>
        <x14:dataValidation type="list" operator="greaterThanOrEqual" allowBlank="1" showInputMessage="1" showErrorMessage="1" xr:uid="{598B2546-9B7A-4DA0-B5A5-0EE8DEEA63CB}">
          <x14:formula1>
            <xm:f>Transport!$C$17:$C$28</xm:f>
          </x14:formula1>
          <xm:sqref>D64:D79</xm:sqref>
        </x14:dataValidation>
        <x14:dataValidation type="list" allowBlank="1" showInputMessage="1" showErrorMessage="1" xr:uid="{2D0AC3EE-88A0-4B70-8C8A-4773A55533A4}">
          <x14:formula1>
            <xm:f>Transport!$L$27:$L$28</xm:f>
          </x14:formula1>
          <xm:sqref>B98:B106</xm:sqref>
        </x14:dataValidation>
        <x14:dataValidation type="list" allowBlank="1" showInputMessage="1" showErrorMessage="1" xr:uid="{A27D1014-030F-484F-A227-8AAAACCE0960}">
          <x14:formula1>
            <xm:f>Transport!$L$15:$L$26</xm:f>
          </x14:formula1>
          <xm:sqref>B144:B169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BDF11-176D-4A5C-81A2-25FDACA51D52}">
  <dimension ref="A1:N274"/>
  <sheetViews>
    <sheetView topLeftCell="A6" zoomScale="50" zoomScaleNormal="50" workbookViewId="0">
      <selection activeCell="F22" sqref="F22"/>
    </sheetView>
  </sheetViews>
  <sheetFormatPr defaultColWidth="8.88671875" defaultRowHeight="17.399999999999999" customHeight="1" x14ac:dyDescent="0.25"/>
  <cols>
    <col min="1" max="1" width="61.44140625" style="17" bestFit="1" customWidth="1"/>
    <col min="2" max="2" width="48.6640625" style="17" customWidth="1"/>
    <col min="3" max="3" width="33" style="17" customWidth="1"/>
    <col min="4" max="4" width="37.5546875" style="17" bestFit="1" customWidth="1"/>
    <col min="5" max="5" width="41" style="17" bestFit="1" customWidth="1"/>
    <col min="6" max="6" width="57.6640625" style="17" customWidth="1"/>
    <col min="7" max="7" width="41" style="17" bestFit="1" customWidth="1"/>
    <col min="8" max="8" width="42.5546875" style="17" customWidth="1"/>
    <col min="9" max="9" width="29.5546875" style="17" customWidth="1"/>
    <col min="10" max="10" width="41" style="17" bestFit="1" customWidth="1"/>
    <col min="11" max="11" width="54.109375" style="17" bestFit="1" customWidth="1"/>
    <col min="12" max="12" width="49.109375" style="17" customWidth="1"/>
    <col min="13" max="13" width="14.5546875" style="17" customWidth="1"/>
    <col min="14" max="14" width="12.109375" style="17" customWidth="1"/>
    <col min="15" max="16384" width="8.88671875" style="17"/>
  </cols>
  <sheetData>
    <row r="1" spans="1:12" ht="18.600000000000001" customHeight="1" thickBot="1" x14ac:dyDescent="0.3">
      <c r="E1" s="17" t="s">
        <v>222</v>
      </c>
      <c r="F1" s="97"/>
      <c r="G1" s="97"/>
    </row>
    <row r="2" spans="1:12" ht="27.9" customHeight="1" x14ac:dyDescent="0.25">
      <c r="A2" s="208" t="s">
        <v>232</v>
      </c>
      <c r="B2" s="209"/>
      <c r="C2" s="209"/>
      <c r="D2" s="209"/>
      <c r="E2" s="209"/>
      <c r="F2" s="210"/>
      <c r="H2" s="196" t="s">
        <v>233</v>
      </c>
      <c r="I2" s="197"/>
      <c r="J2" s="197"/>
      <c r="K2" s="197"/>
      <c r="L2" s="198"/>
    </row>
    <row r="3" spans="1:12" ht="27.9" customHeight="1" x14ac:dyDescent="0.25">
      <c r="A3" s="211"/>
      <c r="B3" s="212"/>
      <c r="C3" s="212"/>
      <c r="D3" s="212"/>
      <c r="E3" s="212"/>
      <c r="F3" s="213"/>
      <c r="G3" s="99"/>
      <c r="H3" s="199"/>
      <c r="I3" s="200"/>
      <c r="J3" s="200"/>
      <c r="K3" s="200"/>
      <c r="L3" s="201"/>
    </row>
    <row r="4" spans="1:12" ht="27.9" customHeight="1" x14ac:dyDescent="0.25">
      <c r="A4" s="211"/>
      <c r="B4" s="212"/>
      <c r="C4" s="212"/>
      <c r="D4" s="212"/>
      <c r="E4" s="212"/>
      <c r="F4" s="213"/>
      <c r="G4" s="99"/>
      <c r="H4" s="199"/>
      <c r="I4" s="200"/>
      <c r="J4" s="200"/>
      <c r="K4" s="200"/>
      <c r="L4" s="201"/>
    </row>
    <row r="5" spans="1:12" ht="27.9" customHeight="1" x14ac:dyDescent="0.25">
      <c r="A5" s="211"/>
      <c r="B5" s="212"/>
      <c r="C5" s="212"/>
      <c r="D5" s="212"/>
      <c r="E5" s="212"/>
      <c r="F5" s="213"/>
      <c r="G5" s="99"/>
      <c r="H5" s="199"/>
      <c r="I5" s="200"/>
      <c r="J5" s="200"/>
      <c r="K5" s="200"/>
      <c r="L5" s="201"/>
    </row>
    <row r="6" spans="1:12" ht="27.9" customHeight="1" x14ac:dyDescent="0.25">
      <c r="A6" s="211"/>
      <c r="B6" s="212"/>
      <c r="C6" s="212"/>
      <c r="D6" s="212"/>
      <c r="E6" s="212"/>
      <c r="F6" s="213"/>
      <c r="G6" s="99"/>
      <c r="H6" s="199"/>
      <c r="I6" s="200"/>
      <c r="J6" s="200"/>
      <c r="K6" s="200"/>
      <c r="L6" s="201"/>
    </row>
    <row r="7" spans="1:12" ht="27.9" customHeight="1" thickBot="1" x14ac:dyDescent="0.3">
      <c r="A7" s="214"/>
      <c r="B7" s="215"/>
      <c r="C7" s="215"/>
      <c r="D7" s="215"/>
      <c r="E7" s="215"/>
      <c r="F7" s="216"/>
      <c r="G7" s="99"/>
      <c r="H7" s="202"/>
      <c r="I7" s="203"/>
      <c r="J7" s="203"/>
      <c r="K7" s="203"/>
      <c r="L7" s="204"/>
    </row>
    <row r="8" spans="1:12" ht="18.600000000000001" customHeight="1" x14ac:dyDescent="0.25"/>
    <row r="9" spans="1:12" ht="25.2" x14ac:dyDescent="0.4">
      <c r="A9" s="98" t="s">
        <v>223</v>
      </c>
      <c r="B9" s="86">
        <f>'READ FIRST'!H19</f>
        <v>0</v>
      </c>
      <c r="E9" s="205" t="s">
        <v>126</v>
      </c>
      <c r="F9" s="205"/>
    </row>
    <row r="10" spans="1:12" ht="25.2" x14ac:dyDescent="0.4">
      <c r="A10" s="98" t="s">
        <v>234</v>
      </c>
      <c r="B10" s="89">
        <f>'Master budget'!S17</f>
        <v>0</v>
      </c>
      <c r="E10" s="206" t="s">
        <v>128</v>
      </c>
      <c r="F10" s="206"/>
    </row>
    <row r="11" spans="1:12" ht="25.2" x14ac:dyDescent="0.4">
      <c r="A11" s="98" t="s">
        <v>235</v>
      </c>
      <c r="B11" s="89">
        <f>SUM(K22:K57,J64:J91,E98:E106,G112:G137,G144:G169,F177:F199,E206:E226,E233:E252,B259:B274)</f>
        <v>0</v>
      </c>
      <c r="E11" s="207" t="s">
        <v>130</v>
      </c>
      <c r="F11" s="207"/>
    </row>
    <row r="12" spans="1:12" ht="25.2" x14ac:dyDescent="0.4">
      <c r="A12" s="98" t="s">
        <v>236</v>
      </c>
      <c r="B12" s="89">
        <f>SUM(L22:L57,K64:K91,H112:H137,H144:H169,F98:F106,G177:G199,F206:F226,F233:F252,C259:C274)</f>
        <v>0</v>
      </c>
    </row>
    <row r="13" spans="1:12" ht="13.8" x14ac:dyDescent="0.25"/>
    <row r="14" spans="1:12" ht="14.1" customHeight="1" x14ac:dyDescent="0.25">
      <c r="A14" s="220" t="s">
        <v>237</v>
      </c>
      <c r="B14" s="222"/>
      <c r="D14" s="183" t="str">
        <f>IF((B10-B11)&gt;=0,"You are within budget.","You are over budget. You may want to look again at your proposed actions.")</f>
        <v>You are within budget.</v>
      </c>
      <c r="E14" s="183"/>
      <c r="F14" s="183"/>
      <c r="G14" s="183"/>
    </row>
    <row r="15" spans="1:12" ht="18.600000000000001" customHeight="1" x14ac:dyDescent="0.25">
      <c r="A15" s="221"/>
      <c r="B15" s="223"/>
      <c r="D15" s="183"/>
      <c r="E15" s="183"/>
      <c r="F15" s="183"/>
      <c r="G15" s="183"/>
    </row>
    <row r="16" spans="1:12" ht="18.600000000000001" customHeight="1" x14ac:dyDescent="0.25"/>
    <row r="17" spans="1:14" ht="13.8" x14ac:dyDescent="0.25">
      <c r="M17" s="93"/>
    </row>
    <row r="18" spans="1:14" ht="22.8" x14ac:dyDescent="0.4">
      <c r="A18" s="94" t="s">
        <v>238</v>
      </c>
      <c r="J18" s="95"/>
      <c r="K18" s="93"/>
      <c r="M18" s="93"/>
    </row>
    <row r="19" spans="1:14" ht="15" customHeight="1" thickBot="1" x14ac:dyDescent="0.45">
      <c r="A19" s="94"/>
      <c r="K19" s="93"/>
      <c r="M19" s="93"/>
    </row>
    <row r="20" spans="1:14" ht="30.6" customHeight="1" thickBot="1" x14ac:dyDescent="0.3">
      <c r="A20" s="224" t="s">
        <v>239</v>
      </c>
      <c r="B20" s="225"/>
      <c r="C20" s="225"/>
      <c r="D20" s="226"/>
    </row>
    <row r="21" spans="1:14" ht="42.6" customHeight="1" x14ac:dyDescent="0.25">
      <c r="A21" s="80" t="s">
        <v>227</v>
      </c>
      <c r="B21" s="80" t="s">
        <v>240</v>
      </c>
      <c r="C21" s="80" t="s">
        <v>241</v>
      </c>
      <c r="D21" s="80" t="s">
        <v>242</v>
      </c>
      <c r="E21" s="80" t="s">
        <v>243</v>
      </c>
      <c r="F21" s="80" t="s">
        <v>244</v>
      </c>
      <c r="G21" s="102" t="s">
        <v>245</v>
      </c>
      <c r="H21" s="80" t="s">
        <v>246</v>
      </c>
      <c r="I21" s="80" t="s">
        <v>247</v>
      </c>
      <c r="J21" s="80" t="s">
        <v>248</v>
      </c>
      <c r="K21" s="80" t="s">
        <v>230</v>
      </c>
      <c r="L21" s="102" t="s">
        <v>249</v>
      </c>
    </row>
    <row r="22" spans="1:14" ht="17.399999999999999" customHeight="1" x14ac:dyDescent="0.25">
      <c r="A22" s="90"/>
      <c r="B22" s="91"/>
      <c r="C22" s="91"/>
      <c r="D22" s="91"/>
      <c r="E22" s="91"/>
      <c r="F22" s="90"/>
      <c r="G22" s="90">
        <v>1</v>
      </c>
      <c r="H22" s="101">
        <v>1</v>
      </c>
      <c r="I22" s="91"/>
      <c r="J22" s="100" t="str">
        <f>(IFERROR(IF(I22="Yes",(ROUND(6371 * ACOS(SIN((VLOOKUP(C22,Locations!B:D,2,FALSE))*PI()/180)*SIN((VLOOKUP(D22,Locations!B:D,2,FALSE))*PI()/180) + COS((VLOOKUP(C22,Locations!B:D,2,FALSE))*PI()/180) * COS((VLOOKUP(D22,Locations!B:D,2,FALSE))*PI()/180)*COS((VLOOKUP(D22,Locations!B:D,3,FALSE))* PI()/180-(VLOOKUP(C22,Locations!B:D,3,FALSE))*PI()/180))/1.609,0))*2,(ROUND(6371 * ACOS(SIN((VLOOKUP(C22,Locations!B:D,2,FALSE))*PI()/180)*SIN((VLOOKUP(D22,Locations!B:D,2,FALSE))*PI()/180) + COS((VLOOKUP(C22,Locations!B:D,2,FALSE))*PI()/180) * COS((VLOOKUP(D22,Locations!B:D,2,FALSE))*PI()/180)*COS((VLOOKUP(D22,Locations!B:D,3,FALSE))* PI()/180-(VLOOKUP(C22,Locations!B:D,3,FALSE))*PI()/180))/1.609,0))),""))</f>
        <v/>
      </c>
      <c r="K22" s="100" t="str" cm="1">
        <f t="array" ref="K22">IFERROR((ROUND(IF(AND(E22="Train",INDEX(Locations!$B$3:$E$308,MATCH('Dept B Planning'!C22,Locations!$B$3:$B$308,0),4)="Europe",INDEX(Locations!$B$3:$E$308,MATCH('Dept B Planning'!D22,Locations!$B$3:$B$308,0),4)="UK"),(((INDEX(Dover!$B$3:$G$124,MATCH('Dept B Planning'!C22,Dover!$B$3:$B$124,0),6))*Transport!$D$3)+(INDEX(Dover!$B$3:$G$124,MATCH('Dept B Planning'!D22,Dover!$B$3:$B$124,0),6)*Transport!$C$3))*'Dept B Planning'!F22*IF(I22="Yes",2,1),IF(AND(E22="Train",INDEX(Locations!$B$3:$E$308,MATCH('Dept B Planning'!D22,Locations!$B$3:$B$308,0),4)="Europe",INDEX(Locations!$B$3:$E$308,MATCH('Dept B Planning'!C22,Locations!$B$3:$B$308,0),4)="UK"),(((INDEX(Dover!$B$3:$G$124,MATCH('Dept B Planning'!D22,Dover!$B$3:$B$124,0),6))*Transport!$D$3)+(INDEX(Dover!$B$3:$G$124,MATCH('Dept B Planning'!C22,Dover!$B$3:$B$124,0),6)*Transport!$C$3))*'Dept B Planning'!F22*IF(I22="Yes",2,1),IF(AND(E22="Bus/Coach",INDEX(Locations!$B$3:$E$308,MATCH('Dept B Planning'!C22,Locations!$B$3:$B$308,0),4)="Europe",INDEX(Locations!$B$3:$E$308,MATCH('Dept B Planning'!D22,Locations!$B$3:$B$308,0),4)="UK"),((((J22)-42.4)*Transport!$D$5)+(42.4*Transport!$D$13))*'Dept B Planning'!F22,IF(AND(E22="Bus/Coach",INDEX(Locations!$B$3:$E$308,MATCH('Dept B Planning'!D22,Locations!$B$3:$B$308,0),4)="Europe",INDEX(Locations!$B$3:$E$308,MATCH('Dept B Planning'!C22,Locations!$B$3:$B$308,0),4)="UK"),((((J22)-42.4)*Transport!$D$5)+(42.4*Transport!$D$13))*'Dept B Planning'!F22,IF(AND(E22="Car",INDEX(Locations!$B$3:$E$308,MATCH('Dept B Planning'!C22,Locations!$B$3:$B$308,0),4)="Europe",INDEX(Locations!$B$3:$E$308,MATCH('Dept B Planning'!D22,Locations!$B$3:$B$308,0),4)="UK"),(((((J22)-42.4)*Transport!$D$9)+(42.4*Transport!$D$14))*'Dept B Planning'!F22),IF(AND(E22="Car",INDEX(Locations!$B$3:$E$308,MATCH('Dept B Planning'!D22,Locations!$B$3:$B$308,0),4)="Europe",INDEX(Locations!$B$3:$E$308,MATCH('Dept B Planning'!C22,Locations!$B$3:$B$308,0),4)="UK"),(((((J22)-42.4)*Transport!$D$9)+(42.4*Transport!$D$14))*'Dept B Planning'!F22),IF(AND(E22="Hybrid car",INDEX(Locations!$B$3:$E$308,MATCH('Dept B Planning'!C22,Locations!$B$3:$B$308,0),4)="Europe",INDEX(Locations!$B$3:$E$308,MATCH('Dept B Planning'!D22,Locations!$B$3:$B$308,0),4)="UK"),(((((J22)-42.4)*Transport!$D$9)+(42.4*Transport!$D$14))*'Dept B Planning'!F22),IF(AND(E22="Hybrid car",INDEX(Locations!$B$3:$E$308,MATCH('Dept B Planning'!D22,Locations!$B$3:$B$308,0),4)="Europe",INDEX(Locations!$B$3:$E$308,MATCH('Dept B Planning'!C22,Locations!$B$3:$B$308,0),4)="UK"),(((((J22)-42.4)*Transport!$D$9)+(42.4*Transport!$D$14))*'Dept B Planning'!F22),IF(AND(E22="Electric car",INDEX(Locations!$B$3:$E$308,MATCH('Dept B Planning'!C22,Locations!$B$3:$B$308,0),4)="Europe",INDEX(Locations!$B$3:$E$308,MATCH('Dept B Planning'!D22,Locations!$B$3:$B$308,0),4)="UK"),(((((J22)-42.4)*Transport!$D$8)+(42.4*Transport!$D$14))*'Dept B Planning'!F22),IF(AND(E22="Electric car",INDEX(Locations!$B$3:$E$308,MATCH('Dept B Planning'!D22,Locations!$B$3:$B$308,0),4)="Europe",INDEX(Locations!$B$3:$E$308,MATCH('Dept B Planning'!C22,Locations!$B$3:$B$308,0),4)="UK"),(((((J22)-42.4)*Transport!$D$8)+(42.4*Transport!$D$14))*'Dept B Planning'!F22),IF(AND(OR(C22="Ireland",INDEX(Locations!$B$3:$F$308,MATCH('Dept B Planning'!C22,Locations!$B$3:$B$308,0),5)="Yes"),E22="Car",INDEX(Locations!$B$3:$E$308,MATCH('Dept B Planning'!D22,Locations!$B$3:$B$308,0),4)="UK"),(J22)*(0.15*Transport!$C$14+0.85*Transport!$C$9)*'Dept B Planning'!F22,IF(AND(OR(D22="Ireland",INDEX(Locations!$B$3:$F$308,MATCH('Dept B Planning'!D22,Locations!$B$3:$B$308,0),5)="Yes"),E22="Car",INDEX(Locations!$B$3:$E$308,MATCH('Dept B Planning'!C22,Locations!$B$3:$B$308,0),4)="UK"),(J22)*(0.15*Transport!$C$14+0.85*Transport!$C$9)*'Dept B Planning'!F22,IF(AND(OR(C22="Ireland",INDEX(Locations!$B$3:$F$308,MATCH('Dept B Planning'!C22,Locations!$B$3:$B$308,0),5)="Yes"),E22="Hybrid Car",INDEX(Locations!$B$3:$E$308,MATCH('Dept B Planning'!D22,Locations!$B$3:$B$308,0),4)="UK"),(J22)*(0.15*Transport!$C$14+0.85*Transport!$C$9)*'Dept B Planning'!F22,IF(AND(OR(D22="Ireland",INDEX(Locations!$B$3:$F$308,MATCH('Dept B Planning'!D22,Locations!$B$3:$B$308,0),5)="Yes"),E22="Hybrid Car",INDEX(Locations!$B$3:$E$308,MATCH('Dept B Planning'!C22,Locations!$B$3:$B$308,0),4)="UK"),(J22)*(0.15*Transport!$C$14+0.85*Transport!$C$9)*'Dept B Planning'!F22,IF(AND(OR(C22="Ireland",INDEX(Locations!$B$3:$F$308,MATCH('Dept B Planning'!C22,Locations!$B$3:$B$308,0),5)="Yes"),E22="Electric Car",INDEX(Locations!$B$3:$E$308,MATCH('Dept B Planning'!D22,Locations!$B$3:$B$308,0),4)="UK"),(J22)*(0.15*Transport!$C$14+0.85*Transport!$C$8)*'Dept B Planning'!F22,IF(AND(OR(D22="Ireland",INDEX(Locations!$B$3:$F$308,MATCH('Dept B Planning'!D22,Locations!$B$3:$B$308,0),5)="Yes"),E22="Electric Car",INDEX(Locations!$B$3:$E$308,MATCH('Dept B Planning'!C22,Locations!$B$3:$B$308,0),4)="UK"),(J22)*(0.15*Transport!$C$14+0.85*Transport!$C$8)*'Dept B Planning'!F22,IF(AND(OR(C22="Ireland",INDEX(Locations!$B$3:$F$308,MATCH('Dept B Planning'!C22,Locations!$B$3:$B$308,0),5)="Yes"),E22="Bus/Coach",INDEX(Locations!$B$3:$E$308,MATCH('Dept B Planning'!D22,Locations!$B$3:$B$308,0),4)="UK"),(J22)*(0.15*Transport!$C$13+0.85*Transport!$C$5)*'Dept B Planning'!F22,IF(AND(OR(D22="Ireland",INDEX(Locations!$B$3:$F$308,MATCH('Dept B Planning'!D22,Locations!$B$3:$B$308,0),5)="Yes"),E22="Bus/Coach",INDEX(Locations!$B$3:$E$308,MATCH('Dept B Planning'!C22,Locations!$B$3:$B$308,0),4)="UK"),(J22)*(0.15*Transport!$C$13+0.85*Transport!$C$5)*'Dept B Planning'!F22,IF(AND(OR(C22="Ireland",INDEX(Locations!$B$3:$F$308,MATCH('Dept B Planning'!C22,Locations!$B$3:$B$308,0),5)="Yes"),E22="Train",INDEX(Locations!$B$3:$E$308,MATCH('Dept B Planning'!D22,Locations!$B$3:$B$308,0),4)="UK"),(J22)*(0.15*Transport!$C$13+0.85*Transport!$C$3)*'Dept B Planning'!F22,IF(AND(OR(D22="Ireland",INDEX(Locations!$B$3:$F$308,MATCH('Dept B Planning'!D22,Locations!$B$3:$B$308,0),5)="Yes"),E22="Train",INDEX(Locations!$B$3:$E$308,MATCH('Dept B Planning'!C22,Locations!$B$3:$B$308,0),4)="UK"),(J22)*(0.15*Transport!$C$13+0.85*Transport!$C$3),J22*(INDEX(Transport!$B$3:$E$14,MATCH('Dept B Planning'!E22,Transport!$B$3:$B$14,0),IF(INDEX(Locations!$B$3:$G$308,MATCH('Dept B Planning'!C22,Locations!$B$3:$B$308,0),4)="UK",2,IF(INDEX(Locations!$B$3:$G$308,MATCH('Dept B Planning'!C22,Locations!$B$3:$B$308,0),4)="Europe",3,4)))))*F22*G22*H22))))))))))))))))))),1)),"")</f>
        <v/>
      </c>
      <c r="L22" s="90"/>
    </row>
    <row r="23" spans="1:14" ht="17.399999999999999" customHeight="1" x14ac:dyDescent="0.25">
      <c r="A23" s="90"/>
      <c r="B23" s="91"/>
      <c r="C23" s="91"/>
      <c r="D23" s="91"/>
      <c r="E23" s="91"/>
      <c r="F23" s="90"/>
      <c r="G23" s="90">
        <v>1</v>
      </c>
      <c r="H23" s="101">
        <v>1</v>
      </c>
      <c r="I23" s="91"/>
      <c r="J23" s="100" t="str">
        <f>(IFERROR(IF(I23="Yes",(ROUND(6371 * ACOS(SIN((VLOOKUP(C23,Locations!B:D,2,FALSE))*PI()/180)*SIN((VLOOKUP(D23,Locations!B:D,2,FALSE))*PI()/180) + COS((VLOOKUP(C23,Locations!B:D,2,FALSE))*PI()/180) * COS((VLOOKUP(D23,Locations!B:D,2,FALSE))*PI()/180)*COS((VLOOKUP(D23,Locations!B:D,3,FALSE))* PI()/180-(VLOOKUP(C23,Locations!B:D,3,FALSE))*PI()/180))/1.609,0))*2,(ROUND(6371 * ACOS(SIN((VLOOKUP(C23,Locations!B:D,2,FALSE))*PI()/180)*SIN((VLOOKUP(D23,Locations!B:D,2,FALSE))*PI()/180) + COS((VLOOKUP(C23,Locations!B:D,2,FALSE))*PI()/180) * COS((VLOOKUP(D23,Locations!B:D,2,FALSE))*PI()/180)*COS((VLOOKUP(D23,Locations!B:D,3,FALSE))* PI()/180-(VLOOKUP(C23,Locations!B:D,3,FALSE))*PI()/180))/1.609,0))),""))</f>
        <v/>
      </c>
      <c r="K23" s="100" t="str" cm="1">
        <f t="array" ref="K23">IFERROR((ROUND(IF(AND(E23="Train",INDEX(Locations!$B$3:$E$308,MATCH('Dept B Planning'!C23,Locations!$B$3:$B$308,0),4)="Europe",INDEX(Locations!$B$3:$E$308,MATCH('Dept B Planning'!D23,Locations!$B$3:$B$308,0),4)="UK"),(((INDEX(Dover!$B$3:$G$124,MATCH('Dept B Planning'!C23,Dover!$B$3:$B$124,0),6))*Transport!$D$3)+(INDEX(Dover!$B$3:$G$124,MATCH('Dept B Planning'!D23,Dover!$B$3:$B$124,0),6)*Transport!$C$3))*'Dept B Planning'!F23*IF(I23="Yes",2,1),IF(AND(E23="Train",INDEX(Locations!$B$3:$E$308,MATCH('Dept B Planning'!D23,Locations!$B$3:$B$308,0),4)="Europe",INDEX(Locations!$B$3:$E$308,MATCH('Dept B Planning'!C23,Locations!$B$3:$B$308,0),4)="UK"),(((INDEX(Dover!$B$3:$G$124,MATCH('Dept B Planning'!D23,Dover!$B$3:$B$124,0),6))*Transport!$D$3)+(INDEX(Dover!$B$3:$G$124,MATCH('Dept B Planning'!C23,Dover!$B$3:$B$124,0),6)*Transport!$C$3))*'Dept B Planning'!F23*IF(I23="Yes",2,1),IF(AND(E23="Bus/Coach",INDEX(Locations!$B$3:$E$308,MATCH('Dept B Planning'!C23,Locations!$B$3:$B$308,0),4)="Europe",INDEX(Locations!$B$3:$E$308,MATCH('Dept B Planning'!D23,Locations!$B$3:$B$308,0),4)="UK"),((((J23)-42.4)*Transport!$D$5)+(42.4*Transport!$D$13))*'Dept B Planning'!F23,IF(AND(E23="Bus/Coach",INDEX(Locations!$B$3:$E$308,MATCH('Dept B Planning'!D23,Locations!$B$3:$B$308,0),4)="Europe",INDEX(Locations!$B$3:$E$308,MATCH('Dept B Planning'!C23,Locations!$B$3:$B$308,0),4)="UK"),((((J23)-42.4)*Transport!$D$5)+(42.4*Transport!$D$13))*'Dept B Planning'!F23,IF(AND(E23="Car",INDEX(Locations!$B$3:$E$308,MATCH('Dept B Planning'!C23,Locations!$B$3:$B$308,0),4)="Europe",INDEX(Locations!$B$3:$E$308,MATCH('Dept B Planning'!D23,Locations!$B$3:$B$308,0),4)="UK"),(((((J23)-42.4)*Transport!$D$9)+(42.4*Transport!$D$14))*'Dept B Planning'!F23),IF(AND(E23="Car",INDEX(Locations!$B$3:$E$308,MATCH('Dept B Planning'!D23,Locations!$B$3:$B$308,0),4)="Europe",INDEX(Locations!$B$3:$E$308,MATCH('Dept B Planning'!C23,Locations!$B$3:$B$308,0),4)="UK"),(((((J23)-42.4)*Transport!$D$9)+(42.4*Transport!$D$14))*'Dept B Planning'!F23),IF(AND(E23="Hybrid car",INDEX(Locations!$B$3:$E$308,MATCH('Dept B Planning'!C23,Locations!$B$3:$B$308,0),4)="Europe",INDEX(Locations!$B$3:$E$308,MATCH('Dept B Planning'!D23,Locations!$B$3:$B$308,0),4)="UK"),(((((J23)-42.4)*Transport!$D$9)+(42.4*Transport!$D$14))*'Dept B Planning'!F23),IF(AND(E23="Hybrid car",INDEX(Locations!$B$3:$E$308,MATCH('Dept B Planning'!D23,Locations!$B$3:$B$308,0),4)="Europe",INDEX(Locations!$B$3:$E$308,MATCH('Dept B Planning'!C23,Locations!$B$3:$B$308,0),4)="UK"),(((((J23)-42.4)*Transport!$D$9)+(42.4*Transport!$D$14))*'Dept B Planning'!F23),IF(AND(E23="Electric car",INDEX(Locations!$B$3:$E$308,MATCH('Dept B Planning'!C23,Locations!$B$3:$B$308,0),4)="Europe",INDEX(Locations!$B$3:$E$308,MATCH('Dept B Planning'!D23,Locations!$B$3:$B$308,0),4)="UK"),(((((J23)-42.4)*Transport!$D$8)+(42.4*Transport!$D$14))*'Dept B Planning'!F23),IF(AND(E23="Electric car",INDEX(Locations!$B$3:$E$308,MATCH('Dept B Planning'!D23,Locations!$B$3:$B$308,0),4)="Europe",INDEX(Locations!$B$3:$E$308,MATCH('Dept B Planning'!C23,Locations!$B$3:$B$308,0),4)="UK"),(((((J23)-42.4)*Transport!$D$8)+(42.4*Transport!$D$14))*'Dept B Planning'!F23),IF(AND(OR(C23="Ireland",INDEX(Locations!$B$3:$F$308,MATCH('Dept B Planning'!C23,Locations!$B$3:$B$308,0),5)="Yes"),E23="Car",INDEX(Locations!$B$3:$E$308,MATCH('Dept B Planning'!D23,Locations!$B$3:$B$308,0),4)="UK"),(J23)*(0.15*Transport!$C$14+0.85*Transport!$C$9)*'Dept B Planning'!F23,IF(AND(OR(D23="Ireland",INDEX(Locations!$B$3:$F$308,MATCH('Dept B Planning'!D23,Locations!$B$3:$B$308,0),5)="Yes"),E23="Car",INDEX(Locations!$B$3:$E$308,MATCH('Dept B Planning'!C23,Locations!$B$3:$B$308,0),4)="UK"),(J23)*(0.15*Transport!$C$14+0.85*Transport!$C$9)*'Dept B Planning'!F23,IF(AND(OR(C23="Ireland",INDEX(Locations!$B$3:$F$308,MATCH('Dept B Planning'!C23,Locations!$B$3:$B$308,0),5)="Yes"),E23="Hybrid Car",INDEX(Locations!$B$3:$E$308,MATCH('Dept B Planning'!D23,Locations!$B$3:$B$308,0),4)="UK"),(J23)*(0.15*Transport!$C$14+0.85*Transport!$C$9)*'Dept B Planning'!F23,IF(AND(OR(D23="Ireland",INDEX(Locations!$B$3:$F$308,MATCH('Dept B Planning'!D23,Locations!$B$3:$B$308,0),5)="Yes"),E23="Hybrid Car",INDEX(Locations!$B$3:$E$308,MATCH('Dept B Planning'!C23,Locations!$B$3:$B$308,0),4)="UK"),(J23)*(0.15*Transport!$C$14+0.85*Transport!$C$9)*'Dept B Planning'!F23,IF(AND(OR(C23="Ireland",INDEX(Locations!$B$3:$F$308,MATCH('Dept B Planning'!C23,Locations!$B$3:$B$308,0),5)="Yes"),E23="Electric Car",INDEX(Locations!$B$3:$E$308,MATCH('Dept B Planning'!D23,Locations!$B$3:$B$308,0),4)="UK"),(J23)*(0.15*Transport!$C$14+0.85*Transport!$C$8)*'Dept B Planning'!F23,IF(AND(OR(D23="Ireland",INDEX(Locations!$B$3:$F$308,MATCH('Dept B Planning'!D23,Locations!$B$3:$B$308,0),5)="Yes"),E23="Electric Car",INDEX(Locations!$B$3:$E$308,MATCH('Dept B Planning'!C23,Locations!$B$3:$B$308,0),4)="UK"),(J23)*(0.15*Transport!$C$14+0.85*Transport!$C$8)*'Dept B Planning'!F23,IF(AND(OR(C23="Ireland",INDEX(Locations!$B$3:$F$308,MATCH('Dept B Planning'!C23,Locations!$B$3:$B$308,0),5)="Yes"),E23="Bus/Coach",INDEX(Locations!$B$3:$E$308,MATCH('Dept B Planning'!D23,Locations!$B$3:$B$308,0),4)="UK"),(J23)*(0.15*Transport!$C$13+0.85*Transport!$C$5)*'Dept B Planning'!F23,IF(AND(OR(D23="Ireland",INDEX(Locations!$B$3:$F$308,MATCH('Dept B Planning'!D23,Locations!$B$3:$B$308,0),5)="Yes"),E23="Bus/Coach",INDEX(Locations!$B$3:$E$308,MATCH('Dept B Planning'!C23,Locations!$B$3:$B$308,0),4)="UK"),(J23)*(0.15*Transport!$C$13+0.85*Transport!$C$5)*'Dept B Planning'!F23,IF(AND(OR(C23="Ireland",INDEX(Locations!$B$3:$F$308,MATCH('Dept B Planning'!C23,Locations!$B$3:$B$308,0),5)="Yes"),E23="Train",INDEX(Locations!$B$3:$E$308,MATCH('Dept B Planning'!D23,Locations!$B$3:$B$308,0),4)="UK"),(J23)*(0.15*Transport!$C$13+0.85*Transport!$C$3)*'Dept B Planning'!F23,IF(AND(OR(D23="Ireland",INDEX(Locations!$B$3:$F$308,MATCH('Dept B Planning'!D23,Locations!$B$3:$B$308,0),5)="Yes"),E23="Train",INDEX(Locations!$B$3:$E$308,MATCH('Dept B Planning'!C23,Locations!$B$3:$B$308,0),4)="UK"),(J23)*(0.15*Transport!$C$13+0.85*Transport!$C$3),J23*(INDEX(Transport!$B$3:$E$14,MATCH('Dept B Planning'!E23,Transport!$B$3:$B$14,0),IF(INDEX(Locations!$B$3:$G$308,MATCH('Dept B Planning'!C23,Locations!$B$3:$B$308,0),4)="UK",2,IF(INDEX(Locations!$B$3:$G$308,MATCH('Dept B Planning'!C23,Locations!$B$3:$B$308,0),4)="Europe",3,4)))))*F23*G23*H23))))))))))))))))))),1)),"")</f>
        <v/>
      </c>
      <c r="L23" s="90"/>
    </row>
    <row r="24" spans="1:14" ht="17.399999999999999" customHeight="1" x14ac:dyDescent="0.25">
      <c r="A24" s="90"/>
      <c r="B24" s="91"/>
      <c r="C24" s="91"/>
      <c r="D24" s="91"/>
      <c r="E24" s="91"/>
      <c r="F24" s="90"/>
      <c r="G24" s="90">
        <v>1</v>
      </c>
      <c r="H24" s="101">
        <v>1</v>
      </c>
      <c r="I24" s="91"/>
      <c r="J24" s="100" t="str">
        <f>(IFERROR(IF(I24="Yes",(ROUND(6371 * ACOS(SIN((VLOOKUP(C24,Locations!B:D,2,FALSE))*PI()/180)*SIN((VLOOKUP(D24,Locations!B:D,2,FALSE))*PI()/180) + COS((VLOOKUP(C24,Locations!B:D,2,FALSE))*PI()/180) * COS((VLOOKUP(D24,Locations!B:D,2,FALSE))*PI()/180)*COS((VLOOKUP(D24,Locations!B:D,3,FALSE))* PI()/180-(VLOOKUP(C24,Locations!B:D,3,FALSE))*PI()/180))/1.609,0))*2,(ROUND(6371 * ACOS(SIN((VLOOKUP(C24,Locations!B:D,2,FALSE))*PI()/180)*SIN((VLOOKUP(D24,Locations!B:D,2,FALSE))*PI()/180) + COS((VLOOKUP(C24,Locations!B:D,2,FALSE))*PI()/180) * COS((VLOOKUP(D24,Locations!B:D,2,FALSE))*PI()/180)*COS((VLOOKUP(D24,Locations!B:D,3,FALSE))* PI()/180-(VLOOKUP(C24,Locations!B:D,3,FALSE))*PI()/180))/1.609,0))),""))</f>
        <v/>
      </c>
      <c r="K24" s="100" t="str" cm="1">
        <f t="array" ref="K24">IFERROR((ROUND(IF(AND(E24="Train",INDEX(Locations!$B$3:$E$308,MATCH('Dept B Planning'!C24,Locations!$B$3:$B$308,0),4)="Europe",INDEX(Locations!$B$3:$E$308,MATCH('Dept B Planning'!D24,Locations!$B$3:$B$308,0),4)="UK"),(((INDEX(Dover!$B$3:$G$124,MATCH('Dept B Planning'!C24,Dover!$B$3:$B$124,0),6))*Transport!$D$3)+(INDEX(Dover!$B$3:$G$124,MATCH('Dept B Planning'!D24,Dover!$B$3:$B$124,0),6)*Transport!$C$3))*'Dept B Planning'!F24*IF(I24="Yes",2,1),IF(AND(E24="Train",INDEX(Locations!$B$3:$E$308,MATCH('Dept B Planning'!D24,Locations!$B$3:$B$308,0),4)="Europe",INDEX(Locations!$B$3:$E$308,MATCH('Dept B Planning'!C24,Locations!$B$3:$B$308,0),4)="UK"),(((INDEX(Dover!$B$3:$G$124,MATCH('Dept B Planning'!D24,Dover!$B$3:$B$124,0),6))*Transport!$D$3)+(INDEX(Dover!$B$3:$G$124,MATCH('Dept B Planning'!C24,Dover!$B$3:$B$124,0),6)*Transport!$C$3))*'Dept B Planning'!F24*IF(I24="Yes",2,1),IF(AND(E24="Bus/Coach",INDEX(Locations!$B$3:$E$308,MATCH('Dept B Planning'!C24,Locations!$B$3:$B$308,0),4)="Europe",INDEX(Locations!$B$3:$E$308,MATCH('Dept B Planning'!D24,Locations!$B$3:$B$308,0),4)="UK"),((((J24)-42.4)*Transport!$D$5)+(42.4*Transport!$D$13))*'Dept B Planning'!F24,IF(AND(E24="Bus/Coach",INDEX(Locations!$B$3:$E$308,MATCH('Dept B Planning'!D24,Locations!$B$3:$B$308,0),4)="Europe",INDEX(Locations!$B$3:$E$308,MATCH('Dept B Planning'!C24,Locations!$B$3:$B$308,0),4)="UK"),((((J24)-42.4)*Transport!$D$5)+(42.4*Transport!$D$13))*'Dept B Planning'!F24,IF(AND(E24="Car",INDEX(Locations!$B$3:$E$308,MATCH('Dept B Planning'!C24,Locations!$B$3:$B$308,0),4)="Europe",INDEX(Locations!$B$3:$E$308,MATCH('Dept B Planning'!D24,Locations!$B$3:$B$308,0),4)="UK"),(((((J24)-42.4)*Transport!$D$9)+(42.4*Transport!$D$14))*'Dept B Planning'!F24),IF(AND(E24="Car",INDEX(Locations!$B$3:$E$308,MATCH('Dept B Planning'!D24,Locations!$B$3:$B$308,0),4)="Europe",INDEX(Locations!$B$3:$E$308,MATCH('Dept B Planning'!C24,Locations!$B$3:$B$308,0),4)="UK"),(((((J24)-42.4)*Transport!$D$9)+(42.4*Transport!$D$14))*'Dept B Planning'!F24),IF(AND(E24="Hybrid car",INDEX(Locations!$B$3:$E$308,MATCH('Dept B Planning'!C24,Locations!$B$3:$B$308,0),4)="Europe",INDEX(Locations!$B$3:$E$308,MATCH('Dept B Planning'!D24,Locations!$B$3:$B$308,0),4)="UK"),(((((J24)-42.4)*Transport!$D$9)+(42.4*Transport!$D$14))*'Dept B Planning'!F24),IF(AND(E24="Hybrid car",INDEX(Locations!$B$3:$E$308,MATCH('Dept B Planning'!D24,Locations!$B$3:$B$308,0),4)="Europe",INDEX(Locations!$B$3:$E$308,MATCH('Dept B Planning'!C24,Locations!$B$3:$B$308,0),4)="UK"),(((((J24)-42.4)*Transport!$D$9)+(42.4*Transport!$D$14))*'Dept B Planning'!F24),IF(AND(E24="Electric car",INDEX(Locations!$B$3:$E$308,MATCH('Dept B Planning'!C24,Locations!$B$3:$B$308,0),4)="Europe",INDEX(Locations!$B$3:$E$308,MATCH('Dept B Planning'!D24,Locations!$B$3:$B$308,0),4)="UK"),(((((J24)-42.4)*Transport!$D$8)+(42.4*Transport!$D$14))*'Dept B Planning'!F24),IF(AND(E24="Electric car",INDEX(Locations!$B$3:$E$308,MATCH('Dept B Planning'!D24,Locations!$B$3:$B$308,0),4)="Europe",INDEX(Locations!$B$3:$E$308,MATCH('Dept B Planning'!C24,Locations!$B$3:$B$308,0),4)="UK"),(((((J24)-42.4)*Transport!$D$8)+(42.4*Transport!$D$14))*'Dept B Planning'!F24),IF(AND(OR(C24="Ireland",INDEX(Locations!$B$3:$F$308,MATCH('Dept B Planning'!C24,Locations!$B$3:$B$308,0),5)="Yes"),E24="Car",INDEX(Locations!$B$3:$E$308,MATCH('Dept B Planning'!D24,Locations!$B$3:$B$308,0),4)="UK"),(J24)*(0.15*Transport!$C$14+0.85*Transport!$C$9)*'Dept B Planning'!F24,IF(AND(OR(D24="Ireland",INDEX(Locations!$B$3:$F$308,MATCH('Dept B Planning'!D24,Locations!$B$3:$B$308,0),5)="Yes"),E24="Car",INDEX(Locations!$B$3:$E$308,MATCH('Dept B Planning'!C24,Locations!$B$3:$B$308,0),4)="UK"),(J24)*(0.15*Transport!$C$14+0.85*Transport!$C$9)*'Dept B Planning'!F24,IF(AND(OR(C24="Ireland",INDEX(Locations!$B$3:$F$308,MATCH('Dept B Planning'!C24,Locations!$B$3:$B$308,0),5)="Yes"),E24="Hybrid Car",INDEX(Locations!$B$3:$E$308,MATCH('Dept B Planning'!D24,Locations!$B$3:$B$308,0),4)="UK"),(J24)*(0.15*Transport!$C$14+0.85*Transport!$C$9)*'Dept B Planning'!F24,IF(AND(OR(D24="Ireland",INDEX(Locations!$B$3:$F$308,MATCH('Dept B Planning'!D24,Locations!$B$3:$B$308,0),5)="Yes"),E24="Hybrid Car",INDEX(Locations!$B$3:$E$308,MATCH('Dept B Planning'!C24,Locations!$B$3:$B$308,0),4)="UK"),(J24)*(0.15*Transport!$C$14+0.85*Transport!$C$9)*'Dept B Planning'!F24,IF(AND(OR(C24="Ireland",INDEX(Locations!$B$3:$F$308,MATCH('Dept B Planning'!C24,Locations!$B$3:$B$308,0),5)="Yes"),E24="Electric Car",INDEX(Locations!$B$3:$E$308,MATCH('Dept B Planning'!D24,Locations!$B$3:$B$308,0),4)="UK"),(J24)*(0.15*Transport!$C$14+0.85*Transport!$C$8)*'Dept B Planning'!F24,IF(AND(OR(D24="Ireland",INDEX(Locations!$B$3:$F$308,MATCH('Dept B Planning'!D24,Locations!$B$3:$B$308,0),5)="Yes"),E24="Electric Car",INDEX(Locations!$B$3:$E$308,MATCH('Dept B Planning'!C24,Locations!$B$3:$B$308,0),4)="UK"),(J24)*(0.15*Transport!$C$14+0.85*Transport!$C$8)*'Dept B Planning'!F24,IF(AND(OR(C24="Ireland",INDEX(Locations!$B$3:$F$308,MATCH('Dept B Planning'!C24,Locations!$B$3:$B$308,0),5)="Yes"),E24="Bus/Coach",INDEX(Locations!$B$3:$E$308,MATCH('Dept B Planning'!D24,Locations!$B$3:$B$308,0),4)="UK"),(J24)*(0.15*Transport!$C$13+0.85*Transport!$C$5)*'Dept B Planning'!F24,IF(AND(OR(D24="Ireland",INDEX(Locations!$B$3:$F$308,MATCH('Dept B Planning'!D24,Locations!$B$3:$B$308,0),5)="Yes"),E24="Bus/Coach",INDEX(Locations!$B$3:$E$308,MATCH('Dept B Planning'!C24,Locations!$B$3:$B$308,0),4)="UK"),(J24)*(0.15*Transport!$C$13+0.85*Transport!$C$5)*'Dept B Planning'!F24,IF(AND(OR(C24="Ireland",INDEX(Locations!$B$3:$F$308,MATCH('Dept B Planning'!C24,Locations!$B$3:$B$308,0),5)="Yes"),E24="Train",INDEX(Locations!$B$3:$E$308,MATCH('Dept B Planning'!D24,Locations!$B$3:$B$308,0),4)="UK"),(J24)*(0.15*Transport!$C$13+0.85*Transport!$C$3)*'Dept B Planning'!F24,IF(AND(OR(D24="Ireland",INDEX(Locations!$B$3:$F$308,MATCH('Dept B Planning'!D24,Locations!$B$3:$B$308,0),5)="Yes"),E24="Train",INDEX(Locations!$B$3:$E$308,MATCH('Dept B Planning'!C24,Locations!$B$3:$B$308,0),4)="UK"),(J24)*(0.15*Transport!$C$13+0.85*Transport!$C$3),J24*(INDEX(Transport!$B$3:$E$14,MATCH('Dept B Planning'!E24,Transport!$B$3:$B$14,0),IF(INDEX(Locations!$B$3:$G$308,MATCH('Dept B Planning'!C24,Locations!$B$3:$B$308,0),4)="UK",2,IF(INDEX(Locations!$B$3:$G$308,MATCH('Dept B Planning'!C24,Locations!$B$3:$B$308,0),4)="Europe",3,4)))))*F24*G24*H24))))))))))))))))))),1)),"")</f>
        <v/>
      </c>
      <c r="L24" s="90"/>
    </row>
    <row r="25" spans="1:14" ht="17.399999999999999" customHeight="1" x14ac:dyDescent="0.25">
      <c r="A25" s="90"/>
      <c r="B25" s="91"/>
      <c r="C25" s="91"/>
      <c r="D25" s="91"/>
      <c r="E25" s="91"/>
      <c r="F25" s="90"/>
      <c r="G25" s="90">
        <v>1</v>
      </c>
      <c r="H25" s="101">
        <v>1</v>
      </c>
      <c r="I25" s="91"/>
      <c r="J25" s="100" t="str">
        <f>(IFERROR(IF(I25="Yes",(ROUND(6371 * ACOS(SIN((VLOOKUP(C25,Locations!B:D,2,FALSE))*PI()/180)*SIN((VLOOKUP(D25,Locations!B:D,2,FALSE))*PI()/180) + COS((VLOOKUP(C25,Locations!B:D,2,FALSE))*PI()/180) * COS((VLOOKUP(D25,Locations!B:D,2,FALSE))*PI()/180)*COS((VLOOKUP(D25,Locations!B:D,3,FALSE))* PI()/180-(VLOOKUP(C25,Locations!B:D,3,FALSE))*PI()/180))/1.609,0))*2,(ROUND(6371 * ACOS(SIN((VLOOKUP(C25,Locations!B:D,2,FALSE))*PI()/180)*SIN((VLOOKUP(D25,Locations!B:D,2,FALSE))*PI()/180) + COS((VLOOKUP(C25,Locations!B:D,2,FALSE))*PI()/180) * COS((VLOOKUP(D25,Locations!B:D,2,FALSE))*PI()/180)*COS((VLOOKUP(D25,Locations!B:D,3,FALSE))* PI()/180-(VLOOKUP(C25,Locations!B:D,3,FALSE))*PI()/180))/1.609,0))),""))</f>
        <v/>
      </c>
      <c r="K25" s="100" t="str" cm="1">
        <f t="array" ref="K25">IFERROR((ROUND(IF(AND(E25="Train",INDEX(Locations!$B$3:$E$308,MATCH('Dept B Planning'!C25,Locations!$B$3:$B$308,0),4)="Europe",INDEX(Locations!$B$3:$E$308,MATCH('Dept B Planning'!D25,Locations!$B$3:$B$308,0),4)="UK"),(((INDEX(Dover!$B$3:$G$124,MATCH('Dept B Planning'!C25,Dover!$B$3:$B$124,0),6))*Transport!$D$3)+(INDEX(Dover!$B$3:$G$124,MATCH('Dept B Planning'!D25,Dover!$B$3:$B$124,0),6)*Transport!$C$3))*'Dept B Planning'!F25*IF(I25="Yes",2,1),IF(AND(E25="Train",INDEX(Locations!$B$3:$E$308,MATCH('Dept B Planning'!D25,Locations!$B$3:$B$308,0),4)="Europe",INDEX(Locations!$B$3:$E$308,MATCH('Dept B Planning'!C25,Locations!$B$3:$B$308,0),4)="UK"),(((INDEX(Dover!$B$3:$G$124,MATCH('Dept B Planning'!D25,Dover!$B$3:$B$124,0),6))*Transport!$D$3)+(INDEX(Dover!$B$3:$G$124,MATCH('Dept B Planning'!C25,Dover!$B$3:$B$124,0),6)*Transport!$C$3))*'Dept B Planning'!F25*IF(I25="Yes",2,1),IF(AND(E25="Bus/Coach",INDEX(Locations!$B$3:$E$308,MATCH('Dept B Planning'!C25,Locations!$B$3:$B$308,0),4)="Europe",INDEX(Locations!$B$3:$E$308,MATCH('Dept B Planning'!D25,Locations!$B$3:$B$308,0),4)="UK"),((((J25)-42.4)*Transport!$D$5)+(42.4*Transport!$D$13))*'Dept B Planning'!F25,IF(AND(E25="Bus/Coach",INDEX(Locations!$B$3:$E$308,MATCH('Dept B Planning'!D25,Locations!$B$3:$B$308,0),4)="Europe",INDEX(Locations!$B$3:$E$308,MATCH('Dept B Planning'!C25,Locations!$B$3:$B$308,0),4)="UK"),((((J25)-42.4)*Transport!$D$5)+(42.4*Transport!$D$13))*'Dept B Planning'!F25,IF(AND(E25="Car",INDEX(Locations!$B$3:$E$308,MATCH('Dept B Planning'!C25,Locations!$B$3:$B$308,0),4)="Europe",INDEX(Locations!$B$3:$E$308,MATCH('Dept B Planning'!D25,Locations!$B$3:$B$308,0),4)="UK"),(((((J25)-42.4)*Transport!$D$9)+(42.4*Transport!$D$14))*'Dept B Planning'!F25),IF(AND(E25="Car",INDEX(Locations!$B$3:$E$308,MATCH('Dept B Planning'!D25,Locations!$B$3:$B$308,0),4)="Europe",INDEX(Locations!$B$3:$E$308,MATCH('Dept B Planning'!C25,Locations!$B$3:$B$308,0),4)="UK"),(((((J25)-42.4)*Transport!$D$9)+(42.4*Transport!$D$14))*'Dept B Planning'!F25),IF(AND(E25="Hybrid car",INDEX(Locations!$B$3:$E$308,MATCH('Dept B Planning'!C25,Locations!$B$3:$B$308,0),4)="Europe",INDEX(Locations!$B$3:$E$308,MATCH('Dept B Planning'!D25,Locations!$B$3:$B$308,0),4)="UK"),(((((J25)-42.4)*Transport!$D$9)+(42.4*Transport!$D$14))*'Dept B Planning'!F25),IF(AND(E25="Hybrid car",INDEX(Locations!$B$3:$E$308,MATCH('Dept B Planning'!D25,Locations!$B$3:$B$308,0),4)="Europe",INDEX(Locations!$B$3:$E$308,MATCH('Dept B Planning'!C25,Locations!$B$3:$B$308,0),4)="UK"),(((((J25)-42.4)*Transport!$D$9)+(42.4*Transport!$D$14))*'Dept B Planning'!F25),IF(AND(E25="Electric car",INDEX(Locations!$B$3:$E$308,MATCH('Dept B Planning'!C25,Locations!$B$3:$B$308,0),4)="Europe",INDEX(Locations!$B$3:$E$308,MATCH('Dept B Planning'!D25,Locations!$B$3:$B$308,0),4)="UK"),(((((J25)-42.4)*Transport!$D$8)+(42.4*Transport!$D$14))*'Dept B Planning'!F25),IF(AND(E25="Electric car",INDEX(Locations!$B$3:$E$308,MATCH('Dept B Planning'!D25,Locations!$B$3:$B$308,0),4)="Europe",INDEX(Locations!$B$3:$E$308,MATCH('Dept B Planning'!C25,Locations!$B$3:$B$308,0),4)="UK"),(((((J25)-42.4)*Transport!$D$8)+(42.4*Transport!$D$14))*'Dept B Planning'!F25),IF(AND(OR(C25="Ireland",INDEX(Locations!$B$3:$F$308,MATCH('Dept B Planning'!C25,Locations!$B$3:$B$308,0),5)="Yes"),E25="Car",INDEX(Locations!$B$3:$E$308,MATCH('Dept B Planning'!D25,Locations!$B$3:$B$308,0),4)="UK"),(J25)*(0.15*Transport!$C$14+0.85*Transport!$C$9)*'Dept B Planning'!F25,IF(AND(OR(D25="Ireland",INDEX(Locations!$B$3:$F$308,MATCH('Dept B Planning'!D25,Locations!$B$3:$B$308,0),5)="Yes"),E25="Car",INDEX(Locations!$B$3:$E$308,MATCH('Dept B Planning'!C25,Locations!$B$3:$B$308,0),4)="UK"),(J25)*(0.15*Transport!$C$14+0.85*Transport!$C$9)*'Dept B Planning'!F25,IF(AND(OR(C25="Ireland",INDEX(Locations!$B$3:$F$308,MATCH('Dept B Planning'!C25,Locations!$B$3:$B$308,0),5)="Yes"),E25="Hybrid Car",INDEX(Locations!$B$3:$E$308,MATCH('Dept B Planning'!D25,Locations!$B$3:$B$308,0),4)="UK"),(J25)*(0.15*Transport!$C$14+0.85*Transport!$C$9)*'Dept B Planning'!F25,IF(AND(OR(D25="Ireland",INDEX(Locations!$B$3:$F$308,MATCH('Dept B Planning'!D25,Locations!$B$3:$B$308,0),5)="Yes"),E25="Hybrid Car",INDEX(Locations!$B$3:$E$308,MATCH('Dept B Planning'!C25,Locations!$B$3:$B$308,0),4)="UK"),(J25)*(0.15*Transport!$C$14+0.85*Transport!$C$9)*'Dept B Planning'!F25,IF(AND(OR(C25="Ireland",INDEX(Locations!$B$3:$F$308,MATCH('Dept B Planning'!C25,Locations!$B$3:$B$308,0),5)="Yes"),E25="Electric Car",INDEX(Locations!$B$3:$E$308,MATCH('Dept B Planning'!D25,Locations!$B$3:$B$308,0),4)="UK"),(J25)*(0.15*Transport!$C$14+0.85*Transport!$C$8)*'Dept B Planning'!F25,IF(AND(OR(D25="Ireland",INDEX(Locations!$B$3:$F$308,MATCH('Dept B Planning'!D25,Locations!$B$3:$B$308,0),5)="Yes"),E25="Electric Car",INDEX(Locations!$B$3:$E$308,MATCH('Dept B Planning'!C25,Locations!$B$3:$B$308,0),4)="UK"),(J25)*(0.15*Transport!$C$14+0.85*Transport!$C$8)*'Dept B Planning'!F25,IF(AND(OR(C25="Ireland",INDEX(Locations!$B$3:$F$308,MATCH('Dept B Planning'!C25,Locations!$B$3:$B$308,0),5)="Yes"),E25="Bus/Coach",INDEX(Locations!$B$3:$E$308,MATCH('Dept B Planning'!D25,Locations!$B$3:$B$308,0),4)="UK"),(J25)*(0.15*Transport!$C$13+0.85*Transport!$C$5)*'Dept B Planning'!F25,IF(AND(OR(D25="Ireland",INDEX(Locations!$B$3:$F$308,MATCH('Dept B Planning'!D25,Locations!$B$3:$B$308,0),5)="Yes"),E25="Bus/Coach",INDEX(Locations!$B$3:$E$308,MATCH('Dept B Planning'!C25,Locations!$B$3:$B$308,0),4)="UK"),(J25)*(0.15*Transport!$C$13+0.85*Transport!$C$5)*'Dept B Planning'!F25,IF(AND(OR(C25="Ireland",INDEX(Locations!$B$3:$F$308,MATCH('Dept B Planning'!C25,Locations!$B$3:$B$308,0),5)="Yes"),E25="Train",INDEX(Locations!$B$3:$E$308,MATCH('Dept B Planning'!D25,Locations!$B$3:$B$308,0),4)="UK"),(J25)*(0.15*Transport!$C$13+0.85*Transport!$C$3)*'Dept B Planning'!F25,IF(AND(OR(D25="Ireland",INDEX(Locations!$B$3:$F$308,MATCH('Dept B Planning'!D25,Locations!$B$3:$B$308,0),5)="Yes"),E25="Train",INDEX(Locations!$B$3:$E$308,MATCH('Dept B Planning'!C25,Locations!$B$3:$B$308,0),4)="UK"),(J25)*(0.15*Transport!$C$13+0.85*Transport!$C$3),J25*(INDEX(Transport!$B$3:$E$14,MATCH('Dept B Planning'!E25,Transport!$B$3:$B$14,0),IF(INDEX(Locations!$B$3:$G$308,MATCH('Dept B Planning'!C25,Locations!$B$3:$B$308,0),4)="UK",2,IF(INDEX(Locations!$B$3:$G$308,MATCH('Dept B Planning'!C25,Locations!$B$3:$B$308,0),4)="Europe",3,4)))))*F25*G25*H25))))))))))))))))))),1)),"")</f>
        <v/>
      </c>
      <c r="L25" s="90"/>
    </row>
    <row r="26" spans="1:14" ht="17.399999999999999" customHeight="1" x14ac:dyDescent="0.25">
      <c r="A26" s="90"/>
      <c r="B26" s="91"/>
      <c r="C26" s="91"/>
      <c r="D26" s="91"/>
      <c r="E26" s="91"/>
      <c r="F26" s="90"/>
      <c r="G26" s="90">
        <v>1</v>
      </c>
      <c r="H26" s="101">
        <v>1</v>
      </c>
      <c r="I26" s="91"/>
      <c r="J26" s="100" t="str">
        <f>(IFERROR(IF(I26="Yes",(ROUND(6371 * ACOS(SIN((VLOOKUP(C26,Locations!B:D,2,FALSE))*PI()/180)*SIN((VLOOKUP(D26,Locations!B:D,2,FALSE))*PI()/180) + COS((VLOOKUP(C26,Locations!B:D,2,FALSE))*PI()/180) * COS((VLOOKUP(D26,Locations!B:D,2,FALSE))*PI()/180)*COS((VLOOKUP(D26,Locations!B:D,3,FALSE))* PI()/180-(VLOOKUP(C26,Locations!B:D,3,FALSE))*PI()/180))/1.609,0))*2,(ROUND(6371 * ACOS(SIN((VLOOKUP(C26,Locations!B:D,2,FALSE))*PI()/180)*SIN((VLOOKUP(D26,Locations!B:D,2,FALSE))*PI()/180) + COS((VLOOKUP(C26,Locations!B:D,2,FALSE))*PI()/180) * COS((VLOOKUP(D26,Locations!B:D,2,FALSE))*PI()/180)*COS((VLOOKUP(D26,Locations!B:D,3,FALSE))* PI()/180-(VLOOKUP(C26,Locations!B:D,3,FALSE))*PI()/180))/1.609,0))),""))</f>
        <v/>
      </c>
      <c r="K26" s="100" t="str" cm="1">
        <f t="array" ref="K26">IFERROR((ROUND(IF(AND(E26="Train",INDEX(Locations!$B$3:$E$308,MATCH('Dept B Planning'!C26,Locations!$B$3:$B$308,0),4)="Europe",INDEX(Locations!$B$3:$E$308,MATCH('Dept B Planning'!D26,Locations!$B$3:$B$308,0),4)="UK"),(((INDEX(Dover!$B$3:$G$124,MATCH('Dept B Planning'!C26,Dover!$B$3:$B$124,0),6))*Transport!$D$3)+(INDEX(Dover!$B$3:$G$124,MATCH('Dept B Planning'!D26,Dover!$B$3:$B$124,0),6)*Transport!$C$3))*'Dept B Planning'!F26*IF(I26="Yes",2,1),IF(AND(E26="Train",INDEX(Locations!$B$3:$E$308,MATCH('Dept B Planning'!D26,Locations!$B$3:$B$308,0),4)="Europe",INDEX(Locations!$B$3:$E$308,MATCH('Dept B Planning'!C26,Locations!$B$3:$B$308,0),4)="UK"),(((INDEX(Dover!$B$3:$G$124,MATCH('Dept B Planning'!D26,Dover!$B$3:$B$124,0),6))*Transport!$D$3)+(INDEX(Dover!$B$3:$G$124,MATCH('Dept B Planning'!C26,Dover!$B$3:$B$124,0),6)*Transport!$C$3))*'Dept B Planning'!F26*IF(I26="Yes",2,1),IF(AND(E26="Bus/Coach",INDEX(Locations!$B$3:$E$308,MATCH('Dept B Planning'!C26,Locations!$B$3:$B$308,0),4)="Europe",INDEX(Locations!$B$3:$E$308,MATCH('Dept B Planning'!D26,Locations!$B$3:$B$308,0),4)="UK"),((((J26)-42.4)*Transport!$D$5)+(42.4*Transport!$D$13))*'Dept B Planning'!F26,IF(AND(E26="Bus/Coach",INDEX(Locations!$B$3:$E$308,MATCH('Dept B Planning'!D26,Locations!$B$3:$B$308,0),4)="Europe",INDEX(Locations!$B$3:$E$308,MATCH('Dept B Planning'!C26,Locations!$B$3:$B$308,0),4)="UK"),((((J26)-42.4)*Transport!$D$5)+(42.4*Transport!$D$13))*'Dept B Planning'!F26,IF(AND(E26="Car",INDEX(Locations!$B$3:$E$308,MATCH('Dept B Planning'!C26,Locations!$B$3:$B$308,0),4)="Europe",INDEX(Locations!$B$3:$E$308,MATCH('Dept B Planning'!D26,Locations!$B$3:$B$308,0),4)="UK"),(((((J26)-42.4)*Transport!$D$9)+(42.4*Transport!$D$14))*'Dept B Planning'!F26),IF(AND(E26="Car",INDEX(Locations!$B$3:$E$308,MATCH('Dept B Planning'!D26,Locations!$B$3:$B$308,0),4)="Europe",INDEX(Locations!$B$3:$E$308,MATCH('Dept B Planning'!C26,Locations!$B$3:$B$308,0),4)="UK"),(((((J26)-42.4)*Transport!$D$9)+(42.4*Transport!$D$14))*'Dept B Planning'!F26),IF(AND(E26="Hybrid car",INDEX(Locations!$B$3:$E$308,MATCH('Dept B Planning'!C26,Locations!$B$3:$B$308,0),4)="Europe",INDEX(Locations!$B$3:$E$308,MATCH('Dept B Planning'!D26,Locations!$B$3:$B$308,0),4)="UK"),(((((J26)-42.4)*Transport!$D$9)+(42.4*Transport!$D$14))*'Dept B Planning'!F26),IF(AND(E26="Hybrid car",INDEX(Locations!$B$3:$E$308,MATCH('Dept B Planning'!D26,Locations!$B$3:$B$308,0),4)="Europe",INDEX(Locations!$B$3:$E$308,MATCH('Dept B Planning'!C26,Locations!$B$3:$B$308,0),4)="UK"),(((((J26)-42.4)*Transport!$D$9)+(42.4*Transport!$D$14))*'Dept B Planning'!F26),IF(AND(E26="Electric car",INDEX(Locations!$B$3:$E$308,MATCH('Dept B Planning'!C26,Locations!$B$3:$B$308,0),4)="Europe",INDEX(Locations!$B$3:$E$308,MATCH('Dept B Planning'!D26,Locations!$B$3:$B$308,0),4)="UK"),(((((J26)-42.4)*Transport!$D$8)+(42.4*Transport!$D$14))*'Dept B Planning'!F26),IF(AND(E26="Electric car",INDEX(Locations!$B$3:$E$308,MATCH('Dept B Planning'!D26,Locations!$B$3:$B$308,0),4)="Europe",INDEX(Locations!$B$3:$E$308,MATCH('Dept B Planning'!C26,Locations!$B$3:$B$308,0),4)="UK"),(((((J26)-42.4)*Transport!$D$8)+(42.4*Transport!$D$14))*'Dept B Planning'!F26),IF(AND(OR(C26="Ireland",INDEX(Locations!$B$3:$F$308,MATCH('Dept B Planning'!C26,Locations!$B$3:$B$308,0),5)="Yes"),E26="Car",INDEX(Locations!$B$3:$E$308,MATCH('Dept B Planning'!D26,Locations!$B$3:$B$308,0),4)="UK"),(J26)*(0.15*Transport!$C$14+0.85*Transport!$C$9)*'Dept B Planning'!F26,IF(AND(OR(D26="Ireland",INDEX(Locations!$B$3:$F$308,MATCH('Dept B Planning'!D26,Locations!$B$3:$B$308,0),5)="Yes"),E26="Car",INDEX(Locations!$B$3:$E$308,MATCH('Dept B Planning'!C26,Locations!$B$3:$B$308,0),4)="UK"),(J26)*(0.15*Transport!$C$14+0.85*Transport!$C$9)*'Dept B Planning'!F26,IF(AND(OR(C26="Ireland",INDEX(Locations!$B$3:$F$308,MATCH('Dept B Planning'!C26,Locations!$B$3:$B$308,0),5)="Yes"),E26="Hybrid Car",INDEX(Locations!$B$3:$E$308,MATCH('Dept B Planning'!D26,Locations!$B$3:$B$308,0),4)="UK"),(J26)*(0.15*Transport!$C$14+0.85*Transport!$C$9)*'Dept B Planning'!F26,IF(AND(OR(D26="Ireland",INDEX(Locations!$B$3:$F$308,MATCH('Dept B Planning'!D26,Locations!$B$3:$B$308,0),5)="Yes"),E26="Hybrid Car",INDEX(Locations!$B$3:$E$308,MATCH('Dept B Planning'!C26,Locations!$B$3:$B$308,0),4)="UK"),(J26)*(0.15*Transport!$C$14+0.85*Transport!$C$9)*'Dept B Planning'!F26,IF(AND(OR(C26="Ireland",INDEX(Locations!$B$3:$F$308,MATCH('Dept B Planning'!C26,Locations!$B$3:$B$308,0),5)="Yes"),E26="Electric Car",INDEX(Locations!$B$3:$E$308,MATCH('Dept B Planning'!D26,Locations!$B$3:$B$308,0),4)="UK"),(J26)*(0.15*Transport!$C$14+0.85*Transport!$C$8)*'Dept B Planning'!F26,IF(AND(OR(D26="Ireland",INDEX(Locations!$B$3:$F$308,MATCH('Dept B Planning'!D26,Locations!$B$3:$B$308,0),5)="Yes"),E26="Electric Car",INDEX(Locations!$B$3:$E$308,MATCH('Dept B Planning'!C26,Locations!$B$3:$B$308,0),4)="UK"),(J26)*(0.15*Transport!$C$14+0.85*Transport!$C$8)*'Dept B Planning'!F26,IF(AND(OR(C26="Ireland",INDEX(Locations!$B$3:$F$308,MATCH('Dept B Planning'!C26,Locations!$B$3:$B$308,0),5)="Yes"),E26="Bus/Coach",INDEX(Locations!$B$3:$E$308,MATCH('Dept B Planning'!D26,Locations!$B$3:$B$308,0),4)="UK"),(J26)*(0.15*Transport!$C$13+0.85*Transport!$C$5)*'Dept B Planning'!F26,IF(AND(OR(D26="Ireland",INDEX(Locations!$B$3:$F$308,MATCH('Dept B Planning'!D26,Locations!$B$3:$B$308,0),5)="Yes"),E26="Bus/Coach",INDEX(Locations!$B$3:$E$308,MATCH('Dept B Planning'!C26,Locations!$B$3:$B$308,0),4)="UK"),(J26)*(0.15*Transport!$C$13+0.85*Transport!$C$5)*'Dept B Planning'!F26,IF(AND(OR(C26="Ireland",INDEX(Locations!$B$3:$F$308,MATCH('Dept B Planning'!C26,Locations!$B$3:$B$308,0),5)="Yes"),E26="Train",INDEX(Locations!$B$3:$E$308,MATCH('Dept B Planning'!D26,Locations!$B$3:$B$308,0),4)="UK"),(J26)*(0.15*Transport!$C$13+0.85*Transport!$C$3)*'Dept B Planning'!F26,IF(AND(OR(D26="Ireland",INDEX(Locations!$B$3:$F$308,MATCH('Dept B Planning'!D26,Locations!$B$3:$B$308,0),5)="Yes"),E26="Train",INDEX(Locations!$B$3:$E$308,MATCH('Dept B Planning'!C26,Locations!$B$3:$B$308,0),4)="UK"),(J26)*(0.15*Transport!$C$13+0.85*Transport!$C$3),J26*(INDEX(Transport!$B$3:$E$14,MATCH('Dept B Planning'!E26,Transport!$B$3:$B$14,0),IF(INDEX(Locations!$B$3:$G$308,MATCH('Dept B Planning'!C26,Locations!$B$3:$B$308,0),4)="UK",2,IF(INDEX(Locations!$B$3:$G$308,MATCH('Dept B Planning'!C26,Locations!$B$3:$B$308,0),4)="Europe",3,4)))))*F26*G26*H26))))))))))))))))))),1)),"")</f>
        <v/>
      </c>
      <c r="L26" s="90"/>
    </row>
    <row r="27" spans="1:14" ht="17.399999999999999" customHeight="1" x14ac:dyDescent="0.25">
      <c r="A27" s="90"/>
      <c r="B27" s="91"/>
      <c r="C27" s="91"/>
      <c r="D27" s="91"/>
      <c r="E27" s="91"/>
      <c r="F27" s="90"/>
      <c r="G27" s="90">
        <v>1</v>
      </c>
      <c r="H27" s="101">
        <v>1</v>
      </c>
      <c r="I27" s="91"/>
      <c r="J27" s="100" t="str">
        <f>(IFERROR(IF(I27="Yes",(ROUND(6371 * ACOS(SIN((VLOOKUP(C27,Locations!B:D,2,FALSE))*PI()/180)*SIN((VLOOKUP(D27,Locations!B:D,2,FALSE))*PI()/180) + COS((VLOOKUP(C27,Locations!B:D,2,FALSE))*PI()/180) * COS((VLOOKUP(D27,Locations!B:D,2,FALSE))*PI()/180)*COS((VLOOKUP(D27,Locations!B:D,3,FALSE))* PI()/180-(VLOOKUP(C27,Locations!B:D,3,FALSE))*PI()/180))/1.609,0))*2,(ROUND(6371 * ACOS(SIN((VLOOKUP(C27,Locations!B:D,2,FALSE))*PI()/180)*SIN((VLOOKUP(D27,Locations!B:D,2,FALSE))*PI()/180) + COS((VLOOKUP(C27,Locations!B:D,2,FALSE))*PI()/180) * COS((VLOOKUP(D27,Locations!B:D,2,FALSE))*PI()/180)*COS((VLOOKUP(D27,Locations!B:D,3,FALSE))* PI()/180-(VLOOKUP(C27,Locations!B:D,3,FALSE))*PI()/180))/1.609,0))),""))</f>
        <v/>
      </c>
      <c r="K27" s="100" t="str" cm="1">
        <f t="array" ref="K27">IFERROR((ROUND(IF(AND(E27="Train",INDEX(Locations!$B$3:$E$308,MATCH('Dept B Planning'!C27,Locations!$B$3:$B$308,0),4)="Europe",INDEX(Locations!$B$3:$E$308,MATCH('Dept B Planning'!D27,Locations!$B$3:$B$308,0),4)="UK"),(((INDEX(Dover!$B$3:$G$124,MATCH('Dept B Planning'!C27,Dover!$B$3:$B$124,0),6))*Transport!$D$3)+(INDEX(Dover!$B$3:$G$124,MATCH('Dept B Planning'!D27,Dover!$B$3:$B$124,0),6)*Transport!$C$3))*'Dept B Planning'!F27*IF(I27="Yes",2,1),IF(AND(E27="Train",INDEX(Locations!$B$3:$E$308,MATCH('Dept B Planning'!D27,Locations!$B$3:$B$308,0),4)="Europe",INDEX(Locations!$B$3:$E$308,MATCH('Dept B Planning'!C27,Locations!$B$3:$B$308,0),4)="UK"),(((INDEX(Dover!$B$3:$G$124,MATCH('Dept B Planning'!D27,Dover!$B$3:$B$124,0),6))*Transport!$D$3)+(INDEX(Dover!$B$3:$G$124,MATCH('Dept B Planning'!C27,Dover!$B$3:$B$124,0),6)*Transport!$C$3))*'Dept B Planning'!F27*IF(I27="Yes",2,1),IF(AND(E27="Bus/Coach",INDEX(Locations!$B$3:$E$308,MATCH('Dept B Planning'!C27,Locations!$B$3:$B$308,0),4)="Europe",INDEX(Locations!$B$3:$E$308,MATCH('Dept B Planning'!D27,Locations!$B$3:$B$308,0),4)="UK"),((((J27)-42.4)*Transport!$D$5)+(42.4*Transport!$D$13))*'Dept B Planning'!F27,IF(AND(E27="Bus/Coach",INDEX(Locations!$B$3:$E$308,MATCH('Dept B Planning'!D27,Locations!$B$3:$B$308,0),4)="Europe",INDEX(Locations!$B$3:$E$308,MATCH('Dept B Planning'!C27,Locations!$B$3:$B$308,0),4)="UK"),((((J27)-42.4)*Transport!$D$5)+(42.4*Transport!$D$13))*'Dept B Planning'!F27,IF(AND(E27="Car",INDEX(Locations!$B$3:$E$308,MATCH('Dept B Planning'!C27,Locations!$B$3:$B$308,0),4)="Europe",INDEX(Locations!$B$3:$E$308,MATCH('Dept B Planning'!D27,Locations!$B$3:$B$308,0),4)="UK"),(((((J27)-42.4)*Transport!$D$9)+(42.4*Transport!$D$14))*'Dept B Planning'!F27),IF(AND(E27="Car",INDEX(Locations!$B$3:$E$308,MATCH('Dept B Planning'!D27,Locations!$B$3:$B$308,0),4)="Europe",INDEX(Locations!$B$3:$E$308,MATCH('Dept B Planning'!C27,Locations!$B$3:$B$308,0),4)="UK"),(((((J27)-42.4)*Transport!$D$9)+(42.4*Transport!$D$14))*'Dept B Planning'!F27),IF(AND(E27="Hybrid car",INDEX(Locations!$B$3:$E$308,MATCH('Dept B Planning'!C27,Locations!$B$3:$B$308,0),4)="Europe",INDEX(Locations!$B$3:$E$308,MATCH('Dept B Planning'!D27,Locations!$B$3:$B$308,0),4)="UK"),(((((J27)-42.4)*Transport!$D$9)+(42.4*Transport!$D$14))*'Dept B Planning'!F27),IF(AND(E27="Hybrid car",INDEX(Locations!$B$3:$E$308,MATCH('Dept B Planning'!D27,Locations!$B$3:$B$308,0),4)="Europe",INDEX(Locations!$B$3:$E$308,MATCH('Dept B Planning'!C27,Locations!$B$3:$B$308,0),4)="UK"),(((((J27)-42.4)*Transport!$D$9)+(42.4*Transport!$D$14))*'Dept B Planning'!F27),IF(AND(E27="Electric car",INDEX(Locations!$B$3:$E$308,MATCH('Dept B Planning'!C27,Locations!$B$3:$B$308,0),4)="Europe",INDEX(Locations!$B$3:$E$308,MATCH('Dept B Planning'!D27,Locations!$B$3:$B$308,0),4)="UK"),(((((J27)-42.4)*Transport!$D$8)+(42.4*Transport!$D$14))*'Dept B Planning'!F27),IF(AND(E27="Electric car",INDEX(Locations!$B$3:$E$308,MATCH('Dept B Planning'!D27,Locations!$B$3:$B$308,0),4)="Europe",INDEX(Locations!$B$3:$E$308,MATCH('Dept B Planning'!C27,Locations!$B$3:$B$308,0),4)="UK"),(((((J27)-42.4)*Transport!$D$8)+(42.4*Transport!$D$14))*'Dept B Planning'!F27),IF(AND(OR(C27="Ireland",INDEX(Locations!$B$3:$F$308,MATCH('Dept B Planning'!C27,Locations!$B$3:$B$308,0),5)="Yes"),E27="Car",INDEX(Locations!$B$3:$E$308,MATCH('Dept B Planning'!D27,Locations!$B$3:$B$308,0),4)="UK"),(J27)*(0.15*Transport!$C$14+0.85*Transport!$C$9)*'Dept B Planning'!F27,IF(AND(OR(D27="Ireland",INDEX(Locations!$B$3:$F$308,MATCH('Dept B Planning'!D27,Locations!$B$3:$B$308,0),5)="Yes"),E27="Car",INDEX(Locations!$B$3:$E$308,MATCH('Dept B Planning'!C27,Locations!$B$3:$B$308,0),4)="UK"),(J27)*(0.15*Transport!$C$14+0.85*Transport!$C$9)*'Dept B Planning'!F27,IF(AND(OR(C27="Ireland",INDEX(Locations!$B$3:$F$308,MATCH('Dept B Planning'!C27,Locations!$B$3:$B$308,0),5)="Yes"),E27="Hybrid Car",INDEX(Locations!$B$3:$E$308,MATCH('Dept B Planning'!D27,Locations!$B$3:$B$308,0),4)="UK"),(J27)*(0.15*Transport!$C$14+0.85*Transport!$C$9)*'Dept B Planning'!F27,IF(AND(OR(D27="Ireland",INDEX(Locations!$B$3:$F$308,MATCH('Dept B Planning'!D27,Locations!$B$3:$B$308,0),5)="Yes"),E27="Hybrid Car",INDEX(Locations!$B$3:$E$308,MATCH('Dept B Planning'!C27,Locations!$B$3:$B$308,0),4)="UK"),(J27)*(0.15*Transport!$C$14+0.85*Transport!$C$9)*'Dept B Planning'!F27,IF(AND(OR(C27="Ireland",INDEX(Locations!$B$3:$F$308,MATCH('Dept B Planning'!C27,Locations!$B$3:$B$308,0),5)="Yes"),E27="Electric Car",INDEX(Locations!$B$3:$E$308,MATCH('Dept B Planning'!D27,Locations!$B$3:$B$308,0),4)="UK"),(J27)*(0.15*Transport!$C$14+0.85*Transport!$C$8)*'Dept B Planning'!F27,IF(AND(OR(D27="Ireland",INDEX(Locations!$B$3:$F$308,MATCH('Dept B Planning'!D27,Locations!$B$3:$B$308,0),5)="Yes"),E27="Electric Car",INDEX(Locations!$B$3:$E$308,MATCH('Dept B Planning'!C27,Locations!$B$3:$B$308,0),4)="UK"),(J27)*(0.15*Transport!$C$14+0.85*Transport!$C$8)*'Dept B Planning'!F27,IF(AND(OR(C27="Ireland",INDEX(Locations!$B$3:$F$308,MATCH('Dept B Planning'!C27,Locations!$B$3:$B$308,0),5)="Yes"),E27="Bus/Coach",INDEX(Locations!$B$3:$E$308,MATCH('Dept B Planning'!D27,Locations!$B$3:$B$308,0),4)="UK"),(J27)*(0.15*Transport!$C$13+0.85*Transport!$C$5)*'Dept B Planning'!F27,IF(AND(OR(D27="Ireland",INDEX(Locations!$B$3:$F$308,MATCH('Dept B Planning'!D27,Locations!$B$3:$B$308,0),5)="Yes"),E27="Bus/Coach",INDEX(Locations!$B$3:$E$308,MATCH('Dept B Planning'!C27,Locations!$B$3:$B$308,0),4)="UK"),(J27)*(0.15*Transport!$C$13+0.85*Transport!$C$5)*'Dept B Planning'!F27,IF(AND(OR(C27="Ireland",INDEX(Locations!$B$3:$F$308,MATCH('Dept B Planning'!C27,Locations!$B$3:$B$308,0),5)="Yes"),E27="Train",INDEX(Locations!$B$3:$E$308,MATCH('Dept B Planning'!D27,Locations!$B$3:$B$308,0),4)="UK"),(J27)*(0.15*Transport!$C$13+0.85*Transport!$C$3)*'Dept B Planning'!F27,IF(AND(OR(D27="Ireland",INDEX(Locations!$B$3:$F$308,MATCH('Dept B Planning'!D27,Locations!$B$3:$B$308,0),5)="Yes"),E27="Train",INDEX(Locations!$B$3:$E$308,MATCH('Dept B Planning'!C27,Locations!$B$3:$B$308,0),4)="UK"),(J27)*(0.15*Transport!$C$13+0.85*Transport!$C$3),J27*(INDEX(Transport!$B$3:$E$14,MATCH('Dept B Planning'!E27,Transport!$B$3:$B$14,0),IF(INDEX(Locations!$B$3:$G$308,MATCH('Dept B Planning'!C27,Locations!$B$3:$B$308,0),4)="UK",2,IF(INDEX(Locations!$B$3:$G$308,MATCH('Dept B Planning'!C27,Locations!$B$3:$B$308,0),4)="Europe",3,4)))))*F27*G27*H27))))))))))))))))))),1)),"")</f>
        <v/>
      </c>
      <c r="L27" s="90"/>
    </row>
    <row r="28" spans="1:14" ht="17.399999999999999" customHeight="1" x14ac:dyDescent="0.25">
      <c r="A28" s="90"/>
      <c r="B28" s="91"/>
      <c r="C28" s="91"/>
      <c r="D28" s="91"/>
      <c r="E28" s="91"/>
      <c r="F28" s="90"/>
      <c r="G28" s="90">
        <v>1</v>
      </c>
      <c r="H28" s="101">
        <v>1</v>
      </c>
      <c r="I28" s="91"/>
      <c r="J28" s="100" t="str">
        <f>(IFERROR(IF(I28="Yes",(ROUND(6371 * ACOS(SIN((VLOOKUP(C28,Locations!B:D,2,FALSE))*PI()/180)*SIN((VLOOKUP(D28,Locations!B:D,2,FALSE))*PI()/180) + COS((VLOOKUP(C28,Locations!B:D,2,FALSE))*PI()/180) * COS((VLOOKUP(D28,Locations!B:D,2,FALSE))*PI()/180)*COS((VLOOKUP(D28,Locations!B:D,3,FALSE))* PI()/180-(VLOOKUP(C28,Locations!B:D,3,FALSE))*PI()/180))/1.609,0))*2,(ROUND(6371 * ACOS(SIN((VLOOKUP(C28,Locations!B:D,2,FALSE))*PI()/180)*SIN((VLOOKUP(D28,Locations!B:D,2,FALSE))*PI()/180) + COS((VLOOKUP(C28,Locations!B:D,2,FALSE))*PI()/180) * COS((VLOOKUP(D28,Locations!B:D,2,FALSE))*PI()/180)*COS((VLOOKUP(D28,Locations!B:D,3,FALSE))* PI()/180-(VLOOKUP(C28,Locations!B:D,3,FALSE))*PI()/180))/1.609,0))),""))</f>
        <v/>
      </c>
      <c r="K28" s="100" t="str" cm="1">
        <f t="array" ref="K28">IFERROR((ROUND(IF(AND(E28="Train",INDEX(Locations!$B$3:$E$308,MATCH('Dept B Planning'!C28,Locations!$B$3:$B$308,0),4)="Europe",INDEX(Locations!$B$3:$E$308,MATCH('Dept B Planning'!D28,Locations!$B$3:$B$308,0),4)="UK"),(((INDEX(Dover!$B$3:$G$124,MATCH('Dept B Planning'!C28,Dover!$B$3:$B$124,0),6))*Transport!$D$3)+(INDEX(Dover!$B$3:$G$124,MATCH('Dept B Planning'!D28,Dover!$B$3:$B$124,0),6)*Transport!$C$3))*'Dept B Planning'!F28*IF(I28="Yes",2,1),IF(AND(E28="Train",INDEX(Locations!$B$3:$E$308,MATCH('Dept B Planning'!D28,Locations!$B$3:$B$308,0),4)="Europe",INDEX(Locations!$B$3:$E$308,MATCH('Dept B Planning'!C28,Locations!$B$3:$B$308,0),4)="UK"),(((INDEX(Dover!$B$3:$G$124,MATCH('Dept B Planning'!D28,Dover!$B$3:$B$124,0),6))*Transport!$D$3)+(INDEX(Dover!$B$3:$G$124,MATCH('Dept B Planning'!C28,Dover!$B$3:$B$124,0),6)*Transport!$C$3))*'Dept B Planning'!F28*IF(I28="Yes",2,1),IF(AND(E28="Bus/Coach",INDEX(Locations!$B$3:$E$308,MATCH('Dept B Planning'!C28,Locations!$B$3:$B$308,0),4)="Europe",INDEX(Locations!$B$3:$E$308,MATCH('Dept B Planning'!D28,Locations!$B$3:$B$308,0),4)="UK"),((((J28)-42.4)*Transport!$D$5)+(42.4*Transport!$D$13))*'Dept B Planning'!F28,IF(AND(E28="Bus/Coach",INDEX(Locations!$B$3:$E$308,MATCH('Dept B Planning'!D28,Locations!$B$3:$B$308,0),4)="Europe",INDEX(Locations!$B$3:$E$308,MATCH('Dept B Planning'!C28,Locations!$B$3:$B$308,0),4)="UK"),((((J28)-42.4)*Transport!$D$5)+(42.4*Transport!$D$13))*'Dept B Planning'!F28,IF(AND(E28="Car",INDEX(Locations!$B$3:$E$308,MATCH('Dept B Planning'!C28,Locations!$B$3:$B$308,0),4)="Europe",INDEX(Locations!$B$3:$E$308,MATCH('Dept B Planning'!D28,Locations!$B$3:$B$308,0),4)="UK"),(((((J28)-42.4)*Transport!$D$9)+(42.4*Transport!$D$14))*'Dept B Planning'!F28),IF(AND(E28="Car",INDEX(Locations!$B$3:$E$308,MATCH('Dept B Planning'!D28,Locations!$B$3:$B$308,0),4)="Europe",INDEX(Locations!$B$3:$E$308,MATCH('Dept B Planning'!C28,Locations!$B$3:$B$308,0),4)="UK"),(((((J28)-42.4)*Transport!$D$9)+(42.4*Transport!$D$14))*'Dept B Planning'!F28),IF(AND(E28="Hybrid car",INDEX(Locations!$B$3:$E$308,MATCH('Dept B Planning'!C28,Locations!$B$3:$B$308,0),4)="Europe",INDEX(Locations!$B$3:$E$308,MATCH('Dept B Planning'!D28,Locations!$B$3:$B$308,0),4)="UK"),(((((J28)-42.4)*Transport!$D$9)+(42.4*Transport!$D$14))*'Dept B Planning'!F28),IF(AND(E28="Hybrid car",INDEX(Locations!$B$3:$E$308,MATCH('Dept B Planning'!D28,Locations!$B$3:$B$308,0),4)="Europe",INDEX(Locations!$B$3:$E$308,MATCH('Dept B Planning'!C28,Locations!$B$3:$B$308,0),4)="UK"),(((((J28)-42.4)*Transport!$D$9)+(42.4*Transport!$D$14))*'Dept B Planning'!F28),IF(AND(E28="Electric car",INDEX(Locations!$B$3:$E$308,MATCH('Dept B Planning'!C28,Locations!$B$3:$B$308,0),4)="Europe",INDEX(Locations!$B$3:$E$308,MATCH('Dept B Planning'!D28,Locations!$B$3:$B$308,0),4)="UK"),(((((J28)-42.4)*Transport!$D$8)+(42.4*Transport!$D$14))*'Dept B Planning'!F28),IF(AND(E28="Electric car",INDEX(Locations!$B$3:$E$308,MATCH('Dept B Planning'!D28,Locations!$B$3:$B$308,0),4)="Europe",INDEX(Locations!$B$3:$E$308,MATCH('Dept B Planning'!C28,Locations!$B$3:$B$308,0),4)="UK"),(((((J28)-42.4)*Transport!$D$8)+(42.4*Transport!$D$14))*'Dept B Planning'!F28),IF(AND(OR(C28="Ireland",INDEX(Locations!$B$3:$F$308,MATCH('Dept B Planning'!C28,Locations!$B$3:$B$308,0),5)="Yes"),E28="Car",INDEX(Locations!$B$3:$E$308,MATCH('Dept B Planning'!D28,Locations!$B$3:$B$308,0),4)="UK"),(J28)*(0.15*Transport!$C$14+0.85*Transport!$C$9)*'Dept B Planning'!F28,IF(AND(OR(D28="Ireland",INDEX(Locations!$B$3:$F$308,MATCH('Dept B Planning'!D28,Locations!$B$3:$B$308,0),5)="Yes"),E28="Car",INDEX(Locations!$B$3:$E$308,MATCH('Dept B Planning'!C28,Locations!$B$3:$B$308,0),4)="UK"),(J28)*(0.15*Transport!$C$14+0.85*Transport!$C$9)*'Dept B Planning'!F28,IF(AND(OR(C28="Ireland",INDEX(Locations!$B$3:$F$308,MATCH('Dept B Planning'!C28,Locations!$B$3:$B$308,0),5)="Yes"),E28="Hybrid Car",INDEX(Locations!$B$3:$E$308,MATCH('Dept B Planning'!D28,Locations!$B$3:$B$308,0),4)="UK"),(J28)*(0.15*Transport!$C$14+0.85*Transport!$C$9)*'Dept B Planning'!F28,IF(AND(OR(D28="Ireland",INDEX(Locations!$B$3:$F$308,MATCH('Dept B Planning'!D28,Locations!$B$3:$B$308,0),5)="Yes"),E28="Hybrid Car",INDEX(Locations!$B$3:$E$308,MATCH('Dept B Planning'!C28,Locations!$B$3:$B$308,0),4)="UK"),(J28)*(0.15*Transport!$C$14+0.85*Transport!$C$9)*'Dept B Planning'!F28,IF(AND(OR(C28="Ireland",INDEX(Locations!$B$3:$F$308,MATCH('Dept B Planning'!C28,Locations!$B$3:$B$308,0),5)="Yes"),E28="Electric Car",INDEX(Locations!$B$3:$E$308,MATCH('Dept B Planning'!D28,Locations!$B$3:$B$308,0),4)="UK"),(J28)*(0.15*Transport!$C$14+0.85*Transport!$C$8)*'Dept B Planning'!F28,IF(AND(OR(D28="Ireland",INDEX(Locations!$B$3:$F$308,MATCH('Dept B Planning'!D28,Locations!$B$3:$B$308,0),5)="Yes"),E28="Electric Car",INDEX(Locations!$B$3:$E$308,MATCH('Dept B Planning'!C28,Locations!$B$3:$B$308,0),4)="UK"),(J28)*(0.15*Transport!$C$14+0.85*Transport!$C$8)*'Dept B Planning'!F28,IF(AND(OR(C28="Ireland",INDEX(Locations!$B$3:$F$308,MATCH('Dept B Planning'!C28,Locations!$B$3:$B$308,0),5)="Yes"),E28="Bus/Coach",INDEX(Locations!$B$3:$E$308,MATCH('Dept B Planning'!D28,Locations!$B$3:$B$308,0),4)="UK"),(J28)*(0.15*Transport!$C$13+0.85*Transport!$C$5)*'Dept B Planning'!F28,IF(AND(OR(D28="Ireland",INDEX(Locations!$B$3:$F$308,MATCH('Dept B Planning'!D28,Locations!$B$3:$B$308,0),5)="Yes"),E28="Bus/Coach",INDEX(Locations!$B$3:$E$308,MATCH('Dept B Planning'!C28,Locations!$B$3:$B$308,0),4)="UK"),(J28)*(0.15*Transport!$C$13+0.85*Transport!$C$5)*'Dept B Planning'!F28,IF(AND(OR(C28="Ireland",INDEX(Locations!$B$3:$F$308,MATCH('Dept B Planning'!C28,Locations!$B$3:$B$308,0),5)="Yes"),E28="Train",INDEX(Locations!$B$3:$E$308,MATCH('Dept B Planning'!D28,Locations!$B$3:$B$308,0),4)="UK"),(J28)*(0.15*Transport!$C$13+0.85*Transport!$C$3)*'Dept B Planning'!F28,IF(AND(OR(D28="Ireland",INDEX(Locations!$B$3:$F$308,MATCH('Dept B Planning'!D28,Locations!$B$3:$B$308,0),5)="Yes"),E28="Train",INDEX(Locations!$B$3:$E$308,MATCH('Dept B Planning'!C28,Locations!$B$3:$B$308,0),4)="UK"),(J28)*(0.15*Transport!$C$13+0.85*Transport!$C$3),J28*(INDEX(Transport!$B$3:$E$14,MATCH('Dept B Planning'!E28,Transport!$B$3:$B$14,0),IF(INDEX(Locations!$B$3:$G$308,MATCH('Dept B Planning'!C28,Locations!$B$3:$B$308,0),4)="UK",2,IF(INDEX(Locations!$B$3:$G$308,MATCH('Dept B Planning'!C28,Locations!$B$3:$B$308,0),4)="Europe",3,4)))))*F28*G28*H28))))))))))))))))))),1)),"")</f>
        <v/>
      </c>
      <c r="L28" s="90"/>
    </row>
    <row r="29" spans="1:14" ht="17.399999999999999" customHeight="1" x14ac:dyDescent="0.25">
      <c r="A29" s="90"/>
      <c r="B29" s="91"/>
      <c r="C29" s="91"/>
      <c r="D29" s="91"/>
      <c r="E29" s="91"/>
      <c r="F29" s="90"/>
      <c r="G29" s="90">
        <v>1</v>
      </c>
      <c r="H29" s="101">
        <v>1</v>
      </c>
      <c r="I29" s="91"/>
      <c r="J29" s="100" t="str">
        <f>(IFERROR(IF(I29="Yes",(ROUND(6371 * ACOS(SIN((VLOOKUP(C29,Locations!B:D,2,FALSE))*PI()/180)*SIN((VLOOKUP(D29,Locations!B:D,2,FALSE))*PI()/180) + COS((VLOOKUP(C29,Locations!B:D,2,FALSE))*PI()/180) * COS((VLOOKUP(D29,Locations!B:D,2,FALSE))*PI()/180)*COS((VLOOKUP(D29,Locations!B:D,3,FALSE))* PI()/180-(VLOOKUP(C29,Locations!B:D,3,FALSE))*PI()/180))/1.609,0))*2,(ROUND(6371 * ACOS(SIN((VLOOKUP(C29,Locations!B:D,2,FALSE))*PI()/180)*SIN((VLOOKUP(D29,Locations!B:D,2,FALSE))*PI()/180) + COS((VLOOKUP(C29,Locations!B:D,2,FALSE))*PI()/180) * COS((VLOOKUP(D29,Locations!B:D,2,FALSE))*PI()/180)*COS((VLOOKUP(D29,Locations!B:D,3,FALSE))* PI()/180-(VLOOKUP(C29,Locations!B:D,3,FALSE))*PI()/180))/1.609,0))),""))</f>
        <v/>
      </c>
      <c r="K29" s="100" t="str" cm="1">
        <f t="array" ref="K29">IFERROR((ROUND(IF(AND(E29="Train",INDEX(Locations!$B$3:$E$308,MATCH('Dept B Planning'!C29,Locations!$B$3:$B$308,0),4)="Europe",INDEX(Locations!$B$3:$E$308,MATCH('Dept B Planning'!D29,Locations!$B$3:$B$308,0),4)="UK"),(((INDEX(Dover!$B$3:$G$124,MATCH('Dept B Planning'!C29,Dover!$B$3:$B$124,0),6))*Transport!$D$3)+(INDEX(Dover!$B$3:$G$124,MATCH('Dept B Planning'!D29,Dover!$B$3:$B$124,0),6)*Transport!$C$3))*'Dept B Planning'!F29*IF(I29="Yes",2,1),IF(AND(E29="Train",INDEX(Locations!$B$3:$E$308,MATCH('Dept B Planning'!D29,Locations!$B$3:$B$308,0),4)="Europe",INDEX(Locations!$B$3:$E$308,MATCH('Dept B Planning'!C29,Locations!$B$3:$B$308,0),4)="UK"),(((INDEX(Dover!$B$3:$G$124,MATCH('Dept B Planning'!D29,Dover!$B$3:$B$124,0),6))*Transport!$D$3)+(INDEX(Dover!$B$3:$G$124,MATCH('Dept B Planning'!C29,Dover!$B$3:$B$124,0),6)*Transport!$C$3))*'Dept B Planning'!F29*IF(I29="Yes",2,1),IF(AND(E29="Bus/Coach",INDEX(Locations!$B$3:$E$308,MATCH('Dept B Planning'!C29,Locations!$B$3:$B$308,0),4)="Europe",INDEX(Locations!$B$3:$E$308,MATCH('Dept B Planning'!D29,Locations!$B$3:$B$308,0),4)="UK"),((((J29)-42.4)*Transport!$D$5)+(42.4*Transport!$D$13))*'Dept B Planning'!F29,IF(AND(E29="Bus/Coach",INDEX(Locations!$B$3:$E$308,MATCH('Dept B Planning'!D29,Locations!$B$3:$B$308,0),4)="Europe",INDEX(Locations!$B$3:$E$308,MATCH('Dept B Planning'!C29,Locations!$B$3:$B$308,0),4)="UK"),((((J29)-42.4)*Transport!$D$5)+(42.4*Transport!$D$13))*'Dept B Planning'!F29,IF(AND(E29="Car",INDEX(Locations!$B$3:$E$308,MATCH('Dept B Planning'!C29,Locations!$B$3:$B$308,0),4)="Europe",INDEX(Locations!$B$3:$E$308,MATCH('Dept B Planning'!D29,Locations!$B$3:$B$308,0),4)="UK"),(((((J29)-42.4)*Transport!$D$9)+(42.4*Transport!$D$14))*'Dept B Planning'!F29),IF(AND(E29="Car",INDEX(Locations!$B$3:$E$308,MATCH('Dept B Planning'!D29,Locations!$B$3:$B$308,0),4)="Europe",INDEX(Locations!$B$3:$E$308,MATCH('Dept B Planning'!C29,Locations!$B$3:$B$308,0),4)="UK"),(((((J29)-42.4)*Transport!$D$9)+(42.4*Transport!$D$14))*'Dept B Planning'!F29),IF(AND(E29="Hybrid car",INDEX(Locations!$B$3:$E$308,MATCH('Dept B Planning'!C29,Locations!$B$3:$B$308,0),4)="Europe",INDEX(Locations!$B$3:$E$308,MATCH('Dept B Planning'!D29,Locations!$B$3:$B$308,0),4)="UK"),(((((J29)-42.4)*Transport!$D$9)+(42.4*Transport!$D$14))*'Dept B Planning'!F29),IF(AND(E29="Hybrid car",INDEX(Locations!$B$3:$E$308,MATCH('Dept B Planning'!D29,Locations!$B$3:$B$308,0),4)="Europe",INDEX(Locations!$B$3:$E$308,MATCH('Dept B Planning'!C29,Locations!$B$3:$B$308,0),4)="UK"),(((((J29)-42.4)*Transport!$D$9)+(42.4*Transport!$D$14))*'Dept B Planning'!F29),IF(AND(E29="Electric car",INDEX(Locations!$B$3:$E$308,MATCH('Dept B Planning'!C29,Locations!$B$3:$B$308,0),4)="Europe",INDEX(Locations!$B$3:$E$308,MATCH('Dept B Planning'!D29,Locations!$B$3:$B$308,0),4)="UK"),(((((J29)-42.4)*Transport!$D$8)+(42.4*Transport!$D$14))*'Dept B Planning'!F29),IF(AND(E29="Electric car",INDEX(Locations!$B$3:$E$308,MATCH('Dept B Planning'!D29,Locations!$B$3:$B$308,0),4)="Europe",INDEX(Locations!$B$3:$E$308,MATCH('Dept B Planning'!C29,Locations!$B$3:$B$308,0),4)="UK"),(((((J29)-42.4)*Transport!$D$8)+(42.4*Transport!$D$14))*'Dept B Planning'!F29),IF(AND(OR(C29="Ireland",INDEX(Locations!$B$3:$F$308,MATCH('Dept B Planning'!C29,Locations!$B$3:$B$308,0),5)="Yes"),E29="Car",INDEX(Locations!$B$3:$E$308,MATCH('Dept B Planning'!D29,Locations!$B$3:$B$308,0),4)="UK"),(J29)*(0.15*Transport!$C$14+0.85*Transport!$C$9)*'Dept B Planning'!F29,IF(AND(OR(D29="Ireland",INDEX(Locations!$B$3:$F$308,MATCH('Dept B Planning'!D29,Locations!$B$3:$B$308,0),5)="Yes"),E29="Car",INDEX(Locations!$B$3:$E$308,MATCH('Dept B Planning'!C29,Locations!$B$3:$B$308,0),4)="UK"),(J29)*(0.15*Transport!$C$14+0.85*Transport!$C$9)*'Dept B Planning'!F29,IF(AND(OR(C29="Ireland",INDEX(Locations!$B$3:$F$308,MATCH('Dept B Planning'!C29,Locations!$B$3:$B$308,0),5)="Yes"),E29="Hybrid Car",INDEX(Locations!$B$3:$E$308,MATCH('Dept B Planning'!D29,Locations!$B$3:$B$308,0),4)="UK"),(J29)*(0.15*Transport!$C$14+0.85*Transport!$C$9)*'Dept B Planning'!F29,IF(AND(OR(D29="Ireland",INDEX(Locations!$B$3:$F$308,MATCH('Dept B Planning'!D29,Locations!$B$3:$B$308,0),5)="Yes"),E29="Hybrid Car",INDEX(Locations!$B$3:$E$308,MATCH('Dept B Planning'!C29,Locations!$B$3:$B$308,0),4)="UK"),(J29)*(0.15*Transport!$C$14+0.85*Transport!$C$9)*'Dept B Planning'!F29,IF(AND(OR(C29="Ireland",INDEX(Locations!$B$3:$F$308,MATCH('Dept B Planning'!C29,Locations!$B$3:$B$308,0),5)="Yes"),E29="Electric Car",INDEX(Locations!$B$3:$E$308,MATCH('Dept B Planning'!D29,Locations!$B$3:$B$308,0),4)="UK"),(J29)*(0.15*Transport!$C$14+0.85*Transport!$C$8)*'Dept B Planning'!F29,IF(AND(OR(D29="Ireland",INDEX(Locations!$B$3:$F$308,MATCH('Dept B Planning'!D29,Locations!$B$3:$B$308,0),5)="Yes"),E29="Electric Car",INDEX(Locations!$B$3:$E$308,MATCH('Dept B Planning'!C29,Locations!$B$3:$B$308,0),4)="UK"),(J29)*(0.15*Transport!$C$14+0.85*Transport!$C$8)*'Dept B Planning'!F29,IF(AND(OR(C29="Ireland",INDEX(Locations!$B$3:$F$308,MATCH('Dept B Planning'!C29,Locations!$B$3:$B$308,0),5)="Yes"),E29="Bus/Coach",INDEX(Locations!$B$3:$E$308,MATCH('Dept B Planning'!D29,Locations!$B$3:$B$308,0),4)="UK"),(J29)*(0.15*Transport!$C$13+0.85*Transport!$C$5)*'Dept B Planning'!F29,IF(AND(OR(D29="Ireland",INDEX(Locations!$B$3:$F$308,MATCH('Dept B Planning'!D29,Locations!$B$3:$B$308,0),5)="Yes"),E29="Bus/Coach",INDEX(Locations!$B$3:$E$308,MATCH('Dept B Planning'!C29,Locations!$B$3:$B$308,0),4)="UK"),(J29)*(0.15*Transport!$C$13+0.85*Transport!$C$5)*'Dept B Planning'!F29,IF(AND(OR(C29="Ireland",INDEX(Locations!$B$3:$F$308,MATCH('Dept B Planning'!C29,Locations!$B$3:$B$308,0),5)="Yes"),E29="Train",INDEX(Locations!$B$3:$E$308,MATCH('Dept B Planning'!D29,Locations!$B$3:$B$308,0),4)="UK"),(J29)*(0.15*Transport!$C$13+0.85*Transport!$C$3)*'Dept B Planning'!F29,IF(AND(OR(D29="Ireland",INDEX(Locations!$B$3:$F$308,MATCH('Dept B Planning'!D29,Locations!$B$3:$B$308,0),5)="Yes"),E29="Train",INDEX(Locations!$B$3:$E$308,MATCH('Dept B Planning'!C29,Locations!$B$3:$B$308,0),4)="UK"),(J29)*(0.15*Transport!$C$13+0.85*Transport!$C$3),J29*(INDEX(Transport!$B$3:$E$14,MATCH('Dept B Planning'!E29,Transport!$B$3:$B$14,0),IF(INDEX(Locations!$B$3:$G$308,MATCH('Dept B Planning'!C29,Locations!$B$3:$B$308,0),4)="UK",2,IF(INDEX(Locations!$B$3:$G$308,MATCH('Dept B Planning'!C29,Locations!$B$3:$B$308,0),4)="Europe",3,4)))))*F29*G29*H29))))))))))))))))))),1)),"")</f>
        <v/>
      </c>
      <c r="L29" s="90"/>
    </row>
    <row r="30" spans="1:14" ht="17.399999999999999" customHeight="1" x14ac:dyDescent="0.25">
      <c r="A30" s="90"/>
      <c r="B30" s="91"/>
      <c r="C30" s="91"/>
      <c r="D30" s="91"/>
      <c r="E30" s="91"/>
      <c r="F30" s="90"/>
      <c r="G30" s="90">
        <v>1</v>
      </c>
      <c r="H30" s="101">
        <v>1</v>
      </c>
      <c r="I30" s="91"/>
      <c r="J30" s="100" t="str">
        <f>(IFERROR(IF(I30="Yes",(ROUND(6371 * ACOS(SIN((VLOOKUP(C30,Locations!B:D,2,FALSE))*PI()/180)*SIN((VLOOKUP(D30,Locations!B:D,2,FALSE))*PI()/180) + COS((VLOOKUP(C30,Locations!B:D,2,FALSE))*PI()/180) * COS((VLOOKUP(D30,Locations!B:D,2,FALSE))*PI()/180)*COS((VLOOKUP(D30,Locations!B:D,3,FALSE))* PI()/180-(VLOOKUP(C30,Locations!B:D,3,FALSE))*PI()/180))/1.609,0))*2,(ROUND(6371 * ACOS(SIN((VLOOKUP(C30,Locations!B:D,2,FALSE))*PI()/180)*SIN((VLOOKUP(D30,Locations!B:D,2,FALSE))*PI()/180) + COS((VLOOKUP(C30,Locations!B:D,2,FALSE))*PI()/180) * COS((VLOOKUP(D30,Locations!B:D,2,FALSE))*PI()/180)*COS((VLOOKUP(D30,Locations!B:D,3,FALSE))* PI()/180-(VLOOKUP(C30,Locations!B:D,3,FALSE))*PI()/180))/1.609,0))),""))</f>
        <v/>
      </c>
      <c r="K30" s="100" t="str" cm="1">
        <f t="array" ref="K30">IFERROR((ROUND(IF(AND(E30="Train",INDEX(Locations!$B$3:$E$308,MATCH('Dept B Planning'!C30,Locations!$B$3:$B$308,0),4)="Europe",INDEX(Locations!$B$3:$E$308,MATCH('Dept B Planning'!D30,Locations!$B$3:$B$308,0),4)="UK"),(((INDEX(Dover!$B$3:$G$124,MATCH('Dept B Planning'!C30,Dover!$B$3:$B$124,0),6))*Transport!$D$3)+(INDEX(Dover!$B$3:$G$124,MATCH('Dept B Planning'!D30,Dover!$B$3:$B$124,0),6)*Transport!$C$3))*'Dept B Planning'!F30*IF(I30="Yes",2,1),IF(AND(E30="Train",INDEX(Locations!$B$3:$E$308,MATCH('Dept B Planning'!D30,Locations!$B$3:$B$308,0),4)="Europe",INDEX(Locations!$B$3:$E$308,MATCH('Dept B Planning'!C30,Locations!$B$3:$B$308,0),4)="UK"),(((INDEX(Dover!$B$3:$G$124,MATCH('Dept B Planning'!D30,Dover!$B$3:$B$124,0),6))*Transport!$D$3)+(INDEX(Dover!$B$3:$G$124,MATCH('Dept B Planning'!C30,Dover!$B$3:$B$124,0),6)*Transport!$C$3))*'Dept B Planning'!F30*IF(I30="Yes",2,1),IF(AND(E30="Bus/Coach",INDEX(Locations!$B$3:$E$308,MATCH('Dept B Planning'!C30,Locations!$B$3:$B$308,0),4)="Europe",INDEX(Locations!$B$3:$E$308,MATCH('Dept B Planning'!D30,Locations!$B$3:$B$308,0),4)="UK"),((((J30)-42.4)*Transport!$D$5)+(42.4*Transport!$D$13))*'Dept B Planning'!F30,IF(AND(E30="Bus/Coach",INDEX(Locations!$B$3:$E$308,MATCH('Dept B Planning'!D30,Locations!$B$3:$B$308,0),4)="Europe",INDEX(Locations!$B$3:$E$308,MATCH('Dept B Planning'!C30,Locations!$B$3:$B$308,0),4)="UK"),((((J30)-42.4)*Transport!$D$5)+(42.4*Transport!$D$13))*'Dept B Planning'!F30,IF(AND(E30="Car",INDEX(Locations!$B$3:$E$308,MATCH('Dept B Planning'!C30,Locations!$B$3:$B$308,0),4)="Europe",INDEX(Locations!$B$3:$E$308,MATCH('Dept B Planning'!D30,Locations!$B$3:$B$308,0),4)="UK"),(((((J30)-42.4)*Transport!$D$9)+(42.4*Transport!$D$14))*'Dept B Planning'!F30),IF(AND(E30="Car",INDEX(Locations!$B$3:$E$308,MATCH('Dept B Planning'!D30,Locations!$B$3:$B$308,0),4)="Europe",INDEX(Locations!$B$3:$E$308,MATCH('Dept B Planning'!C30,Locations!$B$3:$B$308,0),4)="UK"),(((((J30)-42.4)*Transport!$D$9)+(42.4*Transport!$D$14))*'Dept B Planning'!F30),IF(AND(E30="Hybrid car",INDEX(Locations!$B$3:$E$308,MATCH('Dept B Planning'!C30,Locations!$B$3:$B$308,0),4)="Europe",INDEX(Locations!$B$3:$E$308,MATCH('Dept B Planning'!D30,Locations!$B$3:$B$308,0),4)="UK"),(((((J30)-42.4)*Transport!$D$9)+(42.4*Transport!$D$14))*'Dept B Planning'!F30),IF(AND(E30="Hybrid car",INDEX(Locations!$B$3:$E$308,MATCH('Dept B Planning'!D30,Locations!$B$3:$B$308,0),4)="Europe",INDEX(Locations!$B$3:$E$308,MATCH('Dept B Planning'!C30,Locations!$B$3:$B$308,0),4)="UK"),(((((J30)-42.4)*Transport!$D$9)+(42.4*Transport!$D$14))*'Dept B Planning'!F30),IF(AND(E30="Electric car",INDEX(Locations!$B$3:$E$308,MATCH('Dept B Planning'!C30,Locations!$B$3:$B$308,0),4)="Europe",INDEX(Locations!$B$3:$E$308,MATCH('Dept B Planning'!D30,Locations!$B$3:$B$308,0),4)="UK"),(((((J30)-42.4)*Transport!$D$8)+(42.4*Transport!$D$14))*'Dept B Planning'!F30),IF(AND(E30="Electric car",INDEX(Locations!$B$3:$E$308,MATCH('Dept B Planning'!D30,Locations!$B$3:$B$308,0),4)="Europe",INDEX(Locations!$B$3:$E$308,MATCH('Dept B Planning'!C30,Locations!$B$3:$B$308,0),4)="UK"),(((((J30)-42.4)*Transport!$D$8)+(42.4*Transport!$D$14))*'Dept B Planning'!F30),IF(AND(OR(C30="Ireland",INDEX(Locations!$B$3:$F$308,MATCH('Dept B Planning'!C30,Locations!$B$3:$B$308,0),5)="Yes"),E30="Car",INDEX(Locations!$B$3:$E$308,MATCH('Dept B Planning'!D30,Locations!$B$3:$B$308,0),4)="UK"),(J30)*(0.15*Transport!$C$14+0.85*Transport!$C$9)*'Dept B Planning'!F30,IF(AND(OR(D30="Ireland",INDEX(Locations!$B$3:$F$308,MATCH('Dept B Planning'!D30,Locations!$B$3:$B$308,0),5)="Yes"),E30="Car",INDEX(Locations!$B$3:$E$308,MATCH('Dept B Planning'!C30,Locations!$B$3:$B$308,0),4)="UK"),(J30)*(0.15*Transport!$C$14+0.85*Transport!$C$9)*'Dept B Planning'!F30,IF(AND(OR(C30="Ireland",INDEX(Locations!$B$3:$F$308,MATCH('Dept B Planning'!C30,Locations!$B$3:$B$308,0),5)="Yes"),E30="Hybrid Car",INDEX(Locations!$B$3:$E$308,MATCH('Dept B Planning'!D30,Locations!$B$3:$B$308,0),4)="UK"),(J30)*(0.15*Transport!$C$14+0.85*Transport!$C$9)*'Dept B Planning'!F30,IF(AND(OR(D30="Ireland",INDEX(Locations!$B$3:$F$308,MATCH('Dept B Planning'!D30,Locations!$B$3:$B$308,0),5)="Yes"),E30="Hybrid Car",INDEX(Locations!$B$3:$E$308,MATCH('Dept B Planning'!C30,Locations!$B$3:$B$308,0),4)="UK"),(J30)*(0.15*Transport!$C$14+0.85*Transport!$C$9)*'Dept B Planning'!F30,IF(AND(OR(C30="Ireland",INDEX(Locations!$B$3:$F$308,MATCH('Dept B Planning'!C30,Locations!$B$3:$B$308,0),5)="Yes"),E30="Electric Car",INDEX(Locations!$B$3:$E$308,MATCH('Dept B Planning'!D30,Locations!$B$3:$B$308,0),4)="UK"),(J30)*(0.15*Transport!$C$14+0.85*Transport!$C$8)*'Dept B Planning'!F30,IF(AND(OR(D30="Ireland",INDEX(Locations!$B$3:$F$308,MATCH('Dept B Planning'!D30,Locations!$B$3:$B$308,0),5)="Yes"),E30="Electric Car",INDEX(Locations!$B$3:$E$308,MATCH('Dept B Planning'!C30,Locations!$B$3:$B$308,0),4)="UK"),(J30)*(0.15*Transport!$C$14+0.85*Transport!$C$8)*'Dept B Planning'!F30,IF(AND(OR(C30="Ireland",INDEX(Locations!$B$3:$F$308,MATCH('Dept B Planning'!C30,Locations!$B$3:$B$308,0),5)="Yes"),E30="Bus/Coach",INDEX(Locations!$B$3:$E$308,MATCH('Dept B Planning'!D30,Locations!$B$3:$B$308,0),4)="UK"),(J30)*(0.15*Transport!$C$13+0.85*Transport!$C$5)*'Dept B Planning'!F30,IF(AND(OR(D30="Ireland",INDEX(Locations!$B$3:$F$308,MATCH('Dept B Planning'!D30,Locations!$B$3:$B$308,0),5)="Yes"),E30="Bus/Coach",INDEX(Locations!$B$3:$E$308,MATCH('Dept B Planning'!C30,Locations!$B$3:$B$308,0),4)="UK"),(J30)*(0.15*Transport!$C$13+0.85*Transport!$C$5)*'Dept B Planning'!F30,IF(AND(OR(C30="Ireland",INDEX(Locations!$B$3:$F$308,MATCH('Dept B Planning'!C30,Locations!$B$3:$B$308,0),5)="Yes"),E30="Train",INDEX(Locations!$B$3:$E$308,MATCH('Dept B Planning'!D30,Locations!$B$3:$B$308,0),4)="UK"),(J30)*(0.15*Transport!$C$13+0.85*Transport!$C$3)*'Dept B Planning'!F30,IF(AND(OR(D30="Ireland",INDEX(Locations!$B$3:$F$308,MATCH('Dept B Planning'!D30,Locations!$B$3:$B$308,0),5)="Yes"),E30="Train",INDEX(Locations!$B$3:$E$308,MATCH('Dept B Planning'!C30,Locations!$B$3:$B$308,0),4)="UK"),(J30)*(0.15*Transport!$C$13+0.85*Transport!$C$3),J30*(INDEX(Transport!$B$3:$E$14,MATCH('Dept B Planning'!E30,Transport!$B$3:$B$14,0),IF(INDEX(Locations!$B$3:$G$308,MATCH('Dept B Planning'!C30,Locations!$B$3:$B$308,0),4)="UK",2,IF(INDEX(Locations!$B$3:$G$308,MATCH('Dept B Planning'!C30,Locations!$B$3:$B$308,0),4)="Europe",3,4)))))*F30*G30*H30))))))))))))))))))),1)),"")</f>
        <v/>
      </c>
      <c r="L30" s="90"/>
      <c r="N30" s="96"/>
    </row>
    <row r="31" spans="1:14" ht="17.399999999999999" customHeight="1" x14ac:dyDescent="0.25">
      <c r="A31" s="90"/>
      <c r="B31" s="91"/>
      <c r="C31" s="91"/>
      <c r="D31" s="91"/>
      <c r="E31" s="91"/>
      <c r="F31" s="90"/>
      <c r="G31" s="90">
        <v>1</v>
      </c>
      <c r="H31" s="101">
        <v>1</v>
      </c>
      <c r="I31" s="91"/>
      <c r="J31" s="100" t="str">
        <f>(IFERROR(IF(I31="Yes",(ROUND(6371 * ACOS(SIN((VLOOKUP(C31,Locations!B:D,2,FALSE))*PI()/180)*SIN((VLOOKUP(D31,Locations!B:D,2,FALSE))*PI()/180) + COS((VLOOKUP(C31,Locations!B:D,2,FALSE))*PI()/180) * COS((VLOOKUP(D31,Locations!B:D,2,FALSE))*PI()/180)*COS((VLOOKUP(D31,Locations!B:D,3,FALSE))* PI()/180-(VLOOKUP(C31,Locations!B:D,3,FALSE))*PI()/180))/1.609,0))*2,(ROUND(6371 * ACOS(SIN((VLOOKUP(C31,Locations!B:D,2,FALSE))*PI()/180)*SIN((VLOOKUP(D31,Locations!B:D,2,FALSE))*PI()/180) + COS((VLOOKUP(C31,Locations!B:D,2,FALSE))*PI()/180) * COS((VLOOKUP(D31,Locations!B:D,2,FALSE))*PI()/180)*COS((VLOOKUP(D31,Locations!B:D,3,FALSE))* PI()/180-(VLOOKUP(C31,Locations!B:D,3,FALSE))*PI()/180))/1.609,0))),""))</f>
        <v/>
      </c>
      <c r="K31" s="100" t="str" cm="1">
        <f t="array" ref="K31">IFERROR((ROUND(IF(AND(E31="Train",INDEX(Locations!$B$3:$E$308,MATCH('Dept B Planning'!C31,Locations!$B$3:$B$308,0),4)="Europe",INDEX(Locations!$B$3:$E$308,MATCH('Dept B Planning'!D31,Locations!$B$3:$B$308,0),4)="UK"),(((INDEX(Dover!$B$3:$G$124,MATCH('Dept B Planning'!C31,Dover!$B$3:$B$124,0),6))*Transport!$D$3)+(INDEX(Dover!$B$3:$G$124,MATCH('Dept B Planning'!D31,Dover!$B$3:$B$124,0),6)*Transport!$C$3))*'Dept B Planning'!F31*IF(I31="Yes",2,1),IF(AND(E31="Train",INDEX(Locations!$B$3:$E$308,MATCH('Dept B Planning'!D31,Locations!$B$3:$B$308,0),4)="Europe",INDEX(Locations!$B$3:$E$308,MATCH('Dept B Planning'!C31,Locations!$B$3:$B$308,0),4)="UK"),(((INDEX(Dover!$B$3:$G$124,MATCH('Dept B Planning'!D31,Dover!$B$3:$B$124,0),6))*Transport!$D$3)+(INDEX(Dover!$B$3:$G$124,MATCH('Dept B Planning'!C31,Dover!$B$3:$B$124,0),6)*Transport!$C$3))*'Dept B Planning'!F31*IF(I31="Yes",2,1),IF(AND(E31="Bus/Coach",INDEX(Locations!$B$3:$E$308,MATCH('Dept B Planning'!C31,Locations!$B$3:$B$308,0),4)="Europe",INDEX(Locations!$B$3:$E$308,MATCH('Dept B Planning'!D31,Locations!$B$3:$B$308,0),4)="UK"),((((J31)-42.4)*Transport!$D$5)+(42.4*Transport!$D$13))*'Dept B Planning'!F31,IF(AND(E31="Bus/Coach",INDEX(Locations!$B$3:$E$308,MATCH('Dept B Planning'!D31,Locations!$B$3:$B$308,0),4)="Europe",INDEX(Locations!$B$3:$E$308,MATCH('Dept B Planning'!C31,Locations!$B$3:$B$308,0),4)="UK"),((((J31)-42.4)*Transport!$D$5)+(42.4*Transport!$D$13))*'Dept B Planning'!F31,IF(AND(E31="Car",INDEX(Locations!$B$3:$E$308,MATCH('Dept B Planning'!C31,Locations!$B$3:$B$308,0),4)="Europe",INDEX(Locations!$B$3:$E$308,MATCH('Dept B Planning'!D31,Locations!$B$3:$B$308,0),4)="UK"),(((((J31)-42.4)*Transport!$D$9)+(42.4*Transport!$D$14))*'Dept B Planning'!F31),IF(AND(E31="Car",INDEX(Locations!$B$3:$E$308,MATCH('Dept B Planning'!D31,Locations!$B$3:$B$308,0),4)="Europe",INDEX(Locations!$B$3:$E$308,MATCH('Dept B Planning'!C31,Locations!$B$3:$B$308,0),4)="UK"),(((((J31)-42.4)*Transport!$D$9)+(42.4*Transport!$D$14))*'Dept B Planning'!F31),IF(AND(E31="Hybrid car",INDEX(Locations!$B$3:$E$308,MATCH('Dept B Planning'!C31,Locations!$B$3:$B$308,0),4)="Europe",INDEX(Locations!$B$3:$E$308,MATCH('Dept B Planning'!D31,Locations!$B$3:$B$308,0),4)="UK"),(((((J31)-42.4)*Transport!$D$9)+(42.4*Transport!$D$14))*'Dept B Planning'!F31),IF(AND(E31="Hybrid car",INDEX(Locations!$B$3:$E$308,MATCH('Dept B Planning'!D31,Locations!$B$3:$B$308,0),4)="Europe",INDEX(Locations!$B$3:$E$308,MATCH('Dept B Planning'!C31,Locations!$B$3:$B$308,0),4)="UK"),(((((J31)-42.4)*Transport!$D$9)+(42.4*Transport!$D$14))*'Dept B Planning'!F31),IF(AND(E31="Electric car",INDEX(Locations!$B$3:$E$308,MATCH('Dept B Planning'!C31,Locations!$B$3:$B$308,0),4)="Europe",INDEX(Locations!$B$3:$E$308,MATCH('Dept B Planning'!D31,Locations!$B$3:$B$308,0),4)="UK"),(((((J31)-42.4)*Transport!$D$8)+(42.4*Transport!$D$14))*'Dept B Planning'!F31),IF(AND(E31="Electric car",INDEX(Locations!$B$3:$E$308,MATCH('Dept B Planning'!D31,Locations!$B$3:$B$308,0),4)="Europe",INDEX(Locations!$B$3:$E$308,MATCH('Dept B Planning'!C31,Locations!$B$3:$B$308,0),4)="UK"),(((((J31)-42.4)*Transport!$D$8)+(42.4*Transport!$D$14))*'Dept B Planning'!F31),IF(AND(OR(C31="Ireland",INDEX(Locations!$B$3:$F$308,MATCH('Dept B Planning'!C31,Locations!$B$3:$B$308,0),5)="Yes"),E31="Car",INDEX(Locations!$B$3:$E$308,MATCH('Dept B Planning'!D31,Locations!$B$3:$B$308,0),4)="UK"),(J31)*(0.15*Transport!$C$14+0.85*Transport!$C$9)*'Dept B Planning'!F31,IF(AND(OR(D31="Ireland",INDEX(Locations!$B$3:$F$308,MATCH('Dept B Planning'!D31,Locations!$B$3:$B$308,0),5)="Yes"),E31="Car",INDEX(Locations!$B$3:$E$308,MATCH('Dept B Planning'!C31,Locations!$B$3:$B$308,0),4)="UK"),(J31)*(0.15*Transport!$C$14+0.85*Transport!$C$9)*'Dept B Planning'!F31,IF(AND(OR(C31="Ireland",INDEX(Locations!$B$3:$F$308,MATCH('Dept B Planning'!C31,Locations!$B$3:$B$308,0),5)="Yes"),E31="Hybrid Car",INDEX(Locations!$B$3:$E$308,MATCH('Dept B Planning'!D31,Locations!$B$3:$B$308,0),4)="UK"),(J31)*(0.15*Transport!$C$14+0.85*Transport!$C$9)*'Dept B Planning'!F31,IF(AND(OR(D31="Ireland",INDEX(Locations!$B$3:$F$308,MATCH('Dept B Planning'!D31,Locations!$B$3:$B$308,0),5)="Yes"),E31="Hybrid Car",INDEX(Locations!$B$3:$E$308,MATCH('Dept B Planning'!C31,Locations!$B$3:$B$308,0),4)="UK"),(J31)*(0.15*Transport!$C$14+0.85*Transport!$C$9)*'Dept B Planning'!F31,IF(AND(OR(C31="Ireland",INDEX(Locations!$B$3:$F$308,MATCH('Dept B Planning'!C31,Locations!$B$3:$B$308,0),5)="Yes"),E31="Electric Car",INDEX(Locations!$B$3:$E$308,MATCH('Dept B Planning'!D31,Locations!$B$3:$B$308,0),4)="UK"),(J31)*(0.15*Transport!$C$14+0.85*Transport!$C$8)*'Dept B Planning'!F31,IF(AND(OR(D31="Ireland",INDEX(Locations!$B$3:$F$308,MATCH('Dept B Planning'!D31,Locations!$B$3:$B$308,0),5)="Yes"),E31="Electric Car",INDEX(Locations!$B$3:$E$308,MATCH('Dept B Planning'!C31,Locations!$B$3:$B$308,0),4)="UK"),(J31)*(0.15*Transport!$C$14+0.85*Transport!$C$8)*'Dept B Planning'!F31,IF(AND(OR(C31="Ireland",INDEX(Locations!$B$3:$F$308,MATCH('Dept B Planning'!C31,Locations!$B$3:$B$308,0),5)="Yes"),E31="Bus/Coach",INDEX(Locations!$B$3:$E$308,MATCH('Dept B Planning'!D31,Locations!$B$3:$B$308,0),4)="UK"),(J31)*(0.15*Transport!$C$13+0.85*Transport!$C$5)*'Dept B Planning'!F31,IF(AND(OR(D31="Ireland",INDEX(Locations!$B$3:$F$308,MATCH('Dept B Planning'!D31,Locations!$B$3:$B$308,0),5)="Yes"),E31="Bus/Coach",INDEX(Locations!$B$3:$E$308,MATCH('Dept B Planning'!C31,Locations!$B$3:$B$308,0),4)="UK"),(J31)*(0.15*Transport!$C$13+0.85*Transport!$C$5)*'Dept B Planning'!F31,IF(AND(OR(C31="Ireland",INDEX(Locations!$B$3:$F$308,MATCH('Dept B Planning'!C31,Locations!$B$3:$B$308,0),5)="Yes"),E31="Train",INDEX(Locations!$B$3:$E$308,MATCH('Dept B Planning'!D31,Locations!$B$3:$B$308,0),4)="UK"),(J31)*(0.15*Transport!$C$13+0.85*Transport!$C$3)*'Dept B Planning'!F31,IF(AND(OR(D31="Ireland",INDEX(Locations!$B$3:$F$308,MATCH('Dept B Planning'!D31,Locations!$B$3:$B$308,0),5)="Yes"),E31="Train",INDEX(Locations!$B$3:$E$308,MATCH('Dept B Planning'!C31,Locations!$B$3:$B$308,0),4)="UK"),(J31)*(0.15*Transport!$C$13+0.85*Transport!$C$3),J31*(INDEX(Transport!$B$3:$E$14,MATCH('Dept B Planning'!E31,Transport!$B$3:$B$14,0),IF(INDEX(Locations!$B$3:$G$308,MATCH('Dept B Planning'!C31,Locations!$B$3:$B$308,0),4)="UK",2,IF(INDEX(Locations!$B$3:$G$308,MATCH('Dept B Planning'!C31,Locations!$B$3:$B$308,0),4)="Europe",3,4)))))*F31*G31*H31))))))))))))))))))),1)),"")</f>
        <v/>
      </c>
      <c r="L31" s="90"/>
      <c r="N31" s="96"/>
    </row>
    <row r="32" spans="1:14" ht="17.399999999999999" customHeight="1" x14ac:dyDescent="0.25">
      <c r="A32" s="90"/>
      <c r="B32" s="91"/>
      <c r="C32" s="91"/>
      <c r="D32" s="91"/>
      <c r="E32" s="91"/>
      <c r="F32" s="90"/>
      <c r="G32" s="90">
        <v>1</v>
      </c>
      <c r="H32" s="101">
        <v>1</v>
      </c>
      <c r="I32" s="91"/>
      <c r="J32" s="100" t="str">
        <f>(IFERROR(IF(I32="Yes",(ROUND(6371 * ACOS(SIN((VLOOKUP(C32,Locations!B:D,2,FALSE))*PI()/180)*SIN((VLOOKUP(D32,Locations!B:D,2,FALSE))*PI()/180) + COS((VLOOKUP(C32,Locations!B:D,2,FALSE))*PI()/180) * COS((VLOOKUP(D32,Locations!B:D,2,FALSE))*PI()/180)*COS((VLOOKUP(D32,Locations!B:D,3,FALSE))* PI()/180-(VLOOKUP(C32,Locations!B:D,3,FALSE))*PI()/180))/1.609,0))*2,(ROUND(6371 * ACOS(SIN((VLOOKUP(C32,Locations!B:D,2,FALSE))*PI()/180)*SIN((VLOOKUP(D32,Locations!B:D,2,FALSE))*PI()/180) + COS((VLOOKUP(C32,Locations!B:D,2,FALSE))*PI()/180) * COS((VLOOKUP(D32,Locations!B:D,2,FALSE))*PI()/180)*COS((VLOOKUP(D32,Locations!B:D,3,FALSE))* PI()/180-(VLOOKUP(C32,Locations!B:D,3,FALSE))*PI()/180))/1.609,0))),""))</f>
        <v/>
      </c>
      <c r="K32" s="100" t="str" cm="1">
        <f t="array" ref="K32">IFERROR((ROUND(IF(AND(E32="Train",INDEX(Locations!$B$3:$E$308,MATCH('Dept B Planning'!C32,Locations!$B$3:$B$308,0),4)="Europe",INDEX(Locations!$B$3:$E$308,MATCH('Dept B Planning'!D32,Locations!$B$3:$B$308,0),4)="UK"),(((INDEX(Dover!$B$3:$G$124,MATCH('Dept B Planning'!C32,Dover!$B$3:$B$124,0),6))*Transport!$D$3)+(INDEX(Dover!$B$3:$G$124,MATCH('Dept B Planning'!D32,Dover!$B$3:$B$124,0),6)*Transport!$C$3))*'Dept B Planning'!F32*IF(I32="Yes",2,1),IF(AND(E32="Train",INDEX(Locations!$B$3:$E$308,MATCH('Dept B Planning'!D32,Locations!$B$3:$B$308,0),4)="Europe",INDEX(Locations!$B$3:$E$308,MATCH('Dept B Planning'!C32,Locations!$B$3:$B$308,0),4)="UK"),(((INDEX(Dover!$B$3:$G$124,MATCH('Dept B Planning'!D32,Dover!$B$3:$B$124,0),6))*Transport!$D$3)+(INDEX(Dover!$B$3:$G$124,MATCH('Dept B Planning'!C32,Dover!$B$3:$B$124,0),6)*Transport!$C$3))*'Dept B Planning'!F32*IF(I32="Yes",2,1),IF(AND(E32="Bus/Coach",INDEX(Locations!$B$3:$E$308,MATCH('Dept B Planning'!C32,Locations!$B$3:$B$308,0),4)="Europe",INDEX(Locations!$B$3:$E$308,MATCH('Dept B Planning'!D32,Locations!$B$3:$B$308,0),4)="UK"),((((J32)-42.4)*Transport!$D$5)+(42.4*Transport!$D$13))*'Dept B Planning'!F32,IF(AND(E32="Bus/Coach",INDEX(Locations!$B$3:$E$308,MATCH('Dept B Planning'!D32,Locations!$B$3:$B$308,0),4)="Europe",INDEX(Locations!$B$3:$E$308,MATCH('Dept B Planning'!C32,Locations!$B$3:$B$308,0),4)="UK"),((((J32)-42.4)*Transport!$D$5)+(42.4*Transport!$D$13))*'Dept B Planning'!F32,IF(AND(E32="Car",INDEX(Locations!$B$3:$E$308,MATCH('Dept B Planning'!C32,Locations!$B$3:$B$308,0),4)="Europe",INDEX(Locations!$B$3:$E$308,MATCH('Dept B Planning'!D32,Locations!$B$3:$B$308,0),4)="UK"),(((((J32)-42.4)*Transport!$D$9)+(42.4*Transport!$D$14))*'Dept B Planning'!F32),IF(AND(E32="Car",INDEX(Locations!$B$3:$E$308,MATCH('Dept B Planning'!D32,Locations!$B$3:$B$308,0),4)="Europe",INDEX(Locations!$B$3:$E$308,MATCH('Dept B Planning'!C32,Locations!$B$3:$B$308,0),4)="UK"),(((((J32)-42.4)*Transport!$D$9)+(42.4*Transport!$D$14))*'Dept B Planning'!F32),IF(AND(E32="Hybrid car",INDEX(Locations!$B$3:$E$308,MATCH('Dept B Planning'!C32,Locations!$B$3:$B$308,0),4)="Europe",INDEX(Locations!$B$3:$E$308,MATCH('Dept B Planning'!D32,Locations!$B$3:$B$308,0),4)="UK"),(((((J32)-42.4)*Transport!$D$9)+(42.4*Transport!$D$14))*'Dept B Planning'!F32),IF(AND(E32="Hybrid car",INDEX(Locations!$B$3:$E$308,MATCH('Dept B Planning'!D32,Locations!$B$3:$B$308,0),4)="Europe",INDEX(Locations!$B$3:$E$308,MATCH('Dept B Planning'!C32,Locations!$B$3:$B$308,0),4)="UK"),(((((J32)-42.4)*Transport!$D$9)+(42.4*Transport!$D$14))*'Dept B Planning'!F32),IF(AND(E32="Electric car",INDEX(Locations!$B$3:$E$308,MATCH('Dept B Planning'!C32,Locations!$B$3:$B$308,0),4)="Europe",INDEX(Locations!$B$3:$E$308,MATCH('Dept B Planning'!D32,Locations!$B$3:$B$308,0),4)="UK"),(((((J32)-42.4)*Transport!$D$8)+(42.4*Transport!$D$14))*'Dept B Planning'!F32),IF(AND(E32="Electric car",INDEX(Locations!$B$3:$E$308,MATCH('Dept B Planning'!D32,Locations!$B$3:$B$308,0),4)="Europe",INDEX(Locations!$B$3:$E$308,MATCH('Dept B Planning'!C32,Locations!$B$3:$B$308,0),4)="UK"),(((((J32)-42.4)*Transport!$D$8)+(42.4*Transport!$D$14))*'Dept B Planning'!F32),IF(AND(OR(C32="Ireland",INDEX(Locations!$B$3:$F$308,MATCH('Dept B Planning'!C32,Locations!$B$3:$B$308,0),5)="Yes"),E32="Car",INDEX(Locations!$B$3:$E$308,MATCH('Dept B Planning'!D32,Locations!$B$3:$B$308,0),4)="UK"),(J32)*(0.15*Transport!$C$14+0.85*Transport!$C$9)*'Dept B Planning'!F32,IF(AND(OR(D32="Ireland",INDEX(Locations!$B$3:$F$308,MATCH('Dept B Planning'!D32,Locations!$B$3:$B$308,0),5)="Yes"),E32="Car",INDEX(Locations!$B$3:$E$308,MATCH('Dept B Planning'!C32,Locations!$B$3:$B$308,0),4)="UK"),(J32)*(0.15*Transport!$C$14+0.85*Transport!$C$9)*'Dept B Planning'!F32,IF(AND(OR(C32="Ireland",INDEX(Locations!$B$3:$F$308,MATCH('Dept B Planning'!C32,Locations!$B$3:$B$308,0),5)="Yes"),E32="Hybrid Car",INDEX(Locations!$B$3:$E$308,MATCH('Dept B Planning'!D32,Locations!$B$3:$B$308,0),4)="UK"),(J32)*(0.15*Transport!$C$14+0.85*Transport!$C$9)*'Dept B Planning'!F32,IF(AND(OR(D32="Ireland",INDEX(Locations!$B$3:$F$308,MATCH('Dept B Planning'!D32,Locations!$B$3:$B$308,0),5)="Yes"),E32="Hybrid Car",INDEX(Locations!$B$3:$E$308,MATCH('Dept B Planning'!C32,Locations!$B$3:$B$308,0),4)="UK"),(J32)*(0.15*Transport!$C$14+0.85*Transport!$C$9)*'Dept B Planning'!F32,IF(AND(OR(C32="Ireland",INDEX(Locations!$B$3:$F$308,MATCH('Dept B Planning'!C32,Locations!$B$3:$B$308,0),5)="Yes"),E32="Electric Car",INDEX(Locations!$B$3:$E$308,MATCH('Dept B Planning'!D32,Locations!$B$3:$B$308,0),4)="UK"),(J32)*(0.15*Transport!$C$14+0.85*Transport!$C$8)*'Dept B Planning'!F32,IF(AND(OR(D32="Ireland",INDEX(Locations!$B$3:$F$308,MATCH('Dept B Planning'!D32,Locations!$B$3:$B$308,0),5)="Yes"),E32="Electric Car",INDEX(Locations!$B$3:$E$308,MATCH('Dept B Planning'!C32,Locations!$B$3:$B$308,0),4)="UK"),(J32)*(0.15*Transport!$C$14+0.85*Transport!$C$8)*'Dept B Planning'!F32,IF(AND(OR(C32="Ireland",INDEX(Locations!$B$3:$F$308,MATCH('Dept B Planning'!C32,Locations!$B$3:$B$308,0),5)="Yes"),E32="Bus/Coach",INDEX(Locations!$B$3:$E$308,MATCH('Dept B Planning'!D32,Locations!$B$3:$B$308,0),4)="UK"),(J32)*(0.15*Transport!$C$13+0.85*Transport!$C$5)*'Dept B Planning'!F32,IF(AND(OR(D32="Ireland",INDEX(Locations!$B$3:$F$308,MATCH('Dept B Planning'!D32,Locations!$B$3:$B$308,0),5)="Yes"),E32="Bus/Coach",INDEX(Locations!$B$3:$E$308,MATCH('Dept B Planning'!C32,Locations!$B$3:$B$308,0),4)="UK"),(J32)*(0.15*Transport!$C$13+0.85*Transport!$C$5)*'Dept B Planning'!F32,IF(AND(OR(C32="Ireland",INDEX(Locations!$B$3:$F$308,MATCH('Dept B Planning'!C32,Locations!$B$3:$B$308,0),5)="Yes"),E32="Train",INDEX(Locations!$B$3:$E$308,MATCH('Dept B Planning'!D32,Locations!$B$3:$B$308,0),4)="UK"),(J32)*(0.15*Transport!$C$13+0.85*Transport!$C$3)*'Dept B Planning'!F32,IF(AND(OR(D32="Ireland",INDEX(Locations!$B$3:$F$308,MATCH('Dept B Planning'!D32,Locations!$B$3:$B$308,0),5)="Yes"),E32="Train",INDEX(Locations!$B$3:$E$308,MATCH('Dept B Planning'!C32,Locations!$B$3:$B$308,0),4)="UK"),(J32)*(0.15*Transport!$C$13+0.85*Transport!$C$3),J32*(INDEX(Transport!$B$3:$E$14,MATCH('Dept B Planning'!E32,Transport!$B$3:$B$14,0),IF(INDEX(Locations!$B$3:$G$308,MATCH('Dept B Planning'!C32,Locations!$B$3:$B$308,0),4)="UK",2,IF(INDEX(Locations!$B$3:$G$308,MATCH('Dept B Planning'!C32,Locations!$B$3:$B$308,0),4)="Europe",3,4)))))*F32*G32*H32))))))))))))))))))),1)),"")</f>
        <v/>
      </c>
      <c r="L32" s="90"/>
      <c r="N32" s="96"/>
    </row>
    <row r="33" spans="1:14" ht="17.399999999999999" customHeight="1" x14ac:dyDescent="0.25">
      <c r="A33" s="90"/>
      <c r="B33" s="91"/>
      <c r="C33" s="91"/>
      <c r="D33" s="91"/>
      <c r="E33" s="91"/>
      <c r="F33" s="90"/>
      <c r="G33" s="90">
        <v>1</v>
      </c>
      <c r="H33" s="101">
        <v>1</v>
      </c>
      <c r="I33" s="91"/>
      <c r="J33" s="100" t="str">
        <f>(IFERROR(IF(I33="Yes",(ROUND(6371 * ACOS(SIN((VLOOKUP(C33,Locations!B:D,2,FALSE))*PI()/180)*SIN((VLOOKUP(D33,Locations!B:D,2,FALSE))*PI()/180) + COS((VLOOKUP(C33,Locations!B:D,2,FALSE))*PI()/180) * COS((VLOOKUP(D33,Locations!B:D,2,FALSE))*PI()/180)*COS((VLOOKUP(D33,Locations!B:D,3,FALSE))* PI()/180-(VLOOKUP(C33,Locations!B:D,3,FALSE))*PI()/180))/1.609,0))*2,(ROUND(6371 * ACOS(SIN((VLOOKUP(C33,Locations!B:D,2,FALSE))*PI()/180)*SIN((VLOOKUP(D33,Locations!B:D,2,FALSE))*PI()/180) + COS((VLOOKUP(C33,Locations!B:D,2,FALSE))*PI()/180) * COS((VLOOKUP(D33,Locations!B:D,2,FALSE))*PI()/180)*COS((VLOOKUP(D33,Locations!B:D,3,FALSE))* PI()/180-(VLOOKUP(C33,Locations!B:D,3,FALSE))*PI()/180))/1.609,0))),""))</f>
        <v/>
      </c>
      <c r="K33" s="100" t="str" cm="1">
        <f t="array" ref="K33">IFERROR((ROUND(IF(AND(E33="Train",INDEX(Locations!$B$3:$E$308,MATCH('Dept B Planning'!C33,Locations!$B$3:$B$308,0),4)="Europe",INDEX(Locations!$B$3:$E$308,MATCH('Dept B Planning'!D33,Locations!$B$3:$B$308,0),4)="UK"),(((INDEX(Dover!$B$3:$G$124,MATCH('Dept B Planning'!C33,Dover!$B$3:$B$124,0),6))*Transport!$D$3)+(INDEX(Dover!$B$3:$G$124,MATCH('Dept B Planning'!D33,Dover!$B$3:$B$124,0),6)*Transport!$C$3))*'Dept B Planning'!F33*IF(I33="Yes",2,1),IF(AND(E33="Train",INDEX(Locations!$B$3:$E$308,MATCH('Dept B Planning'!D33,Locations!$B$3:$B$308,0),4)="Europe",INDEX(Locations!$B$3:$E$308,MATCH('Dept B Planning'!C33,Locations!$B$3:$B$308,0),4)="UK"),(((INDEX(Dover!$B$3:$G$124,MATCH('Dept B Planning'!D33,Dover!$B$3:$B$124,0),6))*Transport!$D$3)+(INDEX(Dover!$B$3:$G$124,MATCH('Dept B Planning'!C33,Dover!$B$3:$B$124,0),6)*Transport!$C$3))*'Dept B Planning'!F33*IF(I33="Yes",2,1),IF(AND(E33="Bus/Coach",INDEX(Locations!$B$3:$E$308,MATCH('Dept B Planning'!C33,Locations!$B$3:$B$308,0),4)="Europe",INDEX(Locations!$B$3:$E$308,MATCH('Dept B Planning'!D33,Locations!$B$3:$B$308,0),4)="UK"),((((J33)-42.4)*Transport!$D$5)+(42.4*Transport!$D$13))*'Dept B Planning'!F33,IF(AND(E33="Bus/Coach",INDEX(Locations!$B$3:$E$308,MATCH('Dept B Planning'!D33,Locations!$B$3:$B$308,0),4)="Europe",INDEX(Locations!$B$3:$E$308,MATCH('Dept B Planning'!C33,Locations!$B$3:$B$308,0),4)="UK"),((((J33)-42.4)*Transport!$D$5)+(42.4*Transport!$D$13))*'Dept B Planning'!F33,IF(AND(E33="Car",INDEX(Locations!$B$3:$E$308,MATCH('Dept B Planning'!C33,Locations!$B$3:$B$308,0),4)="Europe",INDEX(Locations!$B$3:$E$308,MATCH('Dept B Planning'!D33,Locations!$B$3:$B$308,0),4)="UK"),(((((J33)-42.4)*Transport!$D$9)+(42.4*Transport!$D$14))*'Dept B Planning'!F33),IF(AND(E33="Car",INDEX(Locations!$B$3:$E$308,MATCH('Dept B Planning'!D33,Locations!$B$3:$B$308,0),4)="Europe",INDEX(Locations!$B$3:$E$308,MATCH('Dept B Planning'!C33,Locations!$B$3:$B$308,0),4)="UK"),(((((J33)-42.4)*Transport!$D$9)+(42.4*Transport!$D$14))*'Dept B Planning'!F33),IF(AND(E33="Hybrid car",INDEX(Locations!$B$3:$E$308,MATCH('Dept B Planning'!C33,Locations!$B$3:$B$308,0),4)="Europe",INDEX(Locations!$B$3:$E$308,MATCH('Dept B Planning'!D33,Locations!$B$3:$B$308,0),4)="UK"),(((((J33)-42.4)*Transport!$D$9)+(42.4*Transport!$D$14))*'Dept B Planning'!F33),IF(AND(E33="Hybrid car",INDEX(Locations!$B$3:$E$308,MATCH('Dept B Planning'!D33,Locations!$B$3:$B$308,0),4)="Europe",INDEX(Locations!$B$3:$E$308,MATCH('Dept B Planning'!C33,Locations!$B$3:$B$308,0),4)="UK"),(((((J33)-42.4)*Transport!$D$9)+(42.4*Transport!$D$14))*'Dept B Planning'!F33),IF(AND(E33="Electric car",INDEX(Locations!$B$3:$E$308,MATCH('Dept B Planning'!C33,Locations!$B$3:$B$308,0),4)="Europe",INDEX(Locations!$B$3:$E$308,MATCH('Dept B Planning'!D33,Locations!$B$3:$B$308,0),4)="UK"),(((((J33)-42.4)*Transport!$D$8)+(42.4*Transport!$D$14))*'Dept B Planning'!F33),IF(AND(E33="Electric car",INDEX(Locations!$B$3:$E$308,MATCH('Dept B Planning'!D33,Locations!$B$3:$B$308,0),4)="Europe",INDEX(Locations!$B$3:$E$308,MATCH('Dept B Planning'!C33,Locations!$B$3:$B$308,0),4)="UK"),(((((J33)-42.4)*Transport!$D$8)+(42.4*Transport!$D$14))*'Dept B Planning'!F33),IF(AND(OR(C33="Ireland",INDEX(Locations!$B$3:$F$308,MATCH('Dept B Planning'!C33,Locations!$B$3:$B$308,0),5)="Yes"),E33="Car",INDEX(Locations!$B$3:$E$308,MATCH('Dept B Planning'!D33,Locations!$B$3:$B$308,0),4)="UK"),(J33)*(0.15*Transport!$C$14+0.85*Transport!$C$9)*'Dept B Planning'!F33,IF(AND(OR(D33="Ireland",INDEX(Locations!$B$3:$F$308,MATCH('Dept B Planning'!D33,Locations!$B$3:$B$308,0),5)="Yes"),E33="Car",INDEX(Locations!$B$3:$E$308,MATCH('Dept B Planning'!C33,Locations!$B$3:$B$308,0),4)="UK"),(J33)*(0.15*Transport!$C$14+0.85*Transport!$C$9)*'Dept B Planning'!F33,IF(AND(OR(C33="Ireland",INDEX(Locations!$B$3:$F$308,MATCH('Dept B Planning'!C33,Locations!$B$3:$B$308,0),5)="Yes"),E33="Hybrid Car",INDEX(Locations!$B$3:$E$308,MATCH('Dept B Planning'!D33,Locations!$B$3:$B$308,0),4)="UK"),(J33)*(0.15*Transport!$C$14+0.85*Transport!$C$9)*'Dept B Planning'!F33,IF(AND(OR(D33="Ireland",INDEX(Locations!$B$3:$F$308,MATCH('Dept B Planning'!D33,Locations!$B$3:$B$308,0),5)="Yes"),E33="Hybrid Car",INDEX(Locations!$B$3:$E$308,MATCH('Dept B Planning'!C33,Locations!$B$3:$B$308,0),4)="UK"),(J33)*(0.15*Transport!$C$14+0.85*Transport!$C$9)*'Dept B Planning'!F33,IF(AND(OR(C33="Ireland",INDEX(Locations!$B$3:$F$308,MATCH('Dept B Planning'!C33,Locations!$B$3:$B$308,0),5)="Yes"),E33="Electric Car",INDEX(Locations!$B$3:$E$308,MATCH('Dept B Planning'!D33,Locations!$B$3:$B$308,0),4)="UK"),(J33)*(0.15*Transport!$C$14+0.85*Transport!$C$8)*'Dept B Planning'!F33,IF(AND(OR(D33="Ireland",INDEX(Locations!$B$3:$F$308,MATCH('Dept B Planning'!D33,Locations!$B$3:$B$308,0),5)="Yes"),E33="Electric Car",INDEX(Locations!$B$3:$E$308,MATCH('Dept B Planning'!C33,Locations!$B$3:$B$308,0),4)="UK"),(J33)*(0.15*Transport!$C$14+0.85*Transport!$C$8)*'Dept B Planning'!F33,IF(AND(OR(C33="Ireland",INDEX(Locations!$B$3:$F$308,MATCH('Dept B Planning'!C33,Locations!$B$3:$B$308,0),5)="Yes"),E33="Bus/Coach",INDEX(Locations!$B$3:$E$308,MATCH('Dept B Planning'!D33,Locations!$B$3:$B$308,0),4)="UK"),(J33)*(0.15*Transport!$C$13+0.85*Transport!$C$5)*'Dept B Planning'!F33,IF(AND(OR(D33="Ireland",INDEX(Locations!$B$3:$F$308,MATCH('Dept B Planning'!D33,Locations!$B$3:$B$308,0),5)="Yes"),E33="Bus/Coach",INDEX(Locations!$B$3:$E$308,MATCH('Dept B Planning'!C33,Locations!$B$3:$B$308,0),4)="UK"),(J33)*(0.15*Transport!$C$13+0.85*Transport!$C$5)*'Dept B Planning'!F33,IF(AND(OR(C33="Ireland",INDEX(Locations!$B$3:$F$308,MATCH('Dept B Planning'!C33,Locations!$B$3:$B$308,0),5)="Yes"),E33="Train",INDEX(Locations!$B$3:$E$308,MATCH('Dept B Planning'!D33,Locations!$B$3:$B$308,0),4)="UK"),(J33)*(0.15*Transport!$C$13+0.85*Transport!$C$3)*'Dept B Planning'!F33,IF(AND(OR(D33="Ireland",INDEX(Locations!$B$3:$F$308,MATCH('Dept B Planning'!D33,Locations!$B$3:$B$308,0),5)="Yes"),E33="Train",INDEX(Locations!$B$3:$E$308,MATCH('Dept B Planning'!C33,Locations!$B$3:$B$308,0),4)="UK"),(J33)*(0.15*Transport!$C$13+0.85*Transport!$C$3),J33*(INDEX(Transport!$B$3:$E$14,MATCH('Dept B Planning'!E33,Transport!$B$3:$B$14,0),IF(INDEX(Locations!$B$3:$G$308,MATCH('Dept B Planning'!C33,Locations!$B$3:$B$308,0),4)="UK",2,IF(INDEX(Locations!$B$3:$G$308,MATCH('Dept B Planning'!C33,Locations!$B$3:$B$308,0),4)="Europe",3,4)))))*F33*G33*H33))))))))))))))))))),1)),"")</f>
        <v/>
      </c>
      <c r="L33" s="90"/>
      <c r="N33" s="96"/>
    </row>
    <row r="34" spans="1:14" ht="17.399999999999999" customHeight="1" x14ac:dyDescent="0.25">
      <c r="A34" s="90"/>
      <c r="B34" s="91"/>
      <c r="C34" s="91"/>
      <c r="D34" s="91"/>
      <c r="E34" s="91"/>
      <c r="F34" s="90"/>
      <c r="G34" s="90">
        <v>1</v>
      </c>
      <c r="H34" s="101">
        <v>1</v>
      </c>
      <c r="I34" s="91"/>
      <c r="J34" s="100" t="str">
        <f>(IFERROR(IF(I34="Yes",(ROUND(6371 * ACOS(SIN((VLOOKUP(C34,Locations!B:D,2,FALSE))*PI()/180)*SIN((VLOOKUP(D34,Locations!B:D,2,FALSE))*PI()/180) + COS((VLOOKUP(C34,Locations!B:D,2,FALSE))*PI()/180) * COS((VLOOKUP(D34,Locations!B:D,2,FALSE))*PI()/180)*COS((VLOOKUP(D34,Locations!B:D,3,FALSE))* PI()/180-(VLOOKUP(C34,Locations!B:D,3,FALSE))*PI()/180))/1.609,0))*2,(ROUND(6371 * ACOS(SIN((VLOOKUP(C34,Locations!B:D,2,FALSE))*PI()/180)*SIN((VLOOKUP(D34,Locations!B:D,2,FALSE))*PI()/180) + COS((VLOOKUP(C34,Locations!B:D,2,FALSE))*PI()/180) * COS((VLOOKUP(D34,Locations!B:D,2,FALSE))*PI()/180)*COS((VLOOKUP(D34,Locations!B:D,3,FALSE))* PI()/180-(VLOOKUP(C34,Locations!B:D,3,FALSE))*PI()/180))/1.609,0))),""))</f>
        <v/>
      </c>
      <c r="K34" s="100" t="str" cm="1">
        <f t="array" ref="K34">IFERROR((ROUND(IF(AND(E34="Train",INDEX(Locations!$B$3:$E$308,MATCH('Dept B Planning'!C34,Locations!$B$3:$B$308,0),4)="Europe",INDEX(Locations!$B$3:$E$308,MATCH('Dept B Planning'!D34,Locations!$B$3:$B$308,0),4)="UK"),(((INDEX(Dover!$B$3:$G$124,MATCH('Dept B Planning'!C34,Dover!$B$3:$B$124,0),6))*Transport!$D$3)+(INDEX(Dover!$B$3:$G$124,MATCH('Dept B Planning'!D34,Dover!$B$3:$B$124,0),6)*Transport!$C$3))*'Dept B Planning'!F34*IF(I34="Yes",2,1),IF(AND(E34="Train",INDEX(Locations!$B$3:$E$308,MATCH('Dept B Planning'!D34,Locations!$B$3:$B$308,0),4)="Europe",INDEX(Locations!$B$3:$E$308,MATCH('Dept B Planning'!C34,Locations!$B$3:$B$308,0),4)="UK"),(((INDEX(Dover!$B$3:$G$124,MATCH('Dept B Planning'!D34,Dover!$B$3:$B$124,0),6))*Transport!$D$3)+(INDEX(Dover!$B$3:$G$124,MATCH('Dept B Planning'!C34,Dover!$B$3:$B$124,0),6)*Transport!$C$3))*'Dept B Planning'!F34*IF(I34="Yes",2,1),IF(AND(E34="Bus/Coach",INDEX(Locations!$B$3:$E$308,MATCH('Dept B Planning'!C34,Locations!$B$3:$B$308,0),4)="Europe",INDEX(Locations!$B$3:$E$308,MATCH('Dept B Planning'!D34,Locations!$B$3:$B$308,0),4)="UK"),((((J34)-42.4)*Transport!$D$5)+(42.4*Transport!$D$13))*'Dept B Planning'!F34,IF(AND(E34="Bus/Coach",INDEX(Locations!$B$3:$E$308,MATCH('Dept B Planning'!D34,Locations!$B$3:$B$308,0),4)="Europe",INDEX(Locations!$B$3:$E$308,MATCH('Dept B Planning'!C34,Locations!$B$3:$B$308,0),4)="UK"),((((J34)-42.4)*Transport!$D$5)+(42.4*Transport!$D$13))*'Dept B Planning'!F34,IF(AND(E34="Car",INDEX(Locations!$B$3:$E$308,MATCH('Dept B Planning'!C34,Locations!$B$3:$B$308,0),4)="Europe",INDEX(Locations!$B$3:$E$308,MATCH('Dept B Planning'!D34,Locations!$B$3:$B$308,0),4)="UK"),(((((J34)-42.4)*Transport!$D$9)+(42.4*Transport!$D$14))*'Dept B Planning'!F34),IF(AND(E34="Car",INDEX(Locations!$B$3:$E$308,MATCH('Dept B Planning'!D34,Locations!$B$3:$B$308,0),4)="Europe",INDEX(Locations!$B$3:$E$308,MATCH('Dept B Planning'!C34,Locations!$B$3:$B$308,0),4)="UK"),(((((J34)-42.4)*Transport!$D$9)+(42.4*Transport!$D$14))*'Dept B Planning'!F34),IF(AND(E34="Hybrid car",INDEX(Locations!$B$3:$E$308,MATCH('Dept B Planning'!C34,Locations!$B$3:$B$308,0),4)="Europe",INDEX(Locations!$B$3:$E$308,MATCH('Dept B Planning'!D34,Locations!$B$3:$B$308,0),4)="UK"),(((((J34)-42.4)*Transport!$D$9)+(42.4*Transport!$D$14))*'Dept B Planning'!F34),IF(AND(E34="Hybrid car",INDEX(Locations!$B$3:$E$308,MATCH('Dept B Planning'!D34,Locations!$B$3:$B$308,0),4)="Europe",INDEX(Locations!$B$3:$E$308,MATCH('Dept B Planning'!C34,Locations!$B$3:$B$308,0),4)="UK"),(((((J34)-42.4)*Transport!$D$9)+(42.4*Transport!$D$14))*'Dept B Planning'!F34),IF(AND(E34="Electric car",INDEX(Locations!$B$3:$E$308,MATCH('Dept B Planning'!C34,Locations!$B$3:$B$308,0),4)="Europe",INDEX(Locations!$B$3:$E$308,MATCH('Dept B Planning'!D34,Locations!$B$3:$B$308,0),4)="UK"),(((((J34)-42.4)*Transport!$D$8)+(42.4*Transport!$D$14))*'Dept B Planning'!F34),IF(AND(E34="Electric car",INDEX(Locations!$B$3:$E$308,MATCH('Dept B Planning'!D34,Locations!$B$3:$B$308,0),4)="Europe",INDEX(Locations!$B$3:$E$308,MATCH('Dept B Planning'!C34,Locations!$B$3:$B$308,0),4)="UK"),(((((J34)-42.4)*Transport!$D$8)+(42.4*Transport!$D$14))*'Dept B Planning'!F34),IF(AND(OR(C34="Ireland",INDEX(Locations!$B$3:$F$308,MATCH('Dept B Planning'!C34,Locations!$B$3:$B$308,0),5)="Yes"),E34="Car",INDEX(Locations!$B$3:$E$308,MATCH('Dept B Planning'!D34,Locations!$B$3:$B$308,0),4)="UK"),(J34)*(0.15*Transport!$C$14+0.85*Transport!$C$9)*'Dept B Planning'!F34,IF(AND(OR(D34="Ireland",INDEX(Locations!$B$3:$F$308,MATCH('Dept B Planning'!D34,Locations!$B$3:$B$308,0),5)="Yes"),E34="Car",INDEX(Locations!$B$3:$E$308,MATCH('Dept B Planning'!C34,Locations!$B$3:$B$308,0),4)="UK"),(J34)*(0.15*Transport!$C$14+0.85*Transport!$C$9)*'Dept B Planning'!F34,IF(AND(OR(C34="Ireland",INDEX(Locations!$B$3:$F$308,MATCH('Dept B Planning'!C34,Locations!$B$3:$B$308,0),5)="Yes"),E34="Hybrid Car",INDEX(Locations!$B$3:$E$308,MATCH('Dept B Planning'!D34,Locations!$B$3:$B$308,0),4)="UK"),(J34)*(0.15*Transport!$C$14+0.85*Transport!$C$9)*'Dept B Planning'!F34,IF(AND(OR(D34="Ireland",INDEX(Locations!$B$3:$F$308,MATCH('Dept B Planning'!D34,Locations!$B$3:$B$308,0),5)="Yes"),E34="Hybrid Car",INDEX(Locations!$B$3:$E$308,MATCH('Dept B Planning'!C34,Locations!$B$3:$B$308,0),4)="UK"),(J34)*(0.15*Transport!$C$14+0.85*Transport!$C$9)*'Dept B Planning'!F34,IF(AND(OR(C34="Ireland",INDEX(Locations!$B$3:$F$308,MATCH('Dept B Planning'!C34,Locations!$B$3:$B$308,0),5)="Yes"),E34="Electric Car",INDEX(Locations!$B$3:$E$308,MATCH('Dept B Planning'!D34,Locations!$B$3:$B$308,0),4)="UK"),(J34)*(0.15*Transport!$C$14+0.85*Transport!$C$8)*'Dept B Planning'!F34,IF(AND(OR(D34="Ireland",INDEX(Locations!$B$3:$F$308,MATCH('Dept B Planning'!D34,Locations!$B$3:$B$308,0),5)="Yes"),E34="Electric Car",INDEX(Locations!$B$3:$E$308,MATCH('Dept B Planning'!C34,Locations!$B$3:$B$308,0),4)="UK"),(J34)*(0.15*Transport!$C$14+0.85*Transport!$C$8)*'Dept B Planning'!F34,IF(AND(OR(C34="Ireland",INDEX(Locations!$B$3:$F$308,MATCH('Dept B Planning'!C34,Locations!$B$3:$B$308,0),5)="Yes"),E34="Bus/Coach",INDEX(Locations!$B$3:$E$308,MATCH('Dept B Planning'!D34,Locations!$B$3:$B$308,0),4)="UK"),(J34)*(0.15*Transport!$C$13+0.85*Transport!$C$5)*'Dept B Planning'!F34,IF(AND(OR(D34="Ireland",INDEX(Locations!$B$3:$F$308,MATCH('Dept B Planning'!D34,Locations!$B$3:$B$308,0),5)="Yes"),E34="Bus/Coach",INDEX(Locations!$B$3:$E$308,MATCH('Dept B Planning'!C34,Locations!$B$3:$B$308,0),4)="UK"),(J34)*(0.15*Transport!$C$13+0.85*Transport!$C$5)*'Dept B Planning'!F34,IF(AND(OR(C34="Ireland",INDEX(Locations!$B$3:$F$308,MATCH('Dept B Planning'!C34,Locations!$B$3:$B$308,0),5)="Yes"),E34="Train",INDEX(Locations!$B$3:$E$308,MATCH('Dept B Planning'!D34,Locations!$B$3:$B$308,0),4)="UK"),(J34)*(0.15*Transport!$C$13+0.85*Transport!$C$3)*'Dept B Planning'!F34,IF(AND(OR(D34="Ireland",INDEX(Locations!$B$3:$F$308,MATCH('Dept B Planning'!D34,Locations!$B$3:$B$308,0),5)="Yes"),E34="Train",INDEX(Locations!$B$3:$E$308,MATCH('Dept B Planning'!C34,Locations!$B$3:$B$308,0),4)="UK"),(J34)*(0.15*Transport!$C$13+0.85*Transport!$C$3),J34*(INDEX(Transport!$B$3:$E$14,MATCH('Dept B Planning'!E34,Transport!$B$3:$B$14,0),IF(INDEX(Locations!$B$3:$G$308,MATCH('Dept B Planning'!C34,Locations!$B$3:$B$308,0),4)="UK",2,IF(INDEX(Locations!$B$3:$G$308,MATCH('Dept B Planning'!C34,Locations!$B$3:$B$308,0),4)="Europe",3,4)))))*F34*G34*H34))))))))))))))))))),1)),"")</f>
        <v/>
      </c>
      <c r="L34" s="90"/>
      <c r="M34" s="96"/>
      <c r="N34" s="96"/>
    </row>
    <row r="35" spans="1:14" ht="17.399999999999999" customHeight="1" x14ac:dyDescent="0.25">
      <c r="A35" s="90"/>
      <c r="B35" s="91"/>
      <c r="C35" s="91"/>
      <c r="D35" s="91"/>
      <c r="E35" s="91"/>
      <c r="F35" s="90"/>
      <c r="G35" s="90">
        <v>1</v>
      </c>
      <c r="H35" s="101">
        <v>1</v>
      </c>
      <c r="I35" s="91"/>
      <c r="J35" s="100" t="str">
        <f>(IFERROR(IF(I35="Yes",(ROUND(6371 * ACOS(SIN((VLOOKUP(C35,Locations!B:D,2,FALSE))*PI()/180)*SIN((VLOOKUP(D35,Locations!B:D,2,FALSE))*PI()/180) + COS((VLOOKUP(C35,Locations!B:D,2,FALSE))*PI()/180) * COS((VLOOKUP(D35,Locations!B:D,2,FALSE))*PI()/180)*COS((VLOOKUP(D35,Locations!B:D,3,FALSE))* PI()/180-(VLOOKUP(C35,Locations!B:D,3,FALSE))*PI()/180))/1.609,0))*2,(ROUND(6371 * ACOS(SIN((VLOOKUP(C35,Locations!B:D,2,FALSE))*PI()/180)*SIN((VLOOKUP(D35,Locations!B:D,2,FALSE))*PI()/180) + COS((VLOOKUP(C35,Locations!B:D,2,FALSE))*PI()/180) * COS((VLOOKUP(D35,Locations!B:D,2,FALSE))*PI()/180)*COS((VLOOKUP(D35,Locations!B:D,3,FALSE))* PI()/180-(VLOOKUP(C35,Locations!B:D,3,FALSE))*PI()/180))/1.609,0))),""))</f>
        <v/>
      </c>
      <c r="K35" s="100" t="str" cm="1">
        <f t="array" ref="K35">IFERROR((ROUND(IF(AND(E35="Train",INDEX(Locations!$B$3:$E$308,MATCH('Dept B Planning'!C35,Locations!$B$3:$B$308,0),4)="Europe",INDEX(Locations!$B$3:$E$308,MATCH('Dept B Planning'!D35,Locations!$B$3:$B$308,0),4)="UK"),(((INDEX(Dover!$B$3:$G$124,MATCH('Dept B Planning'!C35,Dover!$B$3:$B$124,0),6))*Transport!$D$3)+(INDEX(Dover!$B$3:$G$124,MATCH('Dept B Planning'!D35,Dover!$B$3:$B$124,0),6)*Transport!$C$3))*'Dept B Planning'!F35*IF(I35="Yes",2,1),IF(AND(E35="Train",INDEX(Locations!$B$3:$E$308,MATCH('Dept B Planning'!D35,Locations!$B$3:$B$308,0),4)="Europe",INDEX(Locations!$B$3:$E$308,MATCH('Dept B Planning'!C35,Locations!$B$3:$B$308,0),4)="UK"),(((INDEX(Dover!$B$3:$G$124,MATCH('Dept B Planning'!D35,Dover!$B$3:$B$124,0),6))*Transport!$D$3)+(INDEX(Dover!$B$3:$G$124,MATCH('Dept B Planning'!C35,Dover!$B$3:$B$124,0),6)*Transport!$C$3))*'Dept B Planning'!F35*IF(I35="Yes",2,1),IF(AND(E35="Bus/Coach",INDEX(Locations!$B$3:$E$308,MATCH('Dept B Planning'!C35,Locations!$B$3:$B$308,0),4)="Europe",INDEX(Locations!$B$3:$E$308,MATCH('Dept B Planning'!D35,Locations!$B$3:$B$308,0),4)="UK"),((((J35)-42.4)*Transport!$D$5)+(42.4*Transport!$D$13))*'Dept B Planning'!F35,IF(AND(E35="Bus/Coach",INDEX(Locations!$B$3:$E$308,MATCH('Dept B Planning'!D35,Locations!$B$3:$B$308,0),4)="Europe",INDEX(Locations!$B$3:$E$308,MATCH('Dept B Planning'!C35,Locations!$B$3:$B$308,0),4)="UK"),((((J35)-42.4)*Transport!$D$5)+(42.4*Transport!$D$13))*'Dept B Planning'!F35,IF(AND(E35="Car",INDEX(Locations!$B$3:$E$308,MATCH('Dept B Planning'!C35,Locations!$B$3:$B$308,0),4)="Europe",INDEX(Locations!$B$3:$E$308,MATCH('Dept B Planning'!D35,Locations!$B$3:$B$308,0),4)="UK"),(((((J35)-42.4)*Transport!$D$9)+(42.4*Transport!$D$14))*'Dept B Planning'!F35),IF(AND(E35="Car",INDEX(Locations!$B$3:$E$308,MATCH('Dept B Planning'!D35,Locations!$B$3:$B$308,0),4)="Europe",INDEX(Locations!$B$3:$E$308,MATCH('Dept B Planning'!C35,Locations!$B$3:$B$308,0),4)="UK"),(((((J35)-42.4)*Transport!$D$9)+(42.4*Transport!$D$14))*'Dept B Planning'!F35),IF(AND(E35="Hybrid car",INDEX(Locations!$B$3:$E$308,MATCH('Dept B Planning'!C35,Locations!$B$3:$B$308,0),4)="Europe",INDEX(Locations!$B$3:$E$308,MATCH('Dept B Planning'!D35,Locations!$B$3:$B$308,0),4)="UK"),(((((J35)-42.4)*Transport!$D$9)+(42.4*Transport!$D$14))*'Dept B Planning'!F35),IF(AND(E35="Hybrid car",INDEX(Locations!$B$3:$E$308,MATCH('Dept B Planning'!D35,Locations!$B$3:$B$308,0),4)="Europe",INDEX(Locations!$B$3:$E$308,MATCH('Dept B Planning'!C35,Locations!$B$3:$B$308,0),4)="UK"),(((((J35)-42.4)*Transport!$D$9)+(42.4*Transport!$D$14))*'Dept B Planning'!F35),IF(AND(E35="Electric car",INDEX(Locations!$B$3:$E$308,MATCH('Dept B Planning'!C35,Locations!$B$3:$B$308,0),4)="Europe",INDEX(Locations!$B$3:$E$308,MATCH('Dept B Planning'!D35,Locations!$B$3:$B$308,0),4)="UK"),(((((J35)-42.4)*Transport!$D$8)+(42.4*Transport!$D$14))*'Dept B Planning'!F35),IF(AND(E35="Electric car",INDEX(Locations!$B$3:$E$308,MATCH('Dept B Planning'!D35,Locations!$B$3:$B$308,0),4)="Europe",INDEX(Locations!$B$3:$E$308,MATCH('Dept B Planning'!C35,Locations!$B$3:$B$308,0),4)="UK"),(((((J35)-42.4)*Transport!$D$8)+(42.4*Transport!$D$14))*'Dept B Planning'!F35),IF(AND(OR(C35="Ireland",INDEX(Locations!$B$3:$F$308,MATCH('Dept B Planning'!C35,Locations!$B$3:$B$308,0),5)="Yes"),E35="Car",INDEX(Locations!$B$3:$E$308,MATCH('Dept B Planning'!D35,Locations!$B$3:$B$308,0),4)="UK"),(J35)*(0.15*Transport!$C$14+0.85*Transport!$C$9)*'Dept B Planning'!F35,IF(AND(OR(D35="Ireland",INDEX(Locations!$B$3:$F$308,MATCH('Dept B Planning'!D35,Locations!$B$3:$B$308,0),5)="Yes"),E35="Car",INDEX(Locations!$B$3:$E$308,MATCH('Dept B Planning'!C35,Locations!$B$3:$B$308,0),4)="UK"),(J35)*(0.15*Transport!$C$14+0.85*Transport!$C$9)*'Dept B Planning'!F35,IF(AND(OR(C35="Ireland",INDEX(Locations!$B$3:$F$308,MATCH('Dept B Planning'!C35,Locations!$B$3:$B$308,0),5)="Yes"),E35="Hybrid Car",INDEX(Locations!$B$3:$E$308,MATCH('Dept B Planning'!D35,Locations!$B$3:$B$308,0),4)="UK"),(J35)*(0.15*Transport!$C$14+0.85*Transport!$C$9)*'Dept B Planning'!F35,IF(AND(OR(D35="Ireland",INDEX(Locations!$B$3:$F$308,MATCH('Dept B Planning'!D35,Locations!$B$3:$B$308,0),5)="Yes"),E35="Hybrid Car",INDEX(Locations!$B$3:$E$308,MATCH('Dept B Planning'!C35,Locations!$B$3:$B$308,0),4)="UK"),(J35)*(0.15*Transport!$C$14+0.85*Transport!$C$9)*'Dept B Planning'!F35,IF(AND(OR(C35="Ireland",INDEX(Locations!$B$3:$F$308,MATCH('Dept B Planning'!C35,Locations!$B$3:$B$308,0),5)="Yes"),E35="Electric Car",INDEX(Locations!$B$3:$E$308,MATCH('Dept B Planning'!D35,Locations!$B$3:$B$308,0),4)="UK"),(J35)*(0.15*Transport!$C$14+0.85*Transport!$C$8)*'Dept B Planning'!F35,IF(AND(OR(D35="Ireland",INDEX(Locations!$B$3:$F$308,MATCH('Dept B Planning'!D35,Locations!$B$3:$B$308,0),5)="Yes"),E35="Electric Car",INDEX(Locations!$B$3:$E$308,MATCH('Dept B Planning'!C35,Locations!$B$3:$B$308,0),4)="UK"),(J35)*(0.15*Transport!$C$14+0.85*Transport!$C$8)*'Dept B Planning'!F35,IF(AND(OR(C35="Ireland",INDEX(Locations!$B$3:$F$308,MATCH('Dept B Planning'!C35,Locations!$B$3:$B$308,0),5)="Yes"),E35="Bus/Coach",INDEX(Locations!$B$3:$E$308,MATCH('Dept B Planning'!D35,Locations!$B$3:$B$308,0),4)="UK"),(J35)*(0.15*Transport!$C$13+0.85*Transport!$C$5)*'Dept B Planning'!F35,IF(AND(OR(D35="Ireland",INDEX(Locations!$B$3:$F$308,MATCH('Dept B Planning'!D35,Locations!$B$3:$B$308,0),5)="Yes"),E35="Bus/Coach",INDEX(Locations!$B$3:$E$308,MATCH('Dept B Planning'!C35,Locations!$B$3:$B$308,0),4)="UK"),(J35)*(0.15*Transport!$C$13+0.85*Transport!$C$5)*'Dept B Planning'!F35,IF(AND(OR(C35="Ireland",INDEX(Locations!$B$3:$F$308,MATCH('Dept B Planning'!C35,Locations!$B$3:$B$308,0),5)="Yes"),E35="Train",INDEX(Locations!$B$3:$E$308,MATCH('Dept B Planning'!D35,Locations!$B$3:$B$308,0),4)="UK"),(J35)*(0.15*Transport!$C$13+0.85*Transport!$C$3)*'Dept B Planning'!F35,IF(AND(OR(D35="Ireland",INDEX(Locations!$B$3:$F$308,MATCH('Dept B Planning'!D35,Locations!$B$3:$B$308,0),5)="Yes"),E35="Train",INDEX(Locations!$B$3:$E$308,MATCH('Dept B Planning'!C35,Locations!$B$3:$B$308,0),4)="UK"),(J35)*(0.15*Transport!$C$13+0.85*Transport!$C$3),J35*(INDEX(Transport!$B$3:$E$14,MATCH('Dept B Planning'!E35,Transport!$B$3:$B$14,0),IF(INDEX(Locations!$B$3:$G$308,MATCH('Dept B Planning'!C35,Locations!$B$3:$B$308,0),4)="UK",2,IF(INDEX(Locations!$B$3:$G$308,MATCH('Dept B Planning'!C35,Locations!$B$3:$B$308,0),4)="Europe",3,4)))))*F35*G35*H35))))))))))))))))))),1)),"")</f>
        <v/>
      </c>
      <c r="L35" s="90"/>
      <c r="M35" s="96"/>
      <c r="N35" s="96"/>
    </row>
    <row r="36" spans="1:14" ht="17.399999999999999" customHeight="1" x14ac:dyDescent="0.25">
      <c r="A36" s="90"/>
      <c r="B36" s="91"/>
      <c r="C36" s="91"/>
      <c r="D36" s="91"/>
      <c r="E36" s="91"/>
      <c r="F36" s="90"/>
      <c r="G36" s="90">
        <v>1</v>
      </c>
      <c r="H36" s="101">
        <v>1</v>
      </c>
      <c r="I36" s="91"/>
      <c r="J36" s="100" t="str">
        <f>(IFERROR(IF(I36="Yes",(ROUND(6371 * ACOS(SIN((VLOOKUP(C36,Locations!B:D,2,FALSE))*PI()/180)*SIN((VLOOKUP(D36,Locations!B:D,2,FALSE))*PI()/180) + COS((VLOOKUP(C36,Locations!B:D,2,FALSE))*PI()/180) * COS((VLOOKUP(D36,Locations!B:D,2,FALSE))*PI()/180)*COS((VLOOKUP(D36,Locations!B:D,3,FALSE))* PI()/180-(VLOOKUP(C36,Locations!B:D,3,FALSE))*PI()/180))/1.609,0))*2,(ROUND(6371 * ACOS(SIN((VLOOKUP(C36,Locations!B:D,2,FALSE))*PI()/180)*SIN((VLOOKUP(D36,Locations!B:D,2,FALSE))*PI()/180) + COS((VLOOKUP(C36,Locations!B:D,2,FALSE))*PI()/180) * COS((VLOOKUP(D36,Locations!B:D,2,FALSE))*PI()/180)*COS((VLOOKUP(D36,Locations!B:D,3,FALSE))* PI()/180-(VLOOKUP(C36,Locations!B:D,3,FALSE))*PI()/180))/1.609,0))),""))</f>
        <v/>
      </c>
      <c r="K36" s="100" t="str" cm="1">
        <f t="array" ref="K36">IFERROR((ROUND(IF(AND(E36="Train",INDEX(Locations!$B$3:$E$308,MATCH('Dept B Planning'!C36,Locations!$B$3:$B$308,0),4)="Europe",INDEX(Locations!$B$3:$E$308,MATCH('Dept B Planning'!D36,Locations!$B$3:$B$308,0),4)="UK"),(((INDEX(Dover!$B$3:$G$124,MATCH('Dept B Planning'!C36,Dover!$B$3:$B$124,0),6))*Transport!$D$3)+(INDEX(Dover!$B$3:$G$124,MATCH('Dept B Planning'!D36,Dover!$B$3:$B$124,0),6)*Transport!$C$3))*'Dept B Planning'!F36*IF(I36="Yes",2,1),IF(AND(E36="Train",INDEX(Locations!$B$3:$E$308,MATCH('Dept B Planning'!D36,Locations!$B$3:$B$308,0),4)="Europe",INDEX(Locations!$B$3:$E$308,MATCH('Dept B Planning'!C36,Locations!$B$3:$B$308,0),4)="UK"),(((INDEX(Dover!$B$3:$G$124,MATCH('Dept B Planning'!D36,Dover!$B$3:$B$124,0),6))*Transport!$D$3)+(INDEX(Dover!$B$3:$G$124,MATCH('Dept B Planning'!C36,Dover!$B$3:$B$124,0),6)*Transport!$C$3))*'Dept B Planning'!F36*IF(I36="Yes",2,1),IF(AND(E36="Bus/Coach",INDEX(Locations!$B$3:$E$308,MATCH('Dept B Planning'!C36,Locations!$B$3:$B$308,0),4)="Europe",INDEX(Locations!$B$3:$E$308,MATCH('Dept B Planning'!D36,Locations!$B$3:$B$308,0),4)="UK"),((((J36)-42.4)*Transport!$D$5)+(42.4*Transport!$D$13))*'Dept B Planning'!F36,IF(AND(E36="Bus/Coach",INDEX(Locations!$B$3:$E$308,MATCH('Dept B Planning'!D36,Locations!$B$3:$B$308,0),4)="Europe",INDEX(Locations!$B$3:$E$308,MATCH('Dept B Planning'!C36,Locations!$B$3:$B$308,0),4)="UK"),((((J36)-42.4)*Transport!$D$5)+(42.4*Transport!$D$13))*'Dept B Planning'!F36,IF(AND(E36="Car",INDEX(Locations!$B$3:$E$308,MATCH('Dept B Planning'!C36,Locations!$B$3:$B$308,0),4)="Europe",INDEX(Locations!$B$3:$E$308,MATCH('Dept B Planning'!D36,Locations!$B$3:$B$308,0),4)="UK"),(((((J36)-42.4)*Transport!$D$9)+(42.4*Transport!$D$14))*'Dept B Planning'!F36),IF(AND(E36="Car",INDEX(Locations!$B$3:$E$308,MATCH('Dept B Planning'!D36,Locations!$B$3:$B$308,0),4)="Europe",INDEX(Locations!$B$3:$E$308,MATCH('Dept B Planning'!C36,Locations!$B$3:$B$308,0),4)="UK"),(((((J36)-42.4)*Transport!$D$9)+(42.4*Transport!$D$14))*'Dept B Planning'!F36),IF(AND(E36="Hybrid car",INDEX(Locations!$B$3:$E$308,MATCH('Dept B Planning'!C36,Locations!$B$3:$B$308,0),4)="Europe",INDEX(Locations!$B$3:$E$308,MATCH('Dept B Planning'!D36,Locations!$B$3:$B$308,0),4)="UK"),(((((J36)-42.4)*Transport!$D$9)+(42.4*Transport!$D$14))*'Dept B Planning'!F36),IF(AND(E36="Hybrid car",INDEX(Locations!$B$3:$E$308,MATCH('Dept B Planning'!D36,Locations!$B$3:$B$308,0),4)="Europe",INDEX(Locations!$B$3:$E$308,MATCH('Dept B Planning'!C36,Locations!$B$3:$B$308,0),4)="UK"),(((((J36)-42.4)*Transport!$D$9)+(42.4*Transport!$D$14))*'Dept B Planning'!F36),IF(AND(E36="Electric car",INDEX(Locations!$B$3:$E$308,MATCH('Dept B Planning'!C36,Locations!$B$3:$B$308,0),4)="Europe",INDEX(Locations!$B$3:$E$308,MATCH('Dept B Planning'!D36,Locations!$B$3:$B$308,0),4)="UK"),(((((J36)-42.4)*Transport!$D$8)+(42.4*Transport!$D$14))*'Dept B Planning'!F36),IF(AND(E36="Electric car",INDEX(Locations!$B$3:$E$308,MATCH('Dept B Planning'!D36,Locations!$B$3:$B$308,0),4)="Europe",INDEX(Locations!$B$3:$E$308,MATCH('Dept B Planning'!C36,Locations!$B$3:$B$308,0),4)="UK"),(((((J36)-42.4)*Transport!$D$8)+(42.4*Transport!$D$14))*'Dept B Planning'!F36),IF(AND(OR(C36="Ireland",INDEX(Locations!$B$3:$F$308,MATCH('Dept B Planning'!C36,Locations!$B$3:$B$308,0),5)="Yes"),E36="Car",INDEX(Locations!$B$3:$E$308,MATCH('Dept B Planning'!D36,Locations!$B$3:$B$308,0),4)="UK"),(J36)*(0.15*Transport!$C$14+0.85*Transport!$C$9)*'Dept B Planning'!F36,IF(AND(OR(D36="Ireland",INDEX(Locations!$B$3:$F$308,MATCH('Dept B Planning'!D36,Locations!$B$3:$B$308,0),5)="Yes"),E36="Car",INDEX(Locations!$B$3:$E$308,MATCH('Dept B Planning'!C36,Locations!$B$3:$B$308,0),4)="UK"),(J36)*(0.15*Transport!$C$14+0.85*Transport!$C$9)*'Dept B Planning'!F36,IF(AND(OR(C36="Ireland",INDEX(Locations!$B$3:$F$308,MATCH('Dept B Planning'!C36,Locations!$B$3:$B$308,0),5)="Yes"),E36="Hybrid Car",INDEX(Locations!$B$3:$E$308,MATCH('Dept B Planning'!D36,Locations!$B$3:$B$308,0),4)="UK"),(J36)*(0.15*Transport!$C$14+0.85*Transport!$C$9)*'Dept B Planning'!F36,IF(AND(OR(D36="Ireland",INDEX(Locations!$B$3:$F$308,MATCH('Dept B Planning'!D36,Locations!$B$3:$B$308,0),5)="Yes"),E36="Hybrid Car",INDEX(Locations!$B$3:$E$308,MATCH('Dept B Planning'!C36,Locations!$B$3:$B$308,0),4)="UK"),(J36)*(0.15*Transport!$C$14+0.85*Transport!$C$9)*'Dept B Planning'!F36,IF(AND(OR(C36="Ireland",INDEX(Locations!$B$3:$F$308,MATCH('Dept B Planning'!C36,Locations!$B$3:$B$308,0),5)="Yes"),E36="Electric Car",INDEX(Locations!$B$3:$E$308,MATCH('Dept B Planning'!D36,Locations!$B$3:$B$308,0),4)="UK"),(J36)*(0.15*Transport!$C$14+0.85*Transport!$C$8)*'Dept B Planning'!F36,IF(AND(OR(D36="Ireland",INDEX(Locations!$B$3:$F$308,MATCH('Dept B Planning'!D36,Locations!$B$3:$B$308,0),5)="Yes"),E36="Electric Car",INDEX(Locations!$B$3:$E$308,MATCH('Dept B Planning'!C36,Locations!$B$3:$B$308,0),4)="UK"),(J36)*(0.15*Transport!$C$14+0.85*Transport!$C$8)*'Dept B Planning'!F36,IF(AND(OR(C36="Ireland",INDEX(Locations!$B$3:$F$308,MATCH('Dept B Planning'!C36,Locations!$B$3:$B$308,0),5)="Yes"),E36="Bus/Coach",INDEX(Locations!$B$3:$E$308,MATCH('Dept B Planning'!D36,Locations!$B$3:$B$308,0),4)="UK"),(J36)*(0.15*Transport!$C$13+0.85*Transport!$C$5)*'Dept B Planning'!F36,IF(AND(OR(D36="Ireland",INDEX(Locations!$B$3:$F$308,MATCH('Dept B Planning'!D36,Locations!$B$3:$B$308,0),5)="Yes"),E36="Bus/Coach",INDEX(Locations!$B$3:$E$308,MATCH('Dept B Planning'!C36,Locations!$B$3:$B$308,0),4)="UK"),(J36)*(0.15*Transport!$C$13+0.85*Transport!$C$5)*'Dept B Planning'!F36,IF(AND(OR(C36="Ireland",INDEX(Locations!$B$3:$F$308,MATCH('Dept B Planning'!C36,Locations!$B$3:$B$308,0),5)="Yes"),E36="Train",INDEX(Locations!$B$3:$E$308,MATCH('Dept B Planning'!D36,Locations!$B$3:$B$308,0),4)="UK"),(J36)*(0.15*Transport!$C$13+0.85*Transport!$C$3)*'Dept B Planning'!F36,IF(AND(OR(D36="Ireland",INDEX(Locations!$B$3:$F$308,MATCH('Dept B Planning'!D36,Locations!$B$3:$B$308,0),5)="Yes"),E36="Train",INDEX(Locations!$B$3:$E$308,MATCH('Dept B Planning'!C36,Locations!$B$3:$B$308,0),4)="UK"),(J36)*(0.15*Transport!$C$13+0.85*Transport!$C$3),J36*(INDEX(Transport!$B$3:$E$14,MATCH('Dept B Planning'!E36,Transport!$B$3:$B$14,0),IF(INDEX(Locations!$B$3:$G$308,MATCH('Dept B Planning'!C36,Locations!$B$3:$B$308,0),4)="UK",2,IF(INDEX(Locations!$B$3:$G$308,MATCH('Dept B Planning'!C36,Locations!$B$3:$B$308,0),4)="Europe",3,4)))))*F36*G36*H36))))))))))))))))))),1)),"")</f>
        <v/>
      </c>
      <c r="L36" s="90"/>
      <c r="M36" s="96"/>
      <c r="N36" s="96"/>
    </row>
    <row r="37" spans="1:14" ht="17.399999999999999" customHeight="1" x14ac:dyDescent="0.25">
      <c r="A37" s="90"/>
      <c r="B37" s="91"/>
      <c r="C37" s="91"/>
      <c r="D37" s="91"/>
      <c r="E37" s="91"/>
      <c r="F37" s="90"/>
      <c r="G37" s="90">
        <v>1</v>
      </c>
      <c r="H37" s="101">
        <v>1</v>
      </c>
      <c r="I37" s="91"/>
      <c r="J37" s="100" t="str">
        <f>(IFERROR(IF(I37="Yes",(ROUND(6371 * ACOS(SIN((VLOOKUP(C37,Locations!B:D,2,FALSE))*PI()/180)*SIN((VLOOKUP(D37,Locations!B:D,2,FALSE))*PI()/180) + COS((VLOOKUP(C37,Locations!B:D,2,FALSE))*PI()/180) * COS((VLOOKUP(D37,Locations!B:D,2,FALSE))*PI()/180)*COS((VLOOKUP(D37,Locations!B:D,3,FALSE))* PI()/180-(VLOOKUP(C37,Locations!B:D,3,FALSE))*PI()/180))/1.609,0))*2,(ROUND(6371 * ACOS(SIN((VLOOKUP(C37,Locations!B:D,2,FALSE))*PI()/180)*SIN((VLOOKUP(D37,Locations!B:D,2,FALSE))*PI()/180) + COS((VLOOKUP(C37,Locations!B:D,2,FALSE))*PI()/180) * COS((VLOOKUP(D37,Locations!B:D,2,FALSE))*PI()/180)*COS((VLOOKUP(D37,Locations!B:D,3,FALSE))* PI()/180-(VLOOKUP(C37,Locations!B:D,3,FALSE))*PI()/180))/1.609,0))),""))</f>
        <v/>
      </c>
      <c r="K37" s="100" t="str" cm="1">
        <f t="array" ref="K37">IFERROR((ROUND(IF(AND(E37="Train",INDEX(Locations!$B$3:$E$308,MATCH('Dept B Planning'!C37,Locations!$B$3:$B$308,0),4)="Europe",INDEX(Locations!$B$3:$E$308,MATCH('Dept B Planning'!D37,Locations!$B$3:$B$308,0),4)="UK"),(((INDEX(Dover!$B$3:$G$124,MATCH('Dept B Planning'!C37,Dover!$B$3:$B$124,0),6))*Transport!$D$3)+(INDEX(Dover!$B$3:$G$124,MATCH('Dept B Planning'!D37,Dover!$B$3:$B$124,0),6)*Transport!$C$3))*'Dept B Planning'!F37*IF(I37="Yes",2,1),IF(AND(E37="Train",INDEX(Locations!$B$3:$E$308,MATCH('Dept B Planning'!D37,Locations!$B$3:$B$308,0),4)="Europe",INDEX(Locations!$B$3:$E$308,MATCH('Dept B Planning'!C37,Locations!$B$3:$B$308,0),4)="UK"),(((INDEX(Dover!$B$3:$G$124,MATCH('Dept B Planning'!D37,Dover!$B$3:$B$124,0),6))*Transport!$D$3)+(INDEX(Dover!$B$3:$G$124,MATCH('Dept B Planning'!C37,Dover!$B$3:$B$124,0),6)*Transport!$C$3))*'Dept B Planning'!F37*IF(I37="Yes",2,1),IF(AND(E37="Bus/Coach",INDEX(Locations!$B$3:$E$308,MATCH('Dept B Planning'!C37,Locations!$B$3:$B$308,0),4)="Europe",INDEX(Locations!$B$3:$E$308,MATCH('Dept B Planning'!D37,Locations!$B$3:$B$308,0),4)="UK"),((((J37)-42.4)*Transport!$D$5)+(42.4*Transport!$D$13))*'Dept B Planning'!F37,IF(AND(E37="Bus/Coach",INDEX(Locations!$B$3:$E$308,MATCH('Dept B Planning'!D37,Locations!$B$3:$B$308,0),4)="Europe",INDEX(Locations!$B$3:$E$308,MATCH('Dept B Planning'!C37,Locations!$B$3:$B$308,0),4)="UK"),((((J37)-42.4)*Transport!$D$5)+(42.4*Transport!$D$13))*'Dept B Planning'!F37,IF(AND(E37="Car",INDEX(Locations!$B$3:$E$308,MATCH('Dept B Planning'!C37,Locations!$B$3:$B$308,0),4)="Europe",INDEX(Locations!$B$3:$E$308,MATCH('Dept B Planning'!D37,Locations!$B$3:$B$308,0),4)="UK"),(((((J37)-42.4)*Transport!$D$9)+(42.4*Transport!$D$14))*'Dept B Planning'!F37),IF(AND(E37="Car",INDEX(Locations!$B$3:$E$308,MATCH('Dept B Planning'!D37,Locations!$B$3:$B$308,0),4)="Europe",INDEX(Locations!$B$3:$E$308,MATCH('Dept B Planning'!C37,Locations!$B$3:$B$308,0),4)="UK"),(((((J37)-42.4)*Transport!$D$9)+(42.4*Transport!$D$14))*'Dept B Planning'!F37),IF(AND(E37="Hybrid car",INDEX(Locations!$B$3:$E$308,MATCH('Dept B Planning'!C37,Locations!$B$3:$B$308,0),4)="Europe",INDEX(Locations!$B$3:$E$308,MATCH('Dept B Planning'!D37,Locations!$B$3:$B$308,0),4)="UK"),(((((J37)-42.4)*Transport!$D$9)+(42.4*Transport!$D$14))*'Dept B Planning'!F37),IF(AND(E37="Hybrid car",INDEX(Locations!$B$3:$E$308,MATCH('Dept B Planning'!D37,Locations!$B$3:$B$308,0),4)="Europe",INDEX(Locations!$B$3:$E$308,MATCH('Dept B Planning'!C37,Locations!$B$3:$B$308,0),4)="UK"),(((((J37)-42.4)*Transport!$D$9)+(42.4*Transport!$D$14))*'Dept B Planning'!F37),IF(AND(E37="Electric car",INDEX(Locations!$B$3:$E$308,MATCH('Dept B Planning'!C37,Locations!$B$3:$B$308,0),4)="Europe",INDEX(Locations!$B$3:$E$308,MATCH('Dept B Planning'!D37,Locations!$B$3:$B$308,0),4)="UK"),(((((J37)-42.4)*Transport!$D$8)+(42.4*Transport!$D$14))*'Dept B Planning'!F37),IF(AND(E37="Electric car",INDEX(Locations!$B$3:$E$308,MATCH('Dept B Planning'!D37,Locations!$B$3:$B$308,0),4)="Europe",INDEX(Locations!$B$3:$E$308,MATCH('Dept B Planning'!C37,Locations!$B$3:$B$308,0),4)="UK"),(((((J37)-42.4)*Transport!$D$8)+(42.4*Transport!$D$14))*'Dept B Planning'!F37),IF(AND(OR(C37="Ireland",INDEX(Locations!$B$3:$F$308,MATCH('Dept B Planning'!C37,Locations!$B$3:$B$308,0),5)="Yes"),E37="Car",INDEX(Locations!$B$3:$E$308,MATCH('Dept B Planning'!D37,Locations!$B$3:$B$308,0),4)="UK"),(J37)*(0.15*Transport!$C$14+0.85*Transport!$C$9)*'Dept B Planning'!F37,IF(AND(OR(D37="Ireland",INDEX(Locations!$B$3:$F$308,MATCH('Dept B Planning'!D37,Locations!$B$3:$B$308,0),5)="Yes"),E37="Car",INDEX(Locations!$B$3:$E$308,MATCH('Dept B Planning'!C37,Locations!$B$3:$B$308,0),4)="UK"),(J37)*(0.15*Transport!$C$14+0.85*Transport!$C$9)*'Dept B Planning'!F37,IF(AND(OR(C37="Ireland",INDEX(Locations!$B$3:$F$308,MATCH('Dept B Planning'!C37,Locations!$B$3:$B$308,0),5)="Yes"),E37="Hybrid Car",INDEX(Locations!$B$3:$E$308,MATCH('Dept B Planning'!D37,Locations!$B$3:$B$308,0),4)="UK"),(J37)*(0.15*Transport!$C$14+0.85*Transport!$C$9)*'Dept B Planning'!F37,IF(AND(OR(D37="Ireland",INDEX(Locations!$B$3:$F$308,MATCH('Dept B Planning'!D37,Locations!$B$3:$B$308,0),5)="Yes"),E37="Hybrid Car",INDEX(Locations!$B$3:$E$308,MATCH('Dept B Planning'!C37,Locations!$B$3:$B$308,0),4)="UK"),(J37)*(0.15*Transport!$C$14+0.85*Transport!$C$9)*'Dept B Planning'!F37,IF(AND(OR(C37="Ireland",INDEX(Locations!$B$3:$F$308,MATCH('Dept B Planning'!C37,Locations!$B$3:$B$308,0),5)="Yes"),E37="Electric Car",INDEX(Locations!$B$3:$E$308,MATCH('Dept B Planning'!D37,Locations!$B$3:$B$308,0),4)="UK"),(J37)*(0.15*Transport!$C$14+0.85*Transport!$C$8)*'Dept B Planning'!F37,IF(AND(OR(D37="Ireland",INDEX(Locations!$B$3:$F$308,MATCH('Dept B Planning'!D37,Locations!$B$3:$B$308,0),5)="Yes"),E37="Electric Car",INDEX(Locations!$B$3:$E$308,MATCH('Dept B Planning'!C37,Locations!$B$3:$B$308,0),4)="UK"),(J37)*(0.15*Transport!$C$14+0.85*Transport!$C$8)*'Dept B Planning'!F37,IF(AND(OR(C37="Ireland",INDEX(Locations!$B$3:$F$308,MATCH('Dept B Planning'!C37,Locations!$B$3:$B$308,0),5)="Yes"),E37="Bus/Coach",INDEX(Locations!$B$3:$E$308,MATCH('Dept B Planning'!D37,Locations!$B$3:$B$308,0),4)="UK"),(J37)*(0.15*Transport!$C$13+0.85*Transport!$C$5)*'Dept B Planning'!F37,IF(AND(OR(D37="Ireland",INDEX(Locations!$B$3:$F$308,MATCH('Dept B Planning'!D37,Locations!$B$3:$B$308,0),5)="Yes"),E37="Bus/Coach",INDEX(Locations!$B$3:$E$308,MATCH('Dept B Planning'!C37,Locations!$B$3:$B$308,0),4)="UK"),(J37)*(0.15*Transport!$C$13+0.85*Transport!$C$5)*'Dept B Planning'!F37,IF(AND(OR(C37="Ireland",INDEX(Locations!$B$3:$F$308,MATCH('Dept B Planning'!C37,Locations!$B$3:$B$308,0),5)="Yes"),E37="Train",INDEX(Locations!$B$3:$E$308,MATCH('Dept B Planning'!D37,Locations!$B$3:$B$308,0),4)="UK"),(J37)*(0.15*Transport!$C$13+0.85*Transport!$C$3)*'Dept B Planning'!F37,IF(AND(OR(D37="Ireland",INDEX(Locations!$B$3:$F$308,MATCH('Dept B Planning'!D37,Locations!$B$3:$B$308,0),5)="Yes"),E37="Train",INDEX(Locations!$B$3:$E$308,MATCH('Dept B Planning'!C37,Locations!$B$3:$B$308,0),4)="UK"),(J37)*(0.15*Transport!$C$13+0.85*Transport!$C$3),J37*(INDEX(Transport!$B$3:$E$14,MATCH('Dept B Planning'!E37,Transport!$B$3:$B$14,0),IF(INDEX(Locations!$B$3:$G$308,MATCH('Dept B Planning'!C37,Locations!$B$3:$B$308,0),4)="UK",2,IF(INDEX(Locations!$B$3:$G$308,MATCH('Dept B Planning'!C37,Locations!$B$3:$B$308,0),4)="Europe",3,4)))))*F37*G37*H37))))))))))))))))))),1)),"")</f>
        <v/>
      </c>
      <c r="L37" s="90"/>
    </row>
    <row r="38" spans="1:14" ht="17.399999999999999" customHeight="1" x14ac:dyDescent="0.25">
      <c r="A38" s="90"/>
      <c r="B38" s="91"/>
      <c r="C38" s="91"/>
      <c r="D38" s="91"/>
      <c r="E38" s="91"/>
      <c r="F38" s="90"/>
      <c r="G38" s="90">
        <v>1</v>
      </c>
      <c r="H38" s="101">
        <v>1</v>
      </c>
      <c r="I38" s="91"/>
      <c r="J38" s="100" t="str">
        <f>(IFERROR(IF(I38="Yes",(ROUND(6371 * ACOS(SIN((VLOOKUP(C38,Locations!B:D,2,FALSE))*PI()/180)*SIN((VLOOKUP(D38,Locations!B:D,2,FALSE))*PI()/180) + COS((VLOOKUP(C38,Locations!B:D,2,FALSE))*PI()/180) * COS((VLOOKUP(D38,Locations!B:D,2,FALSE))*PI()/180)*COS((VLOOKUP(D38,Locations!B:D,3,FALSE))* PI()/180-(VLOOKUP(C38,Locations!B:D,3,FALSE))*PI()/180))/1.609,0))*2,(ROUND(6371 * ACOS(SIN((VLOOKUP(C38,Locations!B:D,2,FALSE))*PI()/180)*SIN((VLOOKUP(D38,Locations!B:D,2,FALSE))*PI()/180) + COS((VLOOKUP(C38,Locations!B:D,2,FALSE))*PI()/180) * COS((VLOOKUP(D38,Locations!B:D,2,FALSE))*PI()/180)*COS((VLOOKUP(D38,Locations!B:D,3,FALSE))* PI()/180-(VLOOKUP(C38,Locations!B:D,3,FALSE))*PI()/180))/1.609,0))),""))</f>
        <v/>
      </c>
      <c r="K38" s="100" t="str" cm="1">
        <f t="array" ref="K38">IFERROR((ROUND(IF(AND(E38="Train",INDEX(Locations!$B$3:$E$308,MATCH('Dept B Planning'!C38,Locations!$B$3:$B$308,0),4)="Europe",INDEX(Locations!$B$3:$E$308,MATCH('Dept B Planning'!D38,Locations!$B$3:$B$308,0),4)="UK"),(((INDEX(Dover!$B$3:$G$124,MATCH('Dept B Planning'!C38,Dover!$B$3:$B$124,0),6))*Transport!$D$3)+(INDEX(Dover!$B$3:$G$124,MATCH('Dept B Planning'!D38,Dover!$B$3:$B$124,0),6)*Transport!$C$3))*'Dept B Planning'!F38*IF(I38="Yes",2,1),IF(AND(E38="Train",INDEX(Locations!$B$3:$E$308,MATCH('Dept B Planning'!D38,Locations!$B$3:$B$308,0),4)="Europe",INDEX(Locations!$B$3:$E$308,MATCH('Dept B Planning'!C38,Locations!$B$3:$B$308,0),4)="UK"),(((INDEX(Dover!$B$3:$G$124,MATCH('Dept B Planning'!D38,Dover!$B$3:$B$124,0),6))*Transport!$D$3)+(INDEX(Dover!$B$3:$G$124,MATCH('Dept B Planning'!C38,Dover!$B$3:$B$124,0),6)*Transport!$C$3))*'Dept B Planning'!F38*IF(I38="Yes",2,1),IF(AND(E38="Bus/Coach",INDEX(Locations!$B$3:$E$308,MATCH('Dept B Planning'!C38,Locations!$B$3:$B$308,0),4)="Europe",INDEX(Locations!$B$3:$E$308,MATCH('Dept B Planning'!D38,Locations!$B$3:$B$308,0),4)="UK"),((((J38)-42.4)*Transport!$D$5)+(42.4*Transport!$D$13))*'Dept B Planning'!F38,IF(AND(E38="Bus/Coach",INDEX(Locations!$B$3:$E$308,MATCH('Dept B Planning'!D38,Locations!$B$3:$B$308,0),4)="Europe",INDEX(Locations!$B$3:$E$308,MATCH('Dept B Planning'!C38,Locations!$B$3:$B$308,0),4)="UK"),((((J38)-42.4)*Transport!$D$5)+(42.4*Transport!$D$13))*'Dept B Planning'!F38,IF(AND(E38="Car",INDEX(Locations!$B$3:$E$308,MATCH('Dept B Planning'!C38,Locations!$B$3:$B$308,0),4)="Europe",INDEX(Locations!$B$3:$E$308,MATCH('Dept B Planning'!D38,Locations!$B$3:$B$308,0),4)="UK"),(((((J38)-42.4)*Transport!$D$9)+(42.4*Transport!$D$14))*'Dept B Planning'!F38),IF(AND(E38="Car",INDEX(Locations!$B$3:$E$308,MATCH('Dept B Planning'!D38,Locations!$B$3:$B$308,0),4)="Europe",INDEX(Locations!$B$3:$E$308,MATCH('Dept B Planning'!C38,Locations!$B$3:$B$308,0),4)="UK"),(((((J38)-42.4)*Transport!$D$9)+(42.4*Transport!$D$14))*'Dept B Planning'!F38),IF(AND(E38="Hybrid car",INDEX(Locations!$B$3:$E$308,MATCH('Dept B Planning'!C38,Locations!$B$3:$B$308,0),4)="Europe",INDEX(Locations!$B$3:$E$308,MATCH('Dept B Planning'!D38,Locations!$B$3:$B$308,0),4)="UK"),(((((J38)-42.4)*Transport!$D$9)+(42.4*Transport!$D$14))*'Dept B Planning'!F38),IF(AND(E38="Hybrid car",INDEX(Locations!$B$3:$E$308,MATCH('Dept B Planning'!D38,Locations!$B$3:$B$308,0),4)="Europe",INDEX(Locations!$B$3:$E$308,MATCH('Dept B Planning'!C38,Locations!$B$3:$B$308,0),4)="UK"),(((((J38)-42.4)*Transport!$D$9)+(42.4*Transport!$D$14))*'Dept B Planning'!F38),IF(AND(E38="Electric car",INDEX(Locations!$B$3:$E$308,MATCH('Dept B Planning'!C38,Locations!$B$3:$B$308,0),4)="Europe",INDEX(Locations!$B$3:$E$308,MATCH('Dept B Planning'!D38,Locations!$B$3:$B$308,0),4)="UK"),(((((J38)-42.4)*Transport!$D$8)+(42.4*Transport!$D$14))*'Dept B Planning'!F38),IF(AND(E38="Electric car",INDEX(Locations!$B$3:$E$308,MATCH('Dept B Planning'!D38,Locations!$B$3:$B$308,0),4)="Europe",INDEX(Locations!$B$3:$E$308,MATCH('Dept B Planning'!C38,Locations!$B$3:$B$308,0),4)="UK"),(((((J38)-42.4)*Transport!$D$8)+(42.4*Transport!$D$14))*'Dept B Planning'!F38),IF(AND(OR(C38="Ireland",INDEX(Locations!$B$3:$F$308,MATCH('Dept B Planning'!C38,Locations!$B$3:$B$308,0),5)="Yes"),E38="Car",INDEX(Locations!$B$3:$E$308,MATCH('Dept B Planning'!D38,Locations!$B$3:$B$308,0),4)="UK"),(J38)*(0.15*Transport!$C$14+0.85*Transport!$C$9)*'Dept B Planning'!F38,IF(AND(OR(D38="Ireland",INDEX(Locations!$B$3:$F$308,MATCH('Dept B Planning'!D38,Locations!$B$3:$B$308,0),5)="Yes"),E38="Car",INDEX(Locations!$B$3:$E$308,MATCH('Dept B Planning'!C38,Locations!$B$3:$B$308,0),4)="UK"),(J38)*(0.15*Transport!$C$14+0.85*Transport!$C$9)*'Dept B Planning'!F38,IF(AND(OR(C38="Ireland",INDEX(Locations!$B$3:$F$308,MATCH('Dept B Planning'!C38,Locations!$B$3:$B$308,0),5)="Yes"),E38="Hybrid Car",INDEX(Locations!$B$3:$E$308,MATCH('Dept B Planning'!D38,Locations!$B$3:$B$308,0),4)="UK"),(J38)*(0.15*Transport!$C$14+0.85*Transport!$C$9)*'Dept B Planning'!F38,IF(AND(OR(D38="Ireland",INDEX(Locations!$B$3:$F$308,MATCH('Dept B Planning'!D38,Locations!$B$3:$B$308,0),5)="Yes"),E38="Hybrid Car",INDEX(Locations!$B$3:$E$308,MATCH('Dept B Planning'!C38,Locations!$B$3:$B$308,0),4)="UK"),(J38)*(0.15*Transport!$C$14+0.85*Transport!$C$9)*'Dept B Planning'!F38,IF(AND(OR(C38="Ireland",INDEX(Locations!$B$3:$F$308,MATCH('Dept B Planning'!C38,Locations!$B$3:$B$308,0),5)="Yes"),E38="Electric Car",INDEX(Locations!$B$3:$E$308,MATCH('Dept B Planning'!D38,Locations!$B$3:$B$308,0),4)="UK"),(J38)*(0.15*Transport!$C$14+0.85*Transport!$C$8)*'Dept B Planning'!F38,IF(AND(OR(D38="Ireland",INDEX(Locations!$B$3:$F$308,MATCH('Dept B Planning'!D38,Locations!$B$3:$B$308,0),5)="Yes"),E38="Electric Car",INDEX(Locations!$B$3:$E$308,MATCH('Dept B Planning'!C38,Locations!$B$3:$B$308,0),4)="UK"),(J38)*(0.15*Transport!$C$14+0.85*Transport!$C$8)*'Dept B Planning'!F38,IF(AND(OR(C38="Ireland",INDEX(Locations!$B$3:$F$308,MATCH('Dept B Planning'!C38,Locations!$B$3:$B$308,0),5)="Yes"),E38="Bus/Coach",INDEX(Locations!$B$3:$E$308,MATCH('Dept B Planning'!D38,Locations!$B$3:$B$308,0),4)="UK"),(J38)*(0.15*Transport!$C$13+0.85*Transport!$C$5)*'Dept B Planning'!F38,IF(AND(OR(D38="Ireland",INDEX(Locations!$B$3:$F$308,MATCH('Dept B Planning'!D38,Locations!$B$3:$B$308,0),5)="Yes"),E38="Bus/Coach",INDEX(Locations!$B$3:$E$308,MATCH('Dept B Planning'!C38,Locations!$B$3:$B$308,0),4)="UK"),(J38)*(0.15*Transport!$C$13+0.85*Transport!$C$5)*'Dept B Planning'!F38,IF(AND(OR(C38="Ireland",INDEX(Locations!$B$3:$F$308,MATCH('Dept B Planning'!C38,Locations!$B$3:$B$308,0),5)="Yes"),E38="Train",INDEX(Locations!$B$3:$E$308,MATCH('Dept B Planning'!D38,Locations!$B$3:$B$308,0),4)="UK"),(J38)*(0.15*Transport!$C$13+0.85*Transport!$C$3)*'Dept B Planning'!F38,IF(AND(OR(D38="Ireland",INDEX(Locations!$B$3:$F$308,MATCH('Dept B Planning'!D38,Locations!$B$3:$B$308,0),5)="Yes"),E38="Train",INDEX(Locations!$B$3:$E$308,MATCH('Dept B Planning'!C38,Locations!$B$3:$B$308,0),4)="UK"),(J38)*(0.15*Transport!$C$13+0.85*Transport!$C$3),J38*(INDEX(Transport!$B$3:$E$14,MATCH('Dept B Planning'!E38,Transport!$B$3:$B$14,0),IF(INDEX(Locations!$B$3:$G$308,MATCH('Dept B Planning'!C38,Locations!$B$3:$B$308,0),4)="UK",2,IF(INDEX(Locations!$B$3:$G$308,MATCH('Dept B Planning'!C38,Locations!$B$3:$B$308,0),4)="Europe",3,4)))))*F38*G38*H38))))))))))))))))))),1)),"")</f>
        <v/>
      </c>
      <c r="L38" s="90"/>
    </row>
    <row r="39" spans="1:14" ht="17.399999999999999" customHeight="1" x14ac:dyDescent="0.25">
      <c r="A39" s="90"/>
      <c r="B39" s="91"/>
      <c r="C39" s="91"/>
      <c r="D39" s="91"/>
      <c r="E39" s="91"/>
      <c r="F39" s="90"/>
      <c r="G39" s="90">
        <v>1</v>
      </c>
      <c r="H39" s="101">
        <v>1</v>
      </c>
      <c r="I39" s="91"/>
      <c r="J39" s="100" t="str">
        <f>(IFERROR(IF(I39="Yes",(ROUND(6371 * ACOS(SIN((VLOOKUP(C39,Locations!B:D,2,FALSE))*PI()/180)*SIN((VLOOKUP(D39,Locations!B:D,2,FALSE))*PI()/180) + COS((VLOOKUP(C39,Locations!B:D,2,FALSE))*PI()/180) * COS((VLOOKUP(D39,Locations!B:D,2,FALSE))*PI()/180)*COS((VLOOKUP(D39,Locations!B:D,3,FALSE))* PI()/180-(VLOOKUP(C39,Locations!B:D,3,FALSE))*PI()/180))/1.609,0))*2,(ROUND(6371 * ACOS(SIN((VLOOKUP(C39,Locations!B:D,2,FALSE))*PI()/180)*SIN((VLOOKUP(D39,Locations!B:D,2,FALSE))*PI()/180) + COS((VLOOKUP(C39,Locations!B:D,2,FALSE))*PI()/180) * COS((VLOOKUP(D39,Locations!B:D,2,FALSE))*PI()/180)*COS((VLOOKUP(D39,Locations!B:D,3,FALSE))* PI()/180-(VLOOKUP(C39,Locations!B:D,3,FALSE))*PI()/180))/1.609,0))),""))</f>
        <v/>
      </c>
      <c r="K39" s="100" t="str" cm="1">
        <f t="array" ref="K39">IFERROR((ROUND(IF(AND(E39="Train",INDEX(Locations!$B$3:$E$308,MATCH('Dept B Planning'!C39,Locations!$B$3:$B$308,0),4)="Europe",INDEX(Locations!$B$3:$E$308,MATCH('Dept B Planning'!D39,Locations!$B$3:$B$308,0),4)="UK"),(((INDEX(Dover!$B$3:$G$124,MATCH('Dept B Planning'!C39,Dover!$B$3:$B$124,0),6))*Transport!$D$3)+(INDEX(Dover!$B$3:$G$124,MATCH('Dept B Planning'!D39,Dover!$B$3:$B$124,0),6)*Transport!$C$3))*'Dept B Planning'!F39*IF(I39="Yes",2,1),IF(AND(E39="Train",INDEX(Locations!$B$3:$E$308,MATCH('Dept B Planning'!D39,Locations!$B$3:$B$308,0),4)="Europe",INDEX(Locations!$B$3:$E$308,MATCH('Dept B Planning'!C39,Locations!$B$3:$B$308,0),4)="UK"),(((INDEX(Dover!$B$3:$G$124,MATCH('Dept B Planning'!D39,Dover!$B$3:$B$124,0),6))*Transport!$D$3)+(INDEX(Dover!$B$3:$G$124,MATCH('Dept B Planning'!C39,Dover!$B$3:$B$124,0),6)*Transport!$C$3))*'Dept B Planning'!F39*IF(I39="Yes",2,1),IF(AND(E39="Bus/Coach",INDEX(Locations!$B$3:$E$308,MATCH('Dept B Planning'!C39,Locations!$B$3:$B$308,0),4)="Europe",INDEX(Locations!$B$3:$E$308,MATCH('Dept B Planning'!D39,Locations!$B$3:$B$308,0),4)="UK"),((((J39)-42.4)*Transport!$D$5)+(42.4*Transport!$D$13))*'Dept B Planning'!F39,IF(AND(E39="Bus/Coach",INDEX(Locations!$B$3:$E$308,MATCH('Dept B Planning'!D39,Locations!$B$3:$B$308,0),4)="Europe",INDEX(Locations!$B$3:$E$308,MATCH('Dept B Planning'!C39,Locations!$B$3:$B$308,0),4)="UK"),((((J39)-42.4)*Transport!$D$5)+(42.4*Transport!$D$13))*'Dept B Planning'!F39,IF(AND(E39="Car",INDEX(Locations!$B$3:$E$308,MATCH('Dept B Planning'!C39,Locations!$B$3:$B$308,0),4)="Europe",INDEX(Locations!$B$3:$E$308,MATCH('Dept B Planning'!D39,Locations!$B$3:$B$308,0),4)="UK"),(((((J39)-42.4)*Transport!$D$9)+(42.4*Transport!$D$14))*'Dept B Planning'!F39),IF(AND(E39="Car",INDEX(Locations!$B$3:$E$308,MATCH('Dept B Planning'!D39,Locations!$B$3:$B$308,0),4)="Europe",INDEX(Locations!$B$3:$E$308,MATCH('Dept B Planning'!C39,Locations!$B$3:$B$308,0),4)="UK"),(((((J39)-42.4)*Transport!$D$9)+(42.4*Transport!$D$14))*'Dept B Planning'!F39),IF(AND(E39="Hybrid car",INDEX(Locations!$B$3:$E$308,MATCH('Dept B Planning'!C39,Locations!$B$3:$B$308,0),4)="Europe",INDEX(Locations!$B$3:$E$308,MATCH('Dept B Planning'!D39,Locations!$B$3:$B$308,0),4)="UK"),(((((J39)-42.4)*Transport!$D$9)+(42.4*Transport!$D$14))*'Dept B Planning'!F39),IF(AND(E39="Hybrid car",INDEX(Locations!$B$3:$E$308,MATCH('Dept B Planning'!D39,Locations!$B$3:$B$308,0),4)="Europe",INDEX(Locations!$B$3:$E$308,MATCH('Dept B Planning'!C39,Locations!$B$3:$B$308,0),4)="UK"),(((((J39)-42.4)*Transport!$D$9)+(42.4*Transport!$D$14))*'Dept B Planning'!F39),IF(AND(E39="Electric car",INDEX(Locations!$B$3:$E$308,MATCH('Dept B Planning'!C39,Locations!$B$3:$B$308,0),4)="Europe",INDEX(Locations!$B$3:$E$308,MATCH('Dept B Planning'!D39,Locations!$B$3:$B$308,0),4)="UK"),(((((J39)-42.4)*Transport!$D$8)+(42.4*Transport!$D$14))*'Dept B Planning'!F39),IF(AND(E39="Electric car",INDEX(Locations!$B$3:$E$308,MATCH('Dept B Planning'!D39,Locations!$B$3:$B$308,0),4)="Europe",INDEX(Locations!$B$3:$E$308,MATCH('Dept B Planning'!C39,Locations!$B$3:$B$308,0),4)="UK"),(((((J39)-42.4)*Transport!$D$8)+(42.4*Transport!$D$14))*'Dept B Planning'!F39),IF(AND(OR(C39="Ireland",INDEX(Locations!$B$3:$F$308,MATCH('Dept B Planning'!C39,Locations!$B$3:$B$308,0),5)="Yes"),E39="Car",INDEX(Locations!$B$3:$E$308,MATCH('Dept B Planning'!D39,Locations!$B$3:$B$308,0),4)="UK"),(J39)*(0.15*Transport!$C$14+0.85*Transport!$C$9)*'Dept B Planning'!F39,IF(AND(OR(D39="Ireland",INDEX(Locations!$B$3:$F$308,MATCH('Dept B Planning'!D39,Locations!$B$3:$B$308,0),5)="Yes"),E39="Car",INDEX(Locations!$B$3:$E$308,MATCH('Dept B Planning'!C39,Locations!$B$3:$B$308,0),4)="UK"),(J39)*(0.15*Transport!$C$14+0.85*Transport!$C$9)*'Dept B Planning'!F39,IF(AND(OR(C39="Ireland",INDEX(Locations!$B$3:$F$308,MATCH('Dept B Planning'!C39,Locations!$B$3:$B$308,0),5)="Yes"),E39="Hybrid Car",INDEX(Locations!$B$3:$E$308,MATCH('Dept B Planning'!D39,Locations!$B$3:$B$308,0),4)="UK"),(J39)*(0.15*Transport!$C$14+0.85*Transport!$C$9)*'Dept B Planning'!F39,IF(AND(OR(D39="Ireland",INDEX(Locations!$B$3:$F$308,MATCH('Dept B Planning'!D39,Locations!$B$3:$B$308,0),5)="Yes"),E39="Hybrid Car",INDEX(Locations!$B$3:$E$308,MATCH('Dept B Planning'!C39,Locations!$B$3:$B$308,0),4)="UK"),(J39)*(0.15*Transport!$C$14+0.85*Transport!$C$9)*'Dept B Planning'!F39,IF(AND(OR(C39="Ireland",INDEX(Locations!$B$3:$F$308,MATCH('Dept B Planning'!C39,Locations!$B$3:$B$308,0),5)="Yes"),E39="Electric Car",INDEX(Locations!$B$3:$E$308,MATCH('Dept B Planning'!D39,Locations!$B$3:$B$308,0),4)="UK"),(J39)*(0.15*Transport!$C$14+0.85*Transport!$C$8)*'Dept B Planning'!F39,IF(AND(OR(D39="Ireland",INDEX(Locations!$B$3:$F$308,MATCH('Dept B Planning'!D39,Locations!$B$3:$B$308,0),5)="Yes"),E39="Electric Car",INDEX(Locations!$B$3:$E$308,MATCH('Dept B Planning'!C39,Locations!$B$3:$B$308,0),4)="UK"),(J39)*(0.15*Transport!$C$14+0.85*Transport!$C$8)*'Dept B Planning'!F39,IF(AND(OR(C39="Ireland",INDEX(Locations!$B$3:$F$308,MATCH('Dept B Planning'!C39,Locations!$B$3:$B$308,0),5)="Yes"),E39="Bus/Coach",INDEX(Locations!$B$3:$E$308,MATCH('Dept B Planning'!D39,Locations!$B$3:$B$308,0),4)="UK"),(J39)*(0.15*Transport!$C$13+0.85*Transport!$C$5)*'Dept B Planning'!F39,IF(AND(OR(D39="Ireland",INDEX(Locations!$B$3:$F$308,MATCH('Dept B Planning'!D39,Locations!$B$3:$B$308,0),5)="Yes"),E39="Bus/Coach",INDEX(Locations!$B$3:$E$308,MATCH('Dept B Planning'!C39,Locations!$B$3:$B$308,0),4)="UK"),(J39)*(0.15*Transport!$C$13+0.85*Transport!$C$5)*'Dept B Planning'!F39,IF(AND(OR(C39="Ireland",INDEX(Locations!$B$3:$F$308,MATCH('Dept B Planning'!C39,Locations!$B$3:$B$308,0),5)="Yes"),E39="Train",INDEX(Locations!$B$3:$E$308,MATCH('Dept B Planning'!D39,Locations!$B$3:$B$308,0),4)="UK"),(J39)*(0.15*Transport!$C$13+0.85*Transport!$C$3)*'Dept B Planning'!F39,IF(AND(OR(D39="Ireland",INDEX(Locations!$B$3:$F$308,MATCH('Dept B Planning'!D39,Locations!$B$3:$B$308,0),5)="Yes"),E39="Train",INDEX(Locations!$B$3:$E$308,MATCH('Dept B Planning'!C39,Locations!$B$3:$B$308,0),4)="UK"),(J39)*(0.15*Transport!$C$13+0.85*Transport!$C$3),J39*(INDEX(Transport!$B$3:$E$14,MATCH('Dept B Planning'!E39,Transport!$B$3:$B$14,0),IF(INDEX(Locations!$B$3:$G$308,MATCH('Dept B Planning'!C39,Locations!$B$3:$B$308,0),4)="UK",2,IF(INDEX(Locations!$B$3:$G$308,MATCH('Dept B Planning'!C39,Locations!$B$3:$B$308,0),4)="Europe",3,4)))))*F39*G39*H39))))))))))))))))))),1)),"")</f>
        <v/>
      </c>
      <c r="L39" s="90"/>
    </row>
    <row r="40" spans="1:14" ht="17.399999999999999" customHeight="1" x14ac:dyDescent="0.25">
      <c r="A40" s="90"/>
      <c r="B40" s="91"/>
      <c r="C40" s="91"/>
      <c r="D40" s="91"/>
      <c r="E40" s="91"/>
      <c r="F40" s="90"/>
      <c r="G40" s="90">
        <v>1</v>
      </c>
      <c r="H40" s="101">
        <v>1</v>
      </c>
      <c r="I40" s="91"/>
      <c r="J40" s="100" t="str">
        <f>(IFERROR(IF(I40="Yes",(ROUND(6371 * ACOS(SIN((VLOOKUP(C40,Locations!B:D,2,FALSE))*PI()/180)*SIN((VLOOKUP(D40,Locations!B:D,2,FALSE))*PI()/180) + COS((VLOOKUP(C40,Locations!B:D,2,FALSE))*PI()/180) * COS((VLOOKUP(D40,Locations!B:D,2,FALSE))*PI()/180)*COS((VLOOKUP(D40,Locations!B:D,3,FALSE))* PI()/180-(VLOOKUP(C40,Locations!B:D,3,FALSE))*PI()/180))/1.609,0))*2,(ROUND(6371 * ACOS(SIN((VLOOKUP(C40,Locations!B:D,2,FALSE))*PI()/180)*SIN((VLOOKUP(D40,Locations!B:D,2,FALSE))*PI()/180) + COS((VLOOKUP(C40,Locations!B:D,2,FALSE))*PI()/180) * COS((VLOOKUP(D40,Locations!B:D,2,FALSE))*PI()/180)*COS((VLOOKUP(D40,Locations!B:D,3,FALSE))* PI()/180-(VLOOKUP(C40,Locations!B:D,3,FALSE))*PI()/180))/1.609,0))),""))</f>
        <v/>
      </c>
      <c r="K40" s="100" t="str" cm="1">
        <f t="array" ref="K40">IFERROR((ROUND(IF(AND(E40="Train",INDEX(Locations!$B$3:$E$308,MATCH('Dept B Planning'!C40,Locations!$B$3:$B$308,0),4)="Europe",INDEX(Locations!$B$3:$E$308,MATCH('Dept B Planning'!D40,Locations!$B$3:$B$308,0),4)="UK"),(((INDEX(Dover!$B$3:$G$124,MATCH('Dept B Planning'!C40,Dover!$B$3:$B$124,0),6))*Transport!$D$3)+(INDEX(Dover!$B$3:$G$124,MATCH('Dept B Planning'!D40,Dover!$B$3:$B$124,0),6)*Transport!$C$3))*'Dept B Planning'!F40*IF(I40="Yes",2,1),IF(AND(E40="Train",INDEX(Locations!$B$3:$E$308,MATCH('Dept B Planning'!D40,Locations!$B$3:$B$308,0),4)="Europe",INDEX(Locations!$B$3:$E$308,MATCH('Dept B Planning'!C40,Locations!$B$3:$B$308,0),4)="UK"),(((INDEX(Dover!$B$3:$G$124,MATCH('Dept B Planning'!D40,Dover!$B$3:$B$124,0),6))*Transport!$D$3)+(INDEX(Dover!$B$3:$G$124,MATCH('Dept B Planning'!C40,Dover!$B$3:$B$124,0),6)*Transport!$C$3))*'Dept B Planning'!F40*IF(I40="Yes",2,1),IF(AND(E40="Bus/Coach",INDEX(Locations!$B$3:$E$308,MATCH('Dept B Planning'!C40,Locations!$B$3:$B$308,0),4)="Europe",INDEX(Locations!$B$3:$E$308,MATCH('Dept B Planning'!D40,Locations!$B$3:$B$308,0),4)="UK"),((((J40)-42.4)*Transport!$D$5)+(42.4*Transport!$D$13))*'Dept B Planning'!F40,IF(AND(E40="Bus/Coach",INDEX(Locations!$B$3:$E$308,MATCH('Dept B Planning'!D40,Locations!$B$3:$B$308,0),4)="Europe",INDEX(Locations!$B$3:$E$308,MATCH('Dept B Planning'!C40,Locations!$B$3:$B$308,0),4)="UK"),((((J40)-42.4)*Transport!$D$5)+(42.4*Transport!$D$13))*'Dept B Planning'!F40,IF(AND(E40="Car",INDEX(Locations!$B$3:$E$308,MATCH('Dept B Planning'!C40,Locations!$B$3:$B$308,0),4)="Europe",INDEX(Locations!$B$3:$E$308,MATCH('Dept B Planning'!D40,Locations!$B$3:$B$308,0),4)="UK"),(((((J40)-42.4)*Transport!$D$9)+(42.4*Transport!$D$14))*'Dept B Planning'!F40),IF(AND(E40="Car",INDEX(Locations!$B$3:$E$308,MATCH('Dept B Planning'!D40,Locations!$B$3:$B$308,0),4)="Europe",INDEX(Locations!$B$3:$E$308,MATCH('Dept B Planning'!C40,Locations!$B$3:$B$308,0),4)="UK"),(((((J40)-42.4)*Transport!$D$9)+(42.4*Transport!$D$14))*'Dept B Planning'!F40),IF(AND(E40="Hybrid car",INDEX(Locations!$B$3:$E$308,MATCH('Dept B Planning'!C40,Locations!$B$3:$B$308,0),4)="Europe",INDEX(Locations!$B$3:$E$308,MATCH('Dept B Planning'!D40,Locations!$B$3:$B$308,0),4)="UK"),(((((J40)-42.4)*Transport!$D$9)+(42.4*Transport!$D$14))*'Dept B Planning'!F40),IF(AND(E40="Hybrid car",INDEX(Locations!$B$3:$E$308,MATCH('Dept B Planning'!D40,Locations!$B$3:$B$308,0),4)="Europe",INDEX(Locations!$B$3:$E$308,MATCH('Dept B Planning'!C40,Locations!$B$3:$B$308,0),4)="UK"),(((((J40)-42.4)*Transport!$D$9)+(42.4*Transport!$D$14))*'Dept B Planning'!F40),IF(AND(E40="Electric car",INDEX(Locations!$B$3:$E$308,MATCH('Dept B Planning'!C40,Locations!$B$3:$B$308,0),4)="Europe",INDEX(Locations!$B$3:$E$308,MATCH('Dept B Planning'!D40,Locations!$B$3:$B$308,0),4)="UK"),(((((J40)-42.4)*Transport!$D$8)+(42.4*Transport!$D$14))*'Dept B Planning'!F40),IF(AND(E40="Electric car",INDEX(Locations!$B$3:$E$308,MATCH('Dept B Planning'!D40,Locations!$B$3:$B$308,0),4)="Europe",INDEX(Locations!$B$3:$E$308,MATCH('Dept B Planning'!C40,Locations!$B$3:$B$308,0),4)="UK"),(((((J40)-42.4)*Transport!$D$8)+(42.4*Transport!$D$14))*'Dept B Planning'!F40),IF(AND(OR(C40="Ireland",INDEX(Locations!$B$3:$F$308,MATCH('Dept B Planning'!C40,Locations!$B$3:$B$308,0),5)="Yes"),E40="Car",INDEX(Locations!$B$3:$E$308,MATCH('Dept B Planning'!D40,Locations!$B$3:$B$308,0),4)="UK"),(J40)*(0.15*Transport!$C$14+0.85*Transport!$C$9)*'Dept B Planning'!F40,IF(AND(OR(D40="Ireland",INDEX(Locations!$B$3:$F$308,MATCH('Dept B Planning'!D40,Locations!$B$3:$B$308,0),5)="Yes"),E40="Car",INDEX(Locations!$B$3:$E$308,MATCH('Dept B Planning'!C40,Locations!$B$3:$B$308,0),4)="UK"),(J40)*(0.15*Transport!$C$14+0.85*Transport!$C$9)*'Dept B Planning'!F40,IF(AND(OR(C40="Ireland",INDEX(Locations!$B$3:$F$308,MATCH('Dept B Planning'!C40,Locations!$B$3:$B$308,0),5)="Yes"),E40="Hybrid Car",INDEX(Locations!$B$3:$E$308,MATCH('Dept B Planning'!D40,Locations!$B$3:$B$308,0),4)="UK"),(J40)*(0.15*Transport!$C$14+0.85*Transport!$C$9)*'Dept B Planning'!F40,IF(AND(OR(D40="Ireland",INDEX(Locations!$B$3:$F$308,MATCH('Dept B Planning'!D40,Locations!$B$3:$B$308,0),5)="Yes"),E40="Hybrid Car",INDEX(Locations!$B$3:$E$308,MATCH('Dept B Planning'!C40,Locations!$B$3:$B$308,0),4)="UK"),(J40)*(0.15*Transport!$C$14+0.85*Transport!$C$9)*'Dept B Planning'!F40,IF(AND(OR(C40="Ireland",INDEX(Locations!$B$3:$F$308,MATCH('Dept B Planning'!C40,Locations!$B$3:$B$308,0),5)="Yes"),E40="Electric Car",INDEX(Locations!$B$3:$E$308,MATCH('Dept B Planning'!D40,Locations!$B$3:$B$308,0),4)="UK"),(J40)*(0.15*Transport!$C$14+0.85*Transport!$C$8)*'Dept B Planning'!F40,IF(AND(OR(D40="Ireland",INDEX(Locations!$B$3:$F$308,MATCH('Dept B Planning'!D40,Locations!$B$3:$B$308,0),5)="Yes"),E40="Electric Car",INDEX(Locations!$B$3:$E$308,MATCH('Dept B Planning'!C40,Locations!$B$3:$B$308,0),4)="UK"),(J40)*(0.15*Transport!$C$14+0.85*Transport!$C$8)*'Dept B Planning'!F40,IF(AND(OR(C40="Ireland",INDEX(Locations!$B$3:$F$308,MATCH('Dept B Planning'!C40,Locations!$B$3:$B$308,0),5)="Yes"),E40="Bus/Coach",INDEX(Locations!$B$3:$E$308,MATCH('Dept B Planning'!D40,Locations!$B$3:$B$308,0),4)="UK"),(J40)*(0.15*Transport!$C$13+0.85*Transport!$C$5)*'Dept B Planning'!F40,IF(AND(OR(D40="Ireland",INDEX(Locations!$B$3:$F$308,MATCH('Dept B Planning'!D40,Locations!$B$3:$B$308,0),5)="Yes"),E40="Bus/Coach",INDEX(Locations!$B$3:$E$308,MATCH('Dept B Planning'!C40,Locations!$B$3:$B$308,0),4)="UK"),(J40)*(0.15*Transport!$C$13+0.85*Transport!$C$5)*'Dept B Planning'!F40,IF(AND(OR(C40="Ireland",INDEX(Locations!$B$3:$F$308,MATCH('Dept B Planning'!C40,Locations!$B$3:$B$308,0),5)="Yes"),E40="Train",INDEX(Locations!$B$3:$E$308,MATCH('Dept B Planning'!D40,Locations!$B$3:$B$308,0),4)="UK"),(J40)*(0.15*Transport!$C$13+0.85*Transport!$C$3)*'Dept B Planning'!F40,IF(AND(OR(D40="Ireland",INDEX(Locations!$B$3:$F$308,MATCH('Dept B Planning'!D40,Locations!$B$3:$B$308,0),5)="Yes"),E40="Train",INDEX(Locations!$B$3:$E$308,MATCH('Dept B Planning'!C40,Locations!$B$3:$B$308,0),4)="UK"),(J40)*(0.15*Transport!$C$13+0.85*Transport!$C$3),J40*(INDEX(Transport!$B$3:$E$14,MATCH('Dept B Planning'!E40,Transport!$B$3:$B$14,0),IF(INDEX(Locations!$B$3:$G$308,MATCH('Dept B Planning'!C40,Locations!$B$3:$B$308,0),4)="UK",2,IF(INDEX(Locations!$B$3:$G$308,MATCH('Dept B Planning'!C40,Locations!$B$3:$B$308,0),4)="Europe",3,4)))))*F40*G40*H40))))))))))))))))))),1)),"")</f>
        <v/>
      </c>
      <c r="L40" s="90"/>
    </row>
    <row r="41" spans="1:14" ht="17.399999999999999" customHeight="1" x14ac:dyDescent="0.25">
      <c r="A41" s="90"/>
      <c r="B41" s="91"/>
      <c r="C41" s="91"/>
      <c r="D41" s="91"/>
      <c r="E41" s="91"/>
      <c r="F41" s="90"/>
      <c r="G41" s="90">
        <v>1</v>
      </c>
      <c r="H41" s="101">
        <v>1</v>
      </c>
      <c r="I41" s="91"/>
      <c r="J41" s="100" t="str">
        <f>(IFERROR(IF(I41="Yes",(ROUND(6371 * ACOS(SIN((VLOOKUP(C41,Locations!B:D,2,FALSE))*PI()/180)*SIN((VLOOKUP(D41,Locations!B:D,2,FALSE))*PI()/180) + COS((VLOOKUP(C41,Locations!B:D,2,FALSE))*PI()/180) * COS((VLOOKUP(D41,Locations!B:D,2,FALSE))*PI()/180)*COS((VLOOKUP(D41,Locations!B:D,3,FALSE))* PI()/180-(VLOOKUP(C41,Locations!B:D,3,FALSE))*PI()/180))/1.609,0))*2,(ROUND(6371 * ACOS(SIN((VLOOKUP(C41,Locations!B:D,2,FALSE))*PI()/180)*SIN((VLOOKUP(D41,Locations!B:D,2,FALSE))*PI()/180) + COS((VLOOKUP(C41,Locations!B:D,2,FALSE))*PI()/180) * COS((VLOOKUP(D41,Locations!B:D,2,FALSE))*PI()/180)*COS((VLOOKUP(D41,Locations!B:D,3,FALSE))* PI()/180-(VLOOKUP(C41,Locations!B:D,3,FALSE))*PI()/180))/1.609,0))),""))</f>
        <v/>
      </c>
      <c r="K41" s="100" t="str" cm="1">
        <f t="array" ref="K41">IFERROR((ROUND(IF(AND(E41="Train",INDEX(Locations!$B$3:$E$308,MATCH('Dept B Planning'!C41,Locations!$B$3:$B$308,0),4)="Europe",INDEX(Locations!$B$3:$E$308,MATCH('Dept B Planning'!D41,Locations!$B$3:$B$308,0),4)="UK"),(((INDEX(Dover!$B$3:$G$124,MATCH('Dept B Planning'!C41,Dover!$B$3:$B$124,0),6))*Transport!$D$3)+(INDEX(Dover!$B$3:$G$124,MATCH('Dept B Planning'!D41,Dover!$B$3:$B$124,0),6)*Transport!$C$3))*'Dept B Planning'!F41*IF(I41="Yes",2,1),IF(AND(E41="Train",INDEX(Locations!$B$3:$E$308,MATCH('Dept B Planning'!D41,Locations!$B$3:$B$308,0),4)="Europe",INDEX(Locations!$B$3:$E$308,MATCH('Dept B Planning'!C41,Locations!$B$3:$B$308,0),4)="UK"),(((INDEX(Dover!$B$3:$G$124,MATCH('Dept B Planning'!D41,Dover!$B$3:$B$124,0),6))*Transport!$D$3)+(INDEX(Dover!$B$3:$G$124,MATCH('Dept B Planning'!C41,Dover!$B$3:$B$124,0),6)*Transport!$C$3))*'Dept B Planning'!F41*IF(I41="Yes",2,1),IF(AND(E41="Bus/Coach",INDEX(Locations!$B$3:$E$308,MATCH('Dept B Planning'!C41,Locations!$B$3:$B$308,0),4)="Europe",INDEX(Locations!$B$3:$E$308,MATCH('Dept B Planning'!D41,Locations!$B$3:$B$308,0),4)="UK"),((((J41)-42.4)*Transport!$D$5)+(42.4*Transport!$D$13))*'Dept B Planning'!F41,IF(AND(E41="Bus/Coach",INDEX(Locations!$B$3:$E$308,MATCH('Dept B Planning'!D41,Locations!$B$3:$B$308,0),4)="Europe",INDEX(Locations!$B$3:$E$308,MATCH('Dept B Planning'!C41,Locations!$B$3:$B$308,0),4)="UK"),((((J41)-42.4)*Transport!$D$5)+(42.4*Transport!$D$13))*'Dept B Planning'!F41,IF(AND(E41="Car",INDEX(Locations!$B$3:$E$308,MATCH('Dept B Planning'!C41,Locations!$B$3:$B$308,0),4)="Europe",INDEX(Locations!$B$3:$E$308,MATCH('Dept B Planning'!D41,Locations!$B$3:$B$308,0),4)="UK"),(((((J41)-42.4)*Transport!$D$9)+(42.4*Transport!$D$14))*'Dept B Planning'!F41),IF(AND(E41="Car",INDEX(Locations!$B$3:$E$308,MATCH('Dept B Planning'!D41,Locations!$B$3:$B$308,0),4)="Europe",INDEX(Locations!$B$3:$E$308,MATCH('Dept B Planning'!C41,Locations!$B$3:$B$308,0),4)="UK"),(((((J41)-42.4)*Transport!$D$9)+(42.4*Transport!$D$14))*'Dept B Planning'!F41),IF(AND(E41="Hybrid car",INDEX(Locations!$B$3:$E$308,MATCH('Dept B Planning'!C41,Locations!$B$3:$B$308,0),4)="Europe",INDEX(Locations!$B$3:$E$308,MATCH('Dept B Planning'!D41,Locations!$B$3:$B$308,0),4)="UK"),(((((J41)-42.4)*Transport!$D$9)+(42.4*Transport!$D$14))*'Dept B Planning'!F41),IF(AND(E41="Hybrid car",INDEX(Locations!$B$3:$E$308,MATCH('Dept B Planning'!D41,Locations!$B$3:$B$308,0),4)="Europe",INDEX(Locations!$B$3:$E$308,MATCH('Dept B Planning'!C41,Locations!$B$3:$B$308,0),4)="UK"),(((((J41)-42.4)*Transport!$D$9)+(42.4*Transport!$D$14))*'Dept B Planning'!F41),IF(AND(E41="Electric car",INDEX(Locations!$B$3:$E$308,MATCH('Dept B Planning'!C41,Locations!$B$3:$B$308,0),4)="Europe",INDEX(Locations!$B$3:$E$308,MATCH('Dept B Planning'!D41,Locations!$B$3:$B$308,0),4)="UK"),(((((J41)-42.4)*Transport!$D$8)+(42.4*Transport!$D$14))*'Dept B Planning'!F41),IF(AND(E41="Electric car",INDEX(Locations!$B$3:$E$308,MATCH('Dept B Planning'!D41,Locations!$B$3:$B$308,0),4)="Europe",INDEX(Locations!$B$3:$E$308,MATCH('Dept B Planning'!C41,Locations!$B$3:$B$308,0),4)="UK"),(((((J41)-42.4)*Transport!$D$8)+(42.4*Transport!$D$14))*'Dept B Planning'!F41),IF(AND(OR(C41="Ireland",INDEX(Locations!$B$3:$F$308,MATCH('Dept B Planning'!C41,Locations!$B$3:$B$308,0),5)="Yes"),E41="Car",INDEX(Locations!$B$3:$E$308,MATCH('Dept B Planning'!D41,Locations!$B$3:$B$308,0),4)="UK"),(J41)*(0.15*Transport!$C$14+0.85*Transport!$C$9)*'Dept B Planning'!F41,IF(AND(OR(D41="Ireland",INDEX(Locations!$B$3:$F$308,MATCH('Dept B Planning'!D41,Locations!$B$3:$B$308,0),5)="Yes"),E41="Car",INDEX(Locations!$B$3:$E$308,MATCH('Dept B Planning'!C41,Locations!$B$3:$B$308,0),4)="UK"),(J41)*(0.15*Transport!$C$14+0.85*Transport!$C$9)*'Dept B Planning'!F41,IF(AND(OR(C41="Ireland",INDEX(Locations!$B$3:$F$308,MATCH('Dept B Planning'!C41,Locations!$B$3:$B$308,0),5)="Yes"),E41="Hybrid Car",INDEX(Locations!$B$3:$E$308,MATCH('Dept B Planning'!D41,Locations!$B$3:$B$308,0),4)="UK"),(J41)*(0.15*Transport!$C$14+0.85*Transport!$C$9)*'Dept B Planning'!F41,IF(AND(OR(D41="Ireland",INDEX(Locations!$B$3:$F$308,MATCH('Dept B Planning'!D41,Locations!$B$3:$B$308,0),5)="Yes"),E41="Hybrid Car",INDEX(Locations!$B$3:$E$308,MATCH('Dept B Planning'!C41,Locations!$B$3:$B$308,0),4)="UK"),(J41)*(0.15*Transport!$C$14+0.85*Transport!$C$9)*'Dept B Planning'!F41,IF(AND(OR(C41="Ireland",INDEX(Locations!$B$3:$F$308,MATCH('Dept B Planning'!C41,Locations!$B$3:$B$308,0),5)="Yes"),E41="Electric Car",INDEX(Locations!$B$3:$E$308,MATCH('Dept B Planning'!D41,Locations!$B$3:$B$308,0),4)="UK"),(J41)*(0.15*Transport!$C$14+0.85*Transport!$C$8)*'Dept B Planning'!F41,IF(AND(OR(D41="Ireland",INDEX(Locations!$B$3:$F$308,MATCH('Dept B Planning'!D41,Locations!$B$3:$B$308,0),5)="Yes"),E41="Electric Car",INDEX(Locations!$B$3:$E$308,MATCH('Dept B Planning'!C41,Locations!$B$3:$B$308,0),4)="UK"),(J41)*(0.15*Transport!$C$14+0.85*Transport!$C$8)*'Dept B Planning'!F41,IF(AND(OR(C41="Ireland",INDEX(Locations!$B$3:$F$308,MATCH('Dept B Planning'!C41,Locations!$B$3:$B$308,0),5)="Yes"),E41="Bus/Coach",INDEX(Locations!$B$3:$E$308,MATCH('Dept B Planning'!D41,Locations!$B$3:$B$308,0),4)="UK"),(J41)*(0.15*Transport!$C$13+0.85*Transport!$C$5)*'Dept B Planning'!F41,IF(AND(OR(D41="Ireland",INDEX(Locations!$B$3:$F$308,MATCH('Dept B Planning'!D41,Locations!$B$3:$B$308,0),5)="Yes"),E41="Bus/Coach",INDEX(Locations!$B$3:$E$308,MATCH('Dept B Planning'!C41,Locations!$B$3:$B$308,0),4)="UK"),(J41)*(0.15*Transport!$C$13+0.85*Transport!$C$5)*'Dept B Planning'!F41,IF(AND(OR(C41="Ireland",INDEX(Locations!$B$3:$F$308,MATCH('Dept B Planning'!C41,Locations!$B$3:$B$308,0),5)="Yes"),E41="Train",INDEX(Locations!$B$3:$E$308,MATCH('Dept B Planning'!D41,Locations!$B$3:$B$308,0),4)="UK"),(J41)*(0.15*Transport!$C$13+0.85*Transport!$C$3)*'Dept B Planning'!F41,IF(AND(OR(D41="Ireland",INDEX(Locations!$B$3:$F$308,MATCH('Dept B Planning'!D41,Locations!$B$3:$B$308,0),5)="Yes"),E41="Train",INDEX(Locations!$B$3:$E$308,MATCH('Dept B Planning'!C41,Locations!$B$3:$B$308,0),4)="UK"),(J41)*(0.15*Transport!$C$13+0.85*Transport!$C$3),J41*(INDEX(Transport!$B$3:$E$14,MATCH('Dept B Planning'!E41,Transport!$B$3:$B$14,0),IF(INDEX(Locations!$B$3:$G$308,MATCH('Dept B Planning'!C41,Locations!$B$3:$B$308,0),4)="UK",2,IF(INDEX(Locations!$B$3:$G$308,MATCH('Dept B Planning'!C41,Locations!$B$3:$B$308,0),4)="Europe",3,4)))))*F41*G41*H41))))))))))))))))))),1)),"")</f>
        <v/>
      </c>
      <c r="L41" s="90"/>
    </row>
    <row r="42" spans="1:14" ht="17.399999999999999" customHeight="1" x14ac:dyDescent="0.25">
      <c r="A42" s="90"/>
      <c r="B42" s="91"/>
      <c r="C42" s="91"/>
      <c r="D42" s="91"/>
      <c r="E42" s="91"/>
      <c r="F42" s="90"/>
      <c r="G42" s="90">
        <v>1</v>
      </c>
      <c r="H42" s="101">
        <v>1</v>
      </c>
      <c r="I42" s="91"/>
      <c r="J42" s="100" t="str">
        <f>(IFERROR(IF(I42="Yes",(ROUND(6371 * ACOS(SIN((VLOOKUP(C42,Locations!B:D,2,FALSE))*PI()/180)*SIN((VLOOKUP(D42,Locations!B:D,2,FALSE))*PI()/180) + COS((VLOOKUP(C42,Locations!B:D,2,FALSE))*PI()/180) * COS((VLOOKUP(D42,Locations!B:D,2,FALSE))*PI()/180)*COS((VLOOKUP(D42,Locations!B:D,3,FALSE))* PI()/180-(VLOOKUP(C42,Locations!B:D,3,FALSE))*PI()/180))/1.609,0))*2,(ROUND(6371 * ACOS(SIN((VLOOKUP(C42,Locations!B:D,2,FALSE))*PI()/180)*SIN((VLOOKUP(D42,Locations!B:D,2,FALSE))*PI()/180) + COS((VLOOKUP(C42,Locations!B:D,2,FALSE))*PI()/180) * COS((VLOOKUP(D42,Locations!B:D,2,FALSE))*PI()/180)*COS((VLOOKUP(D42,Locations!B:D,3,FALSE))* PI()/180-(VLOOKUP(C42,Locations!B:D,3,FALSE))*PI()/180))/1.609,0))),""))</f>
        <v/>
      </c>
      <c r="K42" s="100" t="str" cm="1">
        <f t="array" ref="K42">IFERROR((ROUND(IF(AND(E42="Train",INDEX(Locations!$B$3:$E$308,MATCH('Dept B Planning'!C42,Locations!$B$3:$B$308,0),4)="Europe",INDEX(Locations!$B$3:$E$308,MATCH('Dept B Planning'!D42,Locations!$B$3:$B$308,0),4)="UK"),(((INDEX(Dover!$B$3:$G$124,MATCH('Dept B Planning'!C42,Dover!$B$3:$B$124,0),6))*Transport!$D$3)+(INDEX(Dover!$B$3:$G$124,MATCH('Dept B Planning'!D42,Dover!$B$3:$B$124,0),6)*Transport!$C$3))*'Dept B Planning'!F42*IF(I42="Yes",2,1),IF(AND(E42="Train",INDEX(Locations!$B$3:$E$308,MATCH('Dept B Planning'!D42,Locations!$B$3:$B$308,0),4)="Europe",INDEX(Locations!$B$3:$E$308,MATCH('Dept B Planning'!C42,Locations!$B$3:$B$308,0),4)="UK"),(((INDEX(Dover!$B$3:$G$124,MATCH('Dept B Planning'!D42,Dover!$B$3:$B$124,0),6))*Transport!$D$3)+(INDEX(Dover!$B$3:$G$124,MATCH('Dept B Planning'!C42,Dover!$B$3:$B$124,0),6)*Transport!$C$3))*'Dept B Planning'!F42*IF(I42="Yes",2,1),IF(AND(E42="Bus/Coach",INDEX(Locations!$B$3:$E$308,MATCH('Dept B Planning'!C42,Locations!$B$3:$B$308,0),4)="Europe",INDEX(Locations!$B$3:$E$308,MATCH('Dept B Planning'!D42,Locations!$B$3:$B$308,0),4)="UK"),((((J42)-42.4)*Transport!$D$5)+(42.4*Transport!$D$13))*'Dept B Planning'!F42,IF(AND(E42="Bus/Coach",INDEX(Locations!$B$3:$E$308,MATCH('Dept B Planning'!D42,Locations!$B$3:$B$308,0),4)="Europe",INDEX(Locations!$B$3:$E$308,MATCH('Dept B Planning'!C42,Locations!$B$3:$B$308,0),4)="UK"),((((J42)-42.4)*Transport!$D$5)+(42.4*Transport!$D$13))*'Dept B Planning'!F42,IF(AND(E42="Car",INDEX(Locations!$B$3:$E$308,MATCH('Dept B Planning'!C42,Locations!$B$3:$B$308,0),4)="Europe",INDEX(Locations!$B$3:$E$308,MATCH('Dept B Planning'!D42,Locations!$B$3:$B$308,0),4)="UK"),(((((J42)-42.4)*Transport!$D$9)+(42.4*Transport!$D$14))*'Dept B Planning'!F42),IF(AND(E42="Car",INDEX(Locations!$B$3:$E$308,MATCH('Dept B Planning'!D42,Locations!$B$3:$B$308,0),4)="Europe",INDEX(Locations!$B$3:$E$308,MATCH('Dept B Planning'!C42,Locations!$B$3:$B$308,0),4)="UK"),(((((J42)-42.4)*Transport!$D$9)+(42.4*Transport!$D$14))*'Dept B Planning'!F42),IF(AND(E42="Hybrid car",INDEX(Locations!$B$3:$E$308,MATCH('Dept B Planning'!C42,Locations!$B$3:$B$308,0),4)="Europe",INDEX(Locations!$B$3:$E$308,MATCH('Dept B Planning'!D42,Locations!$B$3:$B$308,0),4)="UK"),(((((J42)-42.4)*Transport!$D$9)+(42.4*Transport!$D$14))*'Dept B Planning'!F42),IF(AND(E42="Hybrid car",INDEX(Locations!$B$3:$E$308,MATCH('Dept B Planning'!D42,Locations!$B$3:$B$308,0),4)="Europe",INDEX(Locations!$B$3:$E$308,MATCH('Dept B Planning'!C42,Locations!$B$3:$B$308,0),4)="UK"),(((((J42)-42.4)*Transport!$D$9)+(42.4*Transport!$D$14))*'Dept B Planning'!F42),IF(AND(E42="Electric car",INDEX(Locations!$B$3:$E$308,MATCH('Dept B Planning'!C42,Locations!$B$3:$B$308,0),4)="Europe",INDEX(Locations!$B$3:$E$308,MATCH('Dept B Planning'!D42,Locations!$B$3:$B$308,0),4)="UK"),(((((J42)-42.4)*Transport!$D$8)+(42.4*Transport!$D$14))*'Dept B Planning'!F42),IF(AND(E42="Electric car",INDEX(Locations!$B$3:$E$308,MATCH('Dept B Planning'!D42,Locations!$B$3:$B$308,0),4)="Europe",INDEX(Locations!$B$3:$E$308,MATCH('Dept B Planning'!C42,Locations!$B$3:$B$308,0),4)="UK"),(((((J42)-42.4)*Transport!$D$8)+(42.4*Transport!$D$14))*'Dept B Planning'!F42),IF(AND(OR(C42="Ireland",INDEX(Locations!$B$3:$F$308,MATCH('Dept B Planning'!C42,Locations!$B$3:$B$308,0),5)="Yes"),E42="Car",INDEX(Locations!$B$3:$E$308,MATCH('Dept B Planning'!D42,Locations!$B$3:$B$308,0),4)="UK"),(J42)*(0.15*Transport!$C$14+0.85*Transport!$C$9)*'Dept B Planning'!F42,IF(AND(OR(D42="Ireland",INDEX(Locations!$B$3:$F$308,MATCH('Dept B Planning'!D42,Locations!$B$3:$B$308,0),5)="Yes"),E42="Car",INDEX(Locations!$B$3:$E$308,MATCH('Dept B Planning'!C42,Locations!$B$3:$B$308,0),4)="UK"),(J42)*(0.15*Transport!$C$14+0.85*Transport!$C$9)*'Dept B Planning'!F42,IF(AND(OR(C42="Ireland",INDEX(Locations!$B$3:$F$308,MATCH('Dept B Planning'!C42,Locations!$B$3:$B$308,0),5)="Yes"),E42="Hybrid Car",INDEX(Locations!$B$3:$E$308,MATCH('Dept B Planning'!D42,Locations!$B$3:$B$308,0),4)="UK"),(J42)*(0.15*Transport!$C$14+0.85*Transport!$C$9)*'Dept B Planning'!F42,IF(AND(OR(D42="Ireland",INDEX(Locations!$B$3:$F$308,MATCH('Dept B Planning'!D42,Locations!$B$3:$B$308,0),5)="Yes"),E42="Hybrid Car",INDEX(Locations!$B$3:$E$308,MATCH('Dept B Planning'!C42,Locations!$B$3:$B$308,0),4)="UK"),(J42)*(0.15*Transport!$C$14+0.85*Transport!$C$9)*'Dept B Planning'!F42,IF(AND(OR(C42="Ireland",INDEX(Locations!$B$3:$F$308,MATCH('Dept B Planning'!C42,Locations!$B$3:$B$308,0),5)="Yes"),E42="Electric Car",INDEX(Locations!$B$3:$E$308,MATCH('Dept B Planning'!D42,Locations!$B$3:$B$308,0),4)="UK"),(J42)*(0.15*Transport!$C$14+0.85*Transport!$C$8)*'Dept B Planning'!F42,IF(AND(OR(D42="Ireland",INDEX(Locations!$B$3:$F$308,MATCH('Dept B Planning'!D42,Locations!$B$3:$B$308,0),5)="Yes"),E42="Electric Car",INDEX(Locations!$B$3:$E$308,MATCH('Dept B Planning'!C42,Locations!$B$3:$B$308,0),4)="UK"),(J42)*(0.15*Transport!$C$14+0.85*Transport!$C$8)*'Dept B Planning'!F42,IF(AND(OR(C42="Ireland",INDEX(Locations!$B$3:$F$308,MATCH('Dept B Planning'!C42,Locations!$B$3:$B$308,0),5)="Yes"),E42="Bus/Coach",INDEX(Locations!$B$3:$E$308,MATCH('Dept B Planning'!D42,Locations!$B$3:$B$308,0),4)="UK"),(J42)*(0.15*Transport!$C$13+0.85*Transport!$C$5)*'Dept B Planning'!F42,IF(AND(OR(D42="Ireland",INDEX(Locations!$B$3:$F$308,MATCH('Dept B Planning'!D42,Locations!$B$3:$B$308,0),5)="Yes"),E42="Bus/Coach",INDEX(Locations!$B$3:$E$308,MATCH('Dept B Planning'!C42,Locations!$B$3:$B$308,0),4)="UK"),(J42)*(0.15*Transport!$C$13+0.85*Transport!$C$5)*'Dept B Planning'!F42,IF(AND(OR(C42="Ireland",INDEX(Locations!$B$3:$F$308,MATCH('Dept B Planning'!C42,Locations!$B$3:$B$308,0),5)="Yes"),E42="Train",INDEX(Locations!$B$3:$E$308,MATCH('Dept B Planning'!D42,Locations!$B$3:$B$308,0),4)="UK"),(J42)*(0.15*Transport!$C$13+0.85*Transport!$C$3)*'Dept B Planning'!F42,IF(AND(OR(D42="Ireland",INDEX(Locations!$B$3:$F$308,MATCH('Dept B Planning'!D42,Locations!$B$3:$B$308,0),5)="Yes"),E42="Train",INDEX(Locations!$B$3:$E$308,MATCH('Dept B Planning'!C42,Locations!$B$3:$B$308,0),4)="UK"),(J42)*(0.15*Transport!$C$13+0.85*Transport!$C$3),J42*(INDEX(Transport!$B$3:$E$14,MATCH('Dept B Planning'!E42,Transport!$B$3:$B$14,0),IF(INDEX(Locations!$B$3:$G$308,MATCH('Dept B Planning'!C42,Locations!$B$3:$B$308,0),4)="UK",2,IF(INDEX(Locations!$B$3:$G$308,MATCH('Dept B Planning'!C42,Locations!$B$3:$B$308,0),4)="Europe",3,4)))))*F42*G42*H42))))))))))))))))))),1)),"")</f>
        <v/>
      </c>
      <c r="L42" s="90"/>
    </row>
    <row r="43" spans="1:14" ht="17.399999999999999" customHeight="1" x14ac:dyDescent="0.25">
      <c r="A43" s="90"/>
      <c r="B43" s="91"/>
      <c r="C43" s="91"/>
      <c r="D43" s="91"/>
      <c r="E43" s="91"/>
      <c r="F43" s="90"/>
      <c r="G43" s="90">
        <v>1</v>
      </c>
      <c r="H43" s="101">
        <v>1</v>
      </c>
      <c r="I43" s="91"/>
      <c r="J43" s="100" t="str">
        <f>(IFERROR(IF(I43="Yes",(ROUND(6371 * ACOS(SIN((VLOOKUP(C43,Locations!B:D,2,FALSE))*PI()/180)*SIN((VLOOKUP(D43,Locations!B:D,2,FALSE))*PI()/180) + COS((VLOOKUP(C43,Locations!B:D,2,FALSE))*PI()/180) * COS((VLOOKUP(D43,Locations!B:D,2,FALSE))*PI()/180)*COS((VLOOKUP(D43,Locations!B:D,3,FALSE))* PI()/180-(VLOOKUP(C43,Locations!B:D,3,FALSE))*PI()/180))/1.609,0))*2,(ROUND(6371 * ACOS(SIN((VLOOKUP(C43,Locations!B:D,2,FALSE))*PI()/180)*SIN((VLOOKUP(D43,Locations!B:D,2,FALSE))*PI()/180) + COS((VLOOKUP(C43,Locations!B:D,2,FALSE))*PI()/180) * COS((VLOOKUP(D43,Locations!B:D,2,FALSE))*PI()/180)*COS((VLOOKUP(D43,Locations!B:D,3,FALSE))* PI()/180-(VLOOKUP(C43,Locations!B:D,3,FALSE))*PI()/180))/1.609,0))),""))</f>
        <v/>
      </c>
      <c r="K43" s="100" t="str" cm="1">
        <f t="array" ref="K43">IFERROR((ROUND(IF(AND(E43="Train",INDEX(Locations!$B$3:$E$308,MATCH('Dept B Planning'!C43,Locations!$B$3:$B$308,0),4)="Europe",INDEX(Locations!$B$3:$E$308,MATCH('Dept B Planning'!D43,Locations!$B$3:$B$308,0),4)="UK"),(((INDEX(Dover!$B$3:$G$124,MATCH('Dept B Planning'!C43,Dover!$B$3:$B$124,0),6))*Transport!$D$3)+(INDEX(Dover!$B$3:$G$124,MATCH('Dept B Planning'!D43,Dover!$B$3:$B$124,0),6)*Transport!$C$3))*'Dept B Planning'!F43*IF(I43="Yes",2,1),IF(AND(E43="Train",INDEX(Locations!$B$3:$E$308,MATCH('Dept B Planning'!D43,Locations!$B$3:$B$308,0),4)="Europe",INDEX(Locations!$B$3:$E$308,MATCH('Dept B Planning'!C43,Locations!$B$3:$B$308,0),4)="UK"),(((INDEX(Dover!$B$3:$G$124,MATCH('Dept B Planning'!D43,Dover!$B$3:$B$124,0),6))*Transport!$D$3)+(INDEX(Dover!$B$3:$G$124,MATCH('Dept B Planning'!C43,Dover!$B$3:$B$124,0),6)*Transport!$C$3))*'Dept B Planning'!F43*IF(I43="Yes",2,1),IF(AND(E43="Bus/Coach",INDEX(Locations!$B$3:$E$308,MATCH('Dept B Planning'!C43,Locations!$B$3:$B$308,0),4)="Europe",INDEX(Locations!$B$3:$E$308,MATCH('Dept B Planning'!D43,Locations!$B$3:$B$308,0),4)="UK"),((((J43)-42.4)*Transport!$D$5)+(42.4*Transport!$D$13))*'Dept B Planning'!F43,IF(AND(E43="Bus/Coach",INDEX(Locations!$B$3:$E$308,MATCH('Dept B Planning'!D43,Locations!$B$3:$B$308,0),4)="Europe",INDEX(Locations!$B$3:$E$308,MATCH('Dept B Planning'!C43,Locations!$B$3:$B$308,0),4)="UK"),((((J43)-42.4)*Transport!$D$5)+(42.4*Transport!$D$13))*'Dept B Planning'!F43,IF(AND(E43="Car",INDEX(Locations!$B$3:$E$308,MATCH('Dept B Planning'!C43,Locations!$B$3:$B$308,0),4)="Europe",INDEX(Locations!$B$3:$E$308,MATCH('Dept B Planning'!D43,Locations!$B$3:$B$308,0),4)="UK"),(((((J43)-42.4)*Transport!$D$9)+(42.4*Transport!$D$14))*'Dept B Planning'!F43),IF(AND(E43="Car",INDEX(Locations!$B$3:$E$308,MATCH('Dept B Planning'!D43,Locations!$B$3:$B$308,0),4)="Europe",INDEX(Locations!$B$3:$E$308,MATCH('Dept B Planning'!C43,Locations!$B$3:$B$308,0),4)="UK"),(((((J43)-42.4)*Transport!$D$9)+(42.4*Transport!$D$14))*'Dept B Planning'!F43),IF(AND(E43="Hybrid car",INDEX(Locations!$B$3:$E$308,MATCH('Dept B Planning'!C43,Locations!$B$3:$B$308,0),4)="Europe",INDEX(Locations!$B$3:$E$308,MATCH('Dept B Planning'!D43,Locations!$B$3:$B$308,0),4)="UK"),(((((J43)-42.4)*Transport!$D$9)+(42.4*Transport!$D$14))*'Dept B Planning'!F43),IF(AND(E43="Hybrid car",INDEX(Locations!$B$3:$E$308,MATCH('Dept B Planning'!D43,Locations!$B$3:$B$308,0),4)="Europe",INDEX(Locations!$B$3:$E$308,MATCH('Dept B Planning'!C43,Locations!$B$3:$B$308,0),4)="UK"),(((((J43)-42.4)*Transport!$D$9)+(42.4*Transport!$D$14))*'Dept B Planning'!F43),IF(AND(E43="Electric car",INDEX(Locations!$B$3:$E$308,MATCH('Dept B Planning'!C43,Locations!$B$3:$B$308,0),4)="Europe",INDEX(Locations!$B$3:$E$308,MATCH('Dept B Planning'!D43,Locations!$B$3:$B$308,0),4)="UK"),(((((J43)-42.4)*Transport!$D$8)+(42.4*Transport!$D$14))*'Dept B Planning'!F43),IF(AND(E43="Electric car",INDEX(Locations!$B$3:$E$308,MATCH('Dept B Planning'!D43,Locations!$B$3:$B$308,0),4)="Europe",INDEX(Locations!$B$3:$E$308,MATCH('Dept B Planning'!C43,Locations!$B$3:$B$308,0),4)="UK"),(((((J43)-42.4)*Transport!$D$8)+(42.4*Transport!$D$14))*'Dept B Planning'!F43),IF(AND(OR(C43="Ireland",INDEX(Locations!$B$3:$F$308,MATCH('Dept B Planning'!C43,Locations!$B$3:$B$308,0),5)="Yes"),E43="Car",INDEX(Locations!$B$3:$E$308,MATCH('Dept B Planning'!D43,Locations!$B$3:$B$308,0),4)="UK"),(J43)*(0.15*Transport!$C$14+0.85*Transport!$C$9)*'Dept B Planning'!F43,IF(AND(OR(D43="Ireland",INDEX(Locations!$B$3:$F$308,MATCH('Dept B Planning'!D43,Locations!$B$3:$B$308,0),5)="Yes"),E43="Car",INDEX(Locations!$B$3:$E$308,MATCH('Dept B Planning'!C43,Locations!$B$3:$B$308,0),4)="UK"),(J43)*(0.15*Transport!$C$14+0.85*Transport!$C$9)*'Dept B Planning'!F43,IF(AND(OR(C43="Ireland",INDEX(Locations!$B$3:$F$308,MATCH('Dept B Planning'!C43,Locations!$B$3:$B$308,0),5)="Yes"),E43="Hybrid Car",INDEX(Locations!$B$3:$E$308,MATCH('Dept B Planning'!D43,Locations!$B$3:$B$308,0),4)="UK"),(J43)*(0.15*Transport!$C$14+0.85*Transport!$C$9)*'Dept B Planning'!F43,IF(AND(OR(D43="Ireland",INDEX(Locations!$B$3:$F$308,MATCH('Dept B Planning'!D43,Locations!$B$3:$B$308,0),5)="Yes"),E43="Hybrid Car",INDEX(Locations!$B$3:$E$308,MATCH('Dept B Planning'!C43,Locations!$B$3:$B$308,0),4)="UK"),(J43)*(0.15*Transport!$C$14+0.85*Transport!$C$9)*'Dept B Planning'!F43,IF(AND(OR(C43="Ireland",INDEX(Locations!$B$3:$F$308,MATCH('Dept B Planning'!C43,Locations!$B$3:$B$308,0),5)="Yes"),E43="Electric Car",INDEX(Locations!$B$3:$E$308,MATCH('Dept B Planning'!D43,Locations!$B$3:$B$308,0),4)="UK"),(J43)*(0.15*Transport!$C$14+0.85*Transport!$C$8)*'Dept B Planning'!F43,IF(AND(OR(D43="Ireland",INDEX(Locations!$B$3:$F$308,MATCH('Dept B Planning'!D43,Locations!$B$3:$B$308,0),5)="Yes"),E43="Electric Car",INDEX(Locations!$B$3:$E$308,MATCH('Dept B Planning'!C43,Locations!$B$3:$B$308,0),4)="UK"),(J43)*(0.15*Transport!$C$14+0.85*Transport!$C$8)*'Dept B Planning'!F43,IF(AND(OR(C43="Ireland",INDEX(Locations!$B$3:$F$308,MATCH('Dept B Planning'!C43,Locations!$B$3:$B$308,0),5)="Yes"),E43="Bus/Coach",INDEX(Locations!$B$3:$E$308,MATCH('Dept B Planning'!D43,Locations!$B$3:$B$308,0),4)="UK"),(J43)*(0.15*Transport!$C$13+0.85*Transport!$C$5)*'Dept B Planning'!F43,IF(AND(OR(D43="Ireland",INDEX(Locations!$B$3:$F$308,MATCH('Dept B Planning'!D43,Locations!$B$3:$B$308,0),5)="Yes"),E43="Bus/Coach",INDEX(Locations!$B$3:$E$308,MATCH('Dept B Planning'!C43,Locations!$B$3:$B$308,0),4)="UK"),(J43)*(0.15*Transport!$C$13+0.85*Transport!$C$5)*'Dept B Planning'!F43,IF(AND(OR(C43="Ireland",INDEX(Locations!$B$3:$F$308,MATCH('Dept B Planning'!C43,Locations!$B$3:$B$308,0),5)="Yes"),E43="Train",INDEX(Locations!$B$3:$E$308,MATCH('Dept B Planning'!D43,Locations!$B$3:$B$308,0),4)="UK"),(J43)*(0.15*Transport!$C$13+0.85*Transport!$C$3)*'Dept B Planning'!F43,IF(AND(OR(D43="Ireland",INDEX(Locations!$B$3:$F$308,MATCH('Dept B Planning'!D43,Locations!$B$3:$B$308,0),5)="Yes"),E43="Train",INDEX(Locations!$B$3:$E$308,MATCH('Dept B Planning'!C43,Locations!$B$3:$B$308,0),4)="UK"),(J43)*(0.15*Transport!$C$13+0.85*Transport!$C$3),J43*(INDEX(Transport!$B$3:$E$14,MATCH('Dept B Planning'!E43,Transport!$B$3:$B$14,0),IF(INDEX(Locations!$B$3:$G$308,MATCH('Dept B Planning'!C43,Locations!$B$3:$B$308,0),4)="UK",2,IF(INDEX(Locations!$B$3:$G$308,MATCH('Dept B Planning'!C43,Locations!$B$3:$B$308,0),4)="Europe",3,4)))))*F43*G43*H43))))))))))))))))))),1)),"")</f>
        <v/>
      </c>
      <c r="L43" s="90"/>
    </row>
    <row r="44" spans="1:14" ht="17.399999999999999" customHeight="1" x14ac:dyDescent="0.25">
      <c r="A44" s="90"/>
      <c r="B44" s="91"/>
      <c r="C44" s="91"/>
      <c r="D44" s="91"/>
      <c r="E44" s="91"/>
      <c r="F44" s="90"/>
      <c r="G44" s="90">
        <v>1</v>
      </c>
      <c r="H44" s="101">
        <v>1</v>
      </c>
      <c r="I44" s="91"/>
      <c r="J44" s="100" t="str">
        <f>(IFERROR(IF(I44="Yes",(ROUND(6371 * ACOS(SIN((VLOOKUP(C44,Locations!B:D,2,FALSE))*PI()/180)*SIN((VLOOKUP(D44,Locations!B:D,2,FALSE))*PI()/180) + COS((VLOOKUP(C44,Locations!B:D,2,FALSE))*PI()/180) * COS((VLOOKUP(D44,Locations!B:D,2,FALSE))*PI()/180)*COS((VLOOKUP(D44,Locations!B:D,3,FALSE))* PI()/180-(VLOOKUP(C44,Locations!B:D,3,FALSE))*PI()/180))/1.609,0))*2,(ROUND(6371 * ACOS(SIN((VLOOKUP(C44,Locations!B:D,2,FALSE))*PI()/180)*SIN((VLOOKUP(D44,Locations!B:D,2,FALSE))*PI()/180) + COS((VLOOKUP(C44,Locations!B:D,2,FALSE))*PI()/180) * COS((VLOOKUP(D44,Locations!B:D,2,FALSE))*PI()/180)*COS((VLOOKUP(D44,Locations!B:D,3,FALSE))* PI()/180-(VLOOKUP(C44,Locations!B:D,3,FALSE))*PI()/180))/1.609,0))),""))</f>
        <v/>
      </c>
      <c r="K44" s="100" t="str" cm="1">
        <f t="array" ref="K44">IFERROR((ROUND(IF(AND(E44="Train",INDEX(Locations!$B$3:$E$308,MATCH('Dept B Planning'!C44,Locations!$B$3:$B$308,0),4)="Europe",INDEX(Locations!$B$3:$E$308,MATCH('Dept B Planning'!D44,Locations!$B$3:$B$308,0),4)="UK"),(((INDEX(Dover!$B$3:$G$124,MATCH('Dept B Planning'!C44,Dover!$B$3:$B$124,0),6))*Transport!$D$3)+(INDEX(Dover!$B$3:$G$124,MATCH('Dept B Planning'!D44,Dover!$B$3:$B$124,0),6)*Transport!$C$3))*'Dept B Planning'!F44*IF(I44="Yes",2,1),IF(AND(E44="Train",INDEX(Locations!$B$3:$E$308,MATCH('Dept B Planning'!D44,Locations!$B$3:$B$308,0),4)="Europe",INDEX(Locations!$B$3:$E$308,MATCH('Dept B Planning'!C44,Locations!$B$3:$B$308,0),4)="UK"),(((INDEX(Dover!$B$3:$G$124,MATCH('Dept B Planning'!D44,Dover!$B$3:$B$124,0),6))*Transport!$D$3)+(INDEX(Dover!$B$3:$G$124,MATCH('Dept B Planning'!C44,Dover!$B$3:$B$124,0),6)*Transport!$C$3))*'Dept B Planning'!F44*IF(I44="Yes",2,1),IF(AND(E44="Bus/Coach",INDEX(Locations!$B$3:$E$308,MATCH('Dept B Planning'!C44,Locations!$B$3:$B$308,0),4)="Europe",INDEX(Locations!$B$3:$E$308,MATCH('Dept B Planning'!D44,Locations!$B$3:$B$308,0),4)="UK"),((((J44)-42.4)*Transport!$D$5)+(42.4*Transport!$D$13))*'Dept B Planning'!F44,IF(AND(E44="Bus/Coach",INDEX(Locations!$B$3:$E$308,MATCH('Dept B Planning'!D44,Locations!$B$3:$B$308,0),4)="Europe",INDEX(Locations!$B$3:$E$308,MATCH('Dept B Planning'!C44,Locations!$B$3:$B$308,0),4)="UK"),((((J44)-42.4)*Transport!$D$5)+(42.4*Transport!$D$13))*'Dept B Planning'!F44,IF(AND(E44="Car",INDEX(Locations!$B$3:$E$308,MATCH('Dept B Planning'!C44,Locations!$B$3:$B$308,0),4)="Europe",INDEX(Locations!$B$3:$E$308,MATCH('Dept B Planning'!D44,Locations!$B$3:$B$308,0),4)="UK"),(((((J44)-42.4)*Transport!$D$9)+(42.4*Transport!$D$14))*'Dept B Planning'!F44),IF(AND(E44="Car",INDEX(Locations!$B$3:$E$308,MATCH('Dept B Planning'!D44,Locations!$B$3:$B$308,0),4)="Europe",INDEX(Locations!$B$3:$E$308,MATCH('Dept B Planning'!C44,Locations!$B$3:$B$308,0),4)="UK"),(((((J44)-42.4)*Transport!$D$9)+(42.4*Transport!$D$14))*'Dept B Planning'!F44),IF(AND(E44="Hybrid car",INDEX(Locations!$B$3:$E$308,MATCH('Dept B Planning'!C44,Locations!$B$3:$B$308,0),4)="Europe",INDEX(Locations!$B$3:$E$308,MATCH('Dept B Planning'!D44,Locations!$B$3:$B$308,0),4)="UK"),(((((J44)-42.4)*Transport!$D$9)+(42.4*Transport!$D$14))*'Dept B Planning'!F44),IF(AND(E44="Hybrid car",INDEX(Locations!$B$3:$E$308,MATCH('Dept B Planning'!D44,Locations!$B$3:$B$308,0),4)="Europe",INDEX(Locations!$B$3:$E$308,MATCH('Dept B Planning'!C44,Locations!$B$3:$B$308,0),4)="UK"),(((((J44)-42.4)*Transport!$D$9)+(42.4*Transport!$D$14))*'Dept B Planning'!F44),IF(AND(E44="Electric car",INDEX(Locations!$B$3:$E$308,MATCH('Dept B Planning'!C44,Locations!$B$3:$B$308,0),4)="Europe",INDEX(Locations!$B$3:$E$308,MATCH('Dept B Planning'!D44,Locations!$B$3:$B$308,0),4)="UK"),(((((J44)-42.4)*Transport!$D$8)+(42.4*Transport!$D$14))*'Dept B Planning'!F44),IF(AND(E44="Electric car",INDEX(Locations!$B$3:$E$308,MATCH('Dept B Planning'!D44,Locations!$B$3:$B$308,0),4)="Europe",INDEX(Locations!$B$3:$E$308,MATCH('Dept B Planning'!C44,Locations!$B$3:$B$308,0),4)="UK"),(((((J44)-42.4)*Transport!$D$8)+(42.4*Transport!$D$14))*'Dept B Planning'!F44),IF(AND(OR(C44="Ireland",INDEX(Locations!$B$3:$F$308,MATCH('Dept B Planning'!C44,Locations!$B$3:$B$308,0),5)="Yes"),E44="Car",INDEX(Locations!$B$3:$E$308,MATCH('Dept B Planning'!D44,Locations!$B$3:$B$308,0),4)="UK"),(J44)*(0.15*Transport!$C$14+0.85*Transport!$C$9)*'Dept B Planning'!F44,IF(AND(OR(D44="Ireland",INDEX(Locations!$B$3:$F$308,MATCH('Dept B Planning'!D44,Locations!$B$3:$B$308,0),5)="Yes"),E44="Car",INDEX(Locations!$B$3:$E$308,MATCH('Dept B Planning'!C44,Locations!$B$3:$B$308,0),4)="UK"),(J44)*(0.15*Transport!$C$14+0.85*Transport!$C$9)*'Dept B Planning'!F44,IF(AND(OR(C44="Ireland",INDEX(Locations!$B$3:$F$308,MATCH('Dept B Planning'!C44,Locations!$B$3:$B$308,0),5)="Yes"),E44="Hybrid Car",INDEX(Locations!$B$3:$E$308,MATCH('Dept B Planning'!D44,Locations!$B$3:$B$308,0),4)="UK"),(J44)*(0.15*Transport!$C$14+0.85*Transport!$C$9)*'Dept B Planning'!F44,IF(AND(OR(D44="Ireland",INDEX(Locations!$B$3:$F$308,MATCH('Dept B Planning'!D44,Locations!$B$3:$B$308,0),5)="Yes"),E44="Hybrid Car",INDEX(Locations!$B$3:$E$308,MATCH('Dept B Planning'!C44,Locations!$B$3:$B$308,0),4)="UK"),(J44)*(0.15*Transport!$C$14+0.85*Transport!$C$9)*'Dept B Planning'!F44,IF(AND(OR(C44="Ireland",INDEX(Locations!$B$3:$F$308,MATCH('Dept B Planning'!C44,Locations!$B$3:$B$308,0),5)="Yes"),E44="Electric Car",INDEX(Locations!$B$3:$E$308,MATCH('Dept B Planning'!D44,Locations!$B$3:$B$308,0),4)="UK"),(J44)*(0.15*Transport!$C$14+0.85*Transport!$C$8)*'Dept B Planning'!F44,IF(AND(OR(D44="Ireland",INDEX(Locations!$B$3:$F$308,MATCH('Dept B Planning'!D44,Locations!$B$3:$B$308,0),5)="Yes"),E44="Electric Car",INDEX(Locations!$B$3:$E$308,MATCH('Dept B Planning'!C44,Locations!$B$3:$B$308,0),4)="UK"),(J44)*(0.15*Transport!$C$14+0.85*Transport!$C$8)*'Dept B Planning'!F44,IF(AND(OR(C44="Ireland",INDEX(Locations!$B$3:$F$308,MATCH('Dept B Planning'!C44,Locations!$B$3:$B$308,0),5)="Yes"),E44="Bus/Coach",INDEX(Locations!$B$3:$E$308,MATCH('Dept B Planning'!D44,Locations!$B$3:$B$308,0),4)="UK"),(J44)*(0.15*Transport!$C$13+0.85*Transport!$C$5)*'Dept B Planning'!F44,IF(AND(OR(D44="Ireland",INDEX(Locations!$B$3:$F$308,MATCH('Dept B Planning'!D44,Locations!$B$3:$B$308,0),5)="Yes"),E44="Bus/Coach",INDEX(Locations!$B$3:$E$308,MATCH('Dept B Planning'!C44,Locations!$B$3:$B$308,0),4)="UK"),(J44)*(0.15*Transport!$C$13+0.85*Transport!$C$5)*'Dept B Planning'!F44,IF(AND(OR(C44="Ireland",INDEX(Locations!$B$3:$F$308,MATCH('Dept B Planning'!C44,Locations!$B$3:$B$308,0),5)="Yes"),E44="Train",INDEX(Locations!$B$3:$E$308,MATCH('Dept B Planning'!D44,Locations!$B$3:$B$308,0),4)="UK"),(J44)*(0.15*Transport!$C$13+0.85*Transport!$C$3)*'Dept B Planning'!F44,IF(AND(OR(D44="Ireland",INDEX(Locations!$B$3:$F$308,MATCH('Dept B Planning'!D44,Locations!$B$3:$B$308,0),5)="Yes"),E44="Train",INDEX(Locations!$B$3:$E$308,MATCH('Dept B Planning'!C44,Locations!$B$3:$B$308,0),4)="UK"),(J44)*(0.15*Transport!$C$13+0.85*Transport!$C$3),J44*(INDEX(Transport!$B$3:$E$14,MATCH('Dept B Planning'!E44,Transport!$B$3:$B$14,0),IF(INDEX(Locations!$B$3:$G$308,MATCH('Dept B Planning'!C44,Locations!$B$3:$B$308,0),4)="UK",2,IF(INDEX(Locations!$B$3:$G$308,MATCH('Dept B Planning'!C44,Locations!$B$3:$B$308,0),4)="Europe",3,4)))))*F44*G44*H44))))))))))))))))))),1)),"")</f>
        <v/>
      </c>
      <c r="L44" s="90"/>
    </row>
    <row r="45" spans="1:14" ht="17.399999999999999" customHeight="1" x14ac:dyDescent="0.25">
      <c r="A45" s="90"/>
      <c r="B45" s="91"/>
      <c r="C45" s="91"/>
      <c r="D45" s="91"/>
      <c r="E45" s="91"/>
      <c r="F45" s="90"/>
      <c r="G45" s="90">
        <v>1</v>
      </c>
      <c r="H45" s="101">
        <v>1</v>
      </c>
      <c r="I45" s="91"/>
      <c r="J45" s="100" t="str">
        <f>(IFERROR(IF(I45="Yes",(ROUND(6371 * ACOS(SIN((VLOOKUP(C45,Locations!B:D,2,FALSE))*PI()/180)*SIN((VLOOKUP(D45,Locations!B:D,2,FALSE))*PI()/180) + COS((VLOOKUP(C45,Locations!B:D,2,FALSE))*PI()/180) * COS((VLOOKUP(D45,Locations!B:D,2,FALSE))*PI()/180)*COS((VLOOKUP(D45,Locations!B:D,3,FALSE))* PI()/180-(VLOOKUP(C45,Locations!B:D,3,FALSE))*PI()/180))/1.609,0))*2,(ROUND(6371 * ACOS(SIN((VLOOKUP(C45,Locations!B:D,2,FALSE))*PI()/180)*SIN((VLOOKUP(D45,Locations!B:D,2,FALSE))*PI()/180) + COS((VLOOKUP(C45,Locations!B:D,2,FALSE))*PI()/180) * COS((VLOOKUP(D45,Locations!B:D,2,FALSE))*PI()/180)*COS((VLOOKUP(D45,Locations!B:D,3,FALSE))* PI()/180-(VLOOKUP(C45,Locations!B:D,3,FALSE))*PI()/180))/1.609,0))),""))</f>
        <v/>
      </c>
      <c r="K45" s="100" t="str" cm="1">
        <f t="array" ref="K45">IFERROR((ROUND(IF(AND(E45="Train",INDEX(Locations!$B$3:$E$308,MATCH('Dept B Planning'!C45,Locations!$B$3:$B$308,0),4)="Europe",INDEX(Locations!$B$3:$E$308,MATCH('Dept B Planning'!D45,Locations!$B$3:$B$308,0),4)="UK"),(((INDEX(Dover!$B$3:$G$124,MATCH('Dept B Planning'!C45,Dover!$B$3:$B$124,0),6))*Transport!$D$3)+(INDEX(Dover!$B$3:$G$124,MATCH('Dept B Planning'!D45,Dover!$B$3:$B$124,0),6)*Transport!$C$3))*'Dept B Planning'!F45*IF(I45="Yes",2,1),IF(AND(E45="Train",INDEX(Locations!$B$3:$E$308,MATCH('Dept B Planning'!D45,Locations!$B$3:$B$308,0),4)="Europe",INDEX(Locations!$B$3:$E$308,MATCH('Dept B Planning'!C45,Locations!$B$3:$B$308,0),4)="UK"),(((INDEX(Dover!$B$3:$G$124,MATCH('Dept B Planning'!D45,Dover!$B$3:$B$124,0),6))*Transport!$D$3)+(INDEX(Dover!$B$3:$G$124,MATCH('Dept B Planning'!C45,Dover!$B$3:$B$124,0),6)*Transport!$C$3))*'Dept B Planning'!F45*IF(I45="Yes",2,1),IF(AND(E45="Bus/Coach",INDEX(Locations!$B$3:$E$308,MATCH('Dept B Planning'!C45,Locations!$B$3:$B$308,0),4)="Europe",INDEX(Locations!$B$3:$E$308,MATCH('Dept B Planning'!D45,Locations!$B$3:$B$308,0),4)="UK"),((((J45)-42.4)*Transport!$D$5)+(42.4*Transport!$D$13))*'Dept B Planning'!F45,IF(AND(E45="Bus/Coach",INDEX(Locations!$B$3:$E$308,MATCH('Dept B Planning'!D45,Locations!$B$3:$B$308,0),4)="Europe",INDEX(Locations!$B$3:$E$308,MATCH('Dept B Planning'!C45,Locations!$B$3:$B$308,0),4)="UK"),((((J45)-42.4)*Transport!$D$5)+(42.4*Transport!$D$13))*'Dept B Planning'!F45,IF(AND(E45="Car",INDEX(Locations!$B$3:$E$308,MATCH('Dept B Planning'!C45,Locations!$B$3:$B$308,0),4)="Europe",INDEX(Locations!$B$3:$E$308,MATCH('Dept B Planning'!D45,Locations!$B$3:$B$308,0),4)="UK"),(((((J45)-42.4)*Transport!$D$9)+(42.4*Transport!$D$14))*'Dept B Planning'!F45),IF(AND(E45="Car",INDEX(Locations!$B$3:$E$308,MATCH('Dept B Planning'!D45,Locations!$B$3:$B$308,0),4)="Europe",INDEX(Locations!$B$3:$E$308,MATCH('Dept B Planning'!C45,Locations!$B$3:$B$308,0),4)="UK"),(((((J45)-42.4)*Transport!$D$9)+(42.4*Transport!$D$14))*'Dept B Planning'!F45),IF(AND(E45="Hybrid car",INDEX(Locations!$B$3:$E$308,MATCH('Dept B Planning'!C45,Locations!$B$3:$B$308,0),4)="Europe",INDEX(Locations!$B$3:$E$308,MATCH('Dept B Planning'!D45,Locations!$B$3:$B$308,0),4)="UK"),(((((J45)-42.4)*Transport!$D$9)+(42.4*Transport!$D$14))*'Dept B Planning'!F45),IF(AND(E45="Hybrid car",INDEX(Locations!$B$3:$E$308,MATCH('Dept B Planning'!D45,Locations!$B$3:$B$308,0),4)="Europe",INDEX(Locations!$B$3:$E$308,MATCH('Dept B Planning'!C45,Locations!$B$3:$B$308,0),4)="UK"),(((((J45)-42.4)*Transport!$D$9)+(42.4*Transport!$D$14))*'Dept B Planning'!F45),IF(AND(E45="Electric car",INDEX(Locations!$B$3:$E$308,MATCH('Dept B Planning'!C45,Locations!$B$3:$B$308,0),4)="Europe",INDEX(Locations!$B$3:$E$308,MATCH('Dept B Planning'!D45,Locations!$B$3:$B$308,0),4)="UK"),(((((J45)-42.4)*Transport!$D$8)+(42.4*Transport!$D$14))*'Dept B Planning'!F45),IF(AND(E45="Electric car",INDEX(Locations!$B$3:$E$308,MATCH('Dept B Planning'!D45,Locations!$B$3:$B$308,0),4)="Europe",INDEX(Locations!$B$3:$E$308,MATCH('Dept B Planning'!C45,Locations!$B$3:$B$308,0),4)="UK"),(((((J45)-42.4)*Transport!$D$8)+(42.4*Transport!$D$14))*'Dept B Planning'!F45),IF(AND(OR(C45="Ireland",INDEX(Locations!$B$3:$F$308,MATCH('Dept B Planning'!C45,Locations!$B$3:$B$308,0),5)="Yes"),E45="Car",INDEX(Locations!$B$3:$E$308,MATCH('Dept B Planning'!D45,Locations!$B$3:$B$308,0),4)="UK"),(J45)*(0.15*Transport!$C$14+0.85*Transport!$C$9)*'Dept B Planning'!F45,IF(AND(OR(D45="Ireland",INDEX(Locations!$B$3:$F$308,MATCH('Dept B Planning'!D45,Locations!$B$3:$B$308,0),5)="Yes"),E45="Car",INDEX(Locations!$B$3:$E$308,MATCH('Dept B Planning'!C45,Locations!$B$3:$B$308,0),4)="UK"),(J45)*(0.15*Transport!$C$14+0.85*Transport!$C$9)*'Dept B Planning'!F45,IF(AND(OR(C45="Ireland",INDEX(Locations!$B$3:$F$308,MATCH('Dept B Planning'!C45,Locations!$B$3:$B$308,0),5)="Yes"),E45="Hybrid Car",INDEX(Locations!$B$3:$E$308,MATCH('Dept B Planning'!D45,Locations!$B$3:$B$308,0),4)="UK"),(J45)*(0.15*Transport!$C$14+0.85*Transport!$C$9)*'Dept B Planning'!F45,IF(AND(OR(D45="Ireland",INDEX(Locations!$B$3:$F$308,MATCH('Dept B Planning'!D45,Locations!$B$3:$B$308,0),5)="Yes"),E45="Hybrid Car",INDEX(Locations!$B$3:$E$308,MATCH('Dept B Planning'!C45,Locations!$B$3:$B$308,0),4)="UK"),(J45)*(0.15*Transport!$C$14+0.85*Transport!$C$9)*'Dept B Planning'!F45,IF(AND(OR(C45="Ireland",INDEX(Locations!$B$3:$F$308,MATCH('Dept B Planning'!C45,Locations!$B$3:$B$308,0),5)="Yes"),E45="Electric Car",INDEX(Locations!$B$3:$E$308,MATCH('Dept B Planning'!D45,Locations!$B$3:$B$308,0),4)="UK"),(J45)*(0.15*Transport!$C$14+0.85*Transport!$C$8)*'Dept B Planning'!F45,IF(AND(OR(D45="Ireland",INDEX(Locations!$B$3:$F$308,MATCH('Dept B Planning'!D45,Locations!$B$3:$B$308,0),5)="Yes"),E45="Electric Car",INDEX(Locations!$B$3:$E$308,MATCH('Dept B Planning'!C45,Locations!$B$3:$B$308,0),4)="UK"),(J45)*(0.15*Transport!$C$14+0.85*Transport!$C$8)*'Dept B Planning'!F45,IF(AND(OR(C45="Ireland",INDEX(Locations!$B$3:$F$308,MATCH('Dept B Planning'!C45,Locations!$B$3:$B$308,0),5)="Yes"),E45="Bus/Coach",INDEX(Locations!$B$3:$E$308,MATCH('Dept B Planning'!D45,Locations!$B$3:$B$308,0),4)="UK"),(J45)*(0.15*Transport!$C$13+0.85*Transport!$C$5)*'Dept B Planning'!F45,IF(AND(OR(D45="Ireland",INDEX(Locations!$B$3:$F$308,MATCH('Dept B Planning'!D45,Locations!$B$3:$B$308,0),5)="Yes"),E45="Bus/Coach",INDEX(Locations!$B$3:$E$308,MATCH('Dept B Planning'!C45,Locations!$B$3:$B$308,0),4)="UK"),(J45)*(0.15*Transport!$C$13+0.85*Transport!$C$5)*'Dept B Planning'!F45,IF(AND(OR(C45="Ireland",INDEX(Locations!$B$3:$F$308,MATCH('Dept B Planning'!C45,Locations!$B$3:$B$308,0),5)="Yes"),E45="Train",INDEX(Locations!$B$3:$E$308,MATCH('Dept B Planning'!D45,Locations!$B$3:$B$308,0),4)="UK"),(J45)*(0.15*Transport!$C$13+0.85*Transport!$C$3)*'Dept B Planning'!F45,IF(AND(OR(D45="Ireland",INDEX(Locations!$B$3:$F$308,MATCH('Dept B Planning'!D45,Locations!$B$3:$B$308,0),5)="Yes"),E45="Train",INDEX(Locations!$B$3:$E$308,MATCH('Dept B Planning'!C45,Locations!$B$3:$B$308,0),4)="UK"),(J45)*(0.15*Transport!$C$13+0.85*Transport!$C$3),J45*(INDEX(Transport!$B$3:$E$14,MATCH('Dept B Planning'!E45,Transport!$B$3:$B$14,0),IF(INDEX(Locations!$B$3:$G$308,MATCH('Dept B Planning'!C45,Locations!$B$3:$B$308,0),4)="UK",2,IF(INDEX(Locations!$B$3:$G$308,MATCH('Dept B Planning'!C45,Locations!$B$3:$B$308,0),4)="Europe",3,4)))))*F45*G45*H45))))))))))))))))))),1)),"")</f>
        <v/>
      </c>
      <c r="L45" s="90"/>
    </row>
    <row r="46" spans="1:14" ht="17.399999999999999" customHeight="1" x14ac:dyDescent="0.25">
      <c r="A46" s="90"/>
      <c r="B46" s="91"/>
      <c r="C46" s="91"/>
      <c r="D46" s="91"/>
      <c r="E46" s="91"/>
      <c r="F46" s="90"/>
      <c r="G46" s="90">
        <v>1</v>
      </c>
      <c r="H46" s="101">
        <v>1</v>
      </c>
      <c r="I46" s="91"/>
      <c r="J46" s="100" t="str">
        <f>(IFERROR(IF(I46="Yes",(ROUND(6371 * ACOS(SIN((VLOOKUP(C46,Locations!B:D,2,FALSE))*PI()/180)*SIN((VLOOKUP(D46,Locations!B:D,2,FALSE))*PI()/180) + COS((VLOOKUP(C46,Locations!B:D,2,FALSE))*PI()/180) * COS((VLOOKUP(D46,Locations!B:D,2,FALSE))*PI()/180)*COS((VLOOKUP(D46,Locations!B:D,3,FALSE))* PI()/180-(VLOOKUP(C46,Locations!B:D,3,FALSE))*PI()/180))/1.609,0))*2,(ROUND(6371 * ACOS(SIN((VLOOKUP(C46,Locations!B:D,2,FALSE))*PI()/180)*SIN((VLOOKUP(D46,Locations!B:D,2,FALSE))*PI()/180) + COS((VLOOKUP(C46,Locations!B:D,2,FALSE))*PI()/180) * COS((VLOOKUP(D46,Locations!B:D,2,FALSE))*PI()/180)*COS((VLOOKUP(D46,Locations!B:D,3,FALSE))* PI()/180-(VLOOKUP(C46,Locations!B:D,3,FALSE))*PI()/180))/1.609,0))),""))</f>
        <v/>
      </c>
      <c r="K46" s="100" t="str" cm="1">
        <f t="array" ref="K46">IFERROR((ROUND(IF(AND(E46="Train",INDEX(Locations!$B$3:$E$308,MATCH('Dept B Planning'!C46,Locations!$B$3:$B$308,0),4)="Europe",INDEX(Locations!$B$3:$E$308,MATCH('Dept B Planning'!D46,Locations!$B$3:$B$308,0),4)="UK"),(((INDEX(Dover!$B$3:$G$124,MATCH('Dept B Planning'!C46,Dover!$B$3:$B$124,0),6))*Transport!$D$3)+(INDEX(Dover!$B$3:$G$124,MATCH('Dept B Planning'!D46,Dover!$B$3:$B$124,0),6)*Transport!$C$3))*'Dept B Planning'!F46*IF(I46="Yes",2,1),IF(AND(E46="Train",INDEX(Locations!$B$3:$E$308,MATCH('Dept B Planning'!D46,Locations!$B$3:$B$308,0),4)="Europe",INDEX(Locations!$B$3:$E$308,MATCH('Dept B Planning'!C46,Locations!$B$3:$B$308,0),4)="UK"),(((INDEX(Dover!$B$3:$G$124,MATCH('Dept B Planning'!D46,Dover!$B$3:$B$124,0),6))*Transport!$D$3)+(INDEX(Dover!$B$3:$G$124,MATCH('Dept B Planning'!C46,Dover!$B$3:$B$124,0),6)*Transport!$C$3))*'Dept B Planning'!F46*IF(I46="Yes",2,1),IF(AND(E46="Bus/Coach",INDEX(Locations!$B$3:$E$308,MATCH('Dept B Planning'!C46,Locations!$B$3:$B$308,0),4)="Europe",INDEX(Locations!$B$3:$E$308,MATCH('Dept B Planning'!D46,Locations!$B$3:$B$308,0),4)="UK"),((((J46)-42.4)*Transport!$D$5)+(42.4*Transport!$D$13))*'Dept B Planning'!F46,IF(AND(E46="Bus/Coach",INDEX(Locations!$B$3:$E$308,MATCH('Dept B Planning'!D46,Locations!$B$3:$B$308,0),4)="Europe",INDEX(Locations!$B$3:$E$308,MATCH('Dept B Planning'!C46,Locations!$B$3:$B$308,0),4)="UK"),((((J46)-42.4)*Transport!$D$5)+(42.4*Transport!$D$13))*'Dept B Planning'!F46,IF(AND(E46="Car",INDEX(Locations!$B$3:$E$308,MATCH('Dept B Planning'!C46,Locations!$B$3:$B$308,0),4)="Europe",INDEX(Locations!$B$3:$E$308,MATCH('Dept B Planning'!D46,Locations!$B$3:$B$308,0),4)="UK"),(((((J46)-42.4)*Transport!$D$9)+(42.4*Transport!$D$14))*'Dept B Planning'!F46),IF(AND(E46="Car",INDEX(Locations!$B$3:$E$308,MATCH('Dept B Planning'!D46,Locations!$B$3:$B$308,0),4)="Europe",INDEX(Locations!$B$3:$E$308,MATCH('Dept B Planning'!C46,Locations!$B$3:$B$308,0),4)="UK"),(((((J46)-42.4)*Transport!$D$9)+(42.4*Transport!$D$14))*'Dept B Planning'!F46),IF(AND(E46="Hybrid car",INDEX(Locations!$B$3:$E$308,MATCH('Dept B Planning'!C46,Locations!$B$3:$B$308,0),4)="Europe",INDEX(Locations!$B$3:$E$308,MATCH('Dept B Planning'!D46,Locations!$B$3:$B$308,0),4)="UK"),(((((J46)-42.4)*Transport!$D$9)+(42.4*Transport!$D$14))*'Dept B Planning'!F46),IF(AND(E46="Hybrid car",INDEX(Locations!$B$3:$E$308,MATCH('Dept B Planning'!D46,Locations!$B$3:$B$308,0),4)="Europe",INDEX(Locations!$B$3:$E$308,MATCH('Dept B Planning'!C46,Locations!$B$3:$B$308,0),4)="UK"),(((((J46)-42.4)*Transport!$D$9)+(42.4*Transport!$D$14))*'Dept B Planning'!F46),IF(AND(E46="Electric car",INDEX(Locations!$B$3:$E$308,MATCH('Dept B Planning'!C46,Locations!$B$3:$B$308,0),4)="Europe",INDEX(Locations!$B$3:$E$308,MATCH('Dept B Planning'!D46,Locations!$B$3:$B$308,0),4)="UK"),(((((J46)-42.4)*Transport!$D$8)+(42.4*Transport!$D$14))*'Dept B Planning'!F46),IF(AND(E46="Electric car",INDEX(Locations!$B$3:$E$308,MATCH('Dept B Planning'!D46,Locations!$B$3:$B$308,0),4)="Europe",INDEX(Locations!$B$3:$E$308,MATCH('Dept B Planning'!C46,Locations!$B$3:$B$308,0),4)="UK"),(((((J46)-42.4)*Transport!$D$8)+(42.4*Transport!$D$14))*'Dept B Planning'!F46),IF(AND(OR(C46="Ireland",INDEX(Locations!$B$3:$F$308,MATCH('Dept B Planning'!C46,Locations!$B$3:$B$308,0),5)="Yes"),E46="Car",INDEX(Locations!$B$3:$E$308,MATCH('Dept B Planning'!D46,Locations!$B$3:$B$308,0),4)="UK"),(J46)*(0.15*Transport!$C$14+0.85*Transport!$C$9)*'Dept B Planning'!F46,IF(AND(OR(D46="Ireland",INDEX(Locations!$B$3:$F$308,MATCH('Dept B Planning'!D46,Locations!$B$3:$B$308,0),5)="Yes"),E46="Car",INDEX(Locations!$B$3:$E$308,MATCH('Dept B Planning'!C46,Locations!$B$3:$B$308,0),4)="UK"),(J46)*(0.15*Transport!$C$14+0.85*Transport!$C$9)*'Dept B Planning'!F46,IF(AND(OR(C46="Ireland",INDEX(Locations!$B$3:$F$308,MATCH('Dept B Planning'!C46,Locations!$B$3:$B$308,0),5)="Yes"),E46="Hybrid Car",INDEX(Locations!$B$3:$E$308,MATCH('Dept B Planning'!D46,Locations!$B$3:$B$308,0),4)="UK"),(J46)*(0.15*Transport!$C$14+0.85*Transport!$C$9)*'Dept B Planning'!F46,IF(AND(OR(D46="Ireland",INDEX(Locations!$B$3:$F$308,MATCH('Dept B Planning'!D46,Locations!$B$3:$B$308,0),5)="Yes"),E46="Hybrid Car",INDEX(Locations!$B$3:$E$308,MATCH('Dept B Planning'!C46,Locations!$B$3:$B$308,0),4)="UK"),(J46)*(0.15*Transport!$C$14+0.85*Transport!$C$9)*'Dept B Planning'!F46,IF(AND(OR(C46="Ireland",INDEX(Locations!$B$3:$F$308,MATCH('Dept B Planning'!C46,Locations!$B$3:$B$308,0),5)="Yes"),E46="Electric Car",INDEX(Locations!$B$3:$E$308,MATCH('Dept B Planning'!D46,Locations!$B$3:$B$308,0),4)="UK"),(J46)*(0.15*Transport!$C$14+0.85*Transport!$C$8)*'Dept B Planning'!F46,IF(AND(OR(D46="Ireland",INDEX(Locations!$B$3:$F$308,MATCH('Dept B Planning'!D46,Locations!$B$3:$B$308,0),5)="Yes"),E46="Electric Car",INDEX(Locations!$B$3:$E$308,MATCH('Dept B Planning'!C46,Locations!$B$3:$B$308,0),4)="UK"),(J46)*(0.15*Transport!$C$14+0.85*Transport!$C$8)*'Dept B Planning'!F46,IF(AND(OR(C46="Ireland",INDEX(Locations!$B$3:$F$308,MATCH('Dept B Planning'!C46,Locations!$B$3:$B$308,0),5)="Yes"),E46="Bus/Coach",INDEX(Locations!$B$3:$E$308,MATCH('Dept B Planning'!D46,Locations!$B$3:$B$308,0),4)="UK"),(J46)*(0.15*Transport!$C$13+0.85*Transport!$C$5)*'Dept B Planning'!F46,IF(AND(OR(D46="Ireland",INDEX(Locations!$B$3:$F$308,MATCH('Dept B Planning'!D46,Locations!$B$3:$B$308,0),5)="Yes"),E46="Bus/Coach",INDEX(Locations!$B$3:$E$308,MATCH('Dept B Planning'!C46,Locations!$B$3:$B$308,0),4)="UK"),(J46)*(0.15*Transport!$C$13+0.85*Transport!$C$5)*'Dept B Planning'!F46,IF(AND(OR(C46="Ireland",INDEX(Locations!$B$3:$F$308,MATCH('Dept B Planning'!C46,Locations!$B$3:$B$308,0),5)="Yes"),E46="Train",INDEX(Locations!$B$3:$E$308,MATCH('Dept B Planning'!D46,Locations!$B$3:$B$308,0),4)="UK"),(J46)*(0.15*Transport!$C$13+0.85*Transport!$C$3)*'Dept B Planning'!F46,IF(AND(OR(D46="Ireland",INDEX(Locations!$B$3:$F$308,MATCH('Dept B Planning'!D46,Locations!$B$3:$B$308,0),5)="Yes"),E46="Train",INDEX(Locations!$B$3:$E$308,MATCH('Dept B Planning'!C46,Locations!$B$3:$B$308,0),4)="UK"),(J46)*(0.15*Transport!$C$13+0.85*Transport!$C$3),J46*(INDEX(Transport!$B$3:$E$14,MATCH('Dept B Planning'!E46,Transport!$B$3:$B$14,0),IF(INDEX(Locations!$B$3:$G$308,MATCH('Dept B Planning'!C46,Locations!$B$3:$B$308,0),4)="UK",2,IF(INDEX(Locations!$B$3:$G$308,MATCH('Dept B Planning'!C46,Locations!$B$3:$B$308,0),4)="Europe",3,4)))))*F46*G46*H46))))))))))))))))))),1)),"")</f>
        <v/>
      </c>
      <c r="L46" s="90"/>
    </row>
    <row r="47" spans="1:14" ht="17.399999999999999" customHeight="1" x14ac:dyDescent="0.25">
      <c r="A47" s="90"/>
      <c r="B47" s="91"/>
      <c r="C47" s="91"/>
      <c r="D47" s="91"/>
      <c r="E47" s="91"/>
      <c r="F47" s="90"/>
      <c r="G47" s="90">
        <v>1</v>
      </c>
      <c r="H47" s="101">
        <v>1</v>
      </c>
      <c r="I47" s="91"/>
      <c r="J47" s="100" t="str">
        <f>(IFERROR(IF(I47="Yes",(ROUND(6371 * ACOS(SIN((VLOOKUP(C47,Locations!B:D,2,FALSE))*PI()/180)*SIN((VLOOKUP(D47,Locations!B:D,2,FALSE))*PI()/180) + COS((VLOOKUP(C47,Locations!B:D,2,FALSE))*PI()/180) * COS((VLOOKUP(D47,Locations!B:D,2,FALSE))*PI()/180)*COS((VLOOKUP(D47,Locations!B:D,3,FALSE))* PI()/180-(VLOOKUP(C47,Locations!B:D,3,FALSE))*PI()/180))/1.609,0))*2,(ROUND(6371 * ACOS(SIN((VLOOKUP(C47,Locations!B:D,2,FALSE))*PI()/180)*SIN((VLOOKUP(D47,Locations!B:D,2,FALSE))*PI()/180) + COS((VLOOKUP(C47,Locations!B:D,2,FALSE))*PI()/180) * COS((VLOOKUP(D47,Locations!B:D,2,FALSE))*PI()/180)*COS((VLOOKUP(D47,Locations!B:D,3,FALSE))* PI()/180-(VLOOKUP(C47,Locations!B:D,3,FALSE))*PI()/180))/1.609,0))),""))</f>
        <v/>
      </c>
      <c r="K47" s="100" t="str" cm="1">
        <f t="array" ref="K47">IFERROR((ROUND(IF(AND(E47="Train",INDEX(Locations!$B$3:$E$308,MATCH('Dept B Planning'!C47,Locations!$B$3:$B$308,0),4)="Europe",INDEX(Locations!$B$3:$E$308,MATCH('Dept B Planning'!D47,Locations!$B$3:$B$308,0),4)="UK"),(((INDEX(Dover!$B$3:$G$124,MATCH('Dept B Planning'!C47,Dover!$B$3:$B$124,0),6))*Transport!$D$3)+(INDEX(Dover!$B$3:$G$124,MATCH('Dept B Planning'!D47,Dover!$B$3:$B$124,0),6)*Transport!$C$3))*'Dept B Planning'!F47*IF(I47="Yes",2,1),IF(AND(E47="Train",INDEX(Locations!$B$3:$E$308,MATCH('Dept B Planning'!D47,Locations!$B$3:$B$308,0),4)="Europe",INDEX(Locations!$B$3:$E$308,MATCH('Dept B Planning'!C47,Locations!$B$3:$B$308,0),4)="UK"),(((INDEX(Dover!$B$3:$G$124,MATCH('Dept B Planning'!D47,Dover!$B$3:$B$124,0),6))*Transport!$D$3)+(INDEX(Dover!$B$3:$G$124,MATCH('Dept B Planning'!C47,Dover!$B$3:$B$124,0),6)*Transport!$C$3))*'Dept B Planning'!F47*IF(I47="Yes",2,1),IF(AND(E47="Bus/Coach",INDEX(Locations!$B$3:$E$308,MATCH('Dept B Planning'!C47,Locations!$B$3:$B$308,0),4)="Europe",INDEX(Locations!$B$3:$E$308,MATCH('Dept B Planning'!D47,Locations!$B$3:$B$308,0),4)="UK"),((((J47)-42.4)*Transport!$D$5)+(42.4*Transport!$D$13))*'Dept B Planning'!F47,IF(AND(E47="Bus/Coach",INDEX(Locations!$B$3:$E$308,MATCH('Dept B Planning'!D47,Locations!$B$3:$B$308,0),4)="Europe",INDEX(Locations!$B$3:$E$308,MATCH('Dept B Planning'!C47,Locations!$B$3:$B$308,0),4)="UK"),((((J47)-42.4)*Transport!$D$5)+(42.4*Transport!$D$13))*'Dept B Planning'!F47,IF(AND(E47="Car",INDEX(Locations!$B$3:$E$308,MATCH('Dept B Planning'!C47,Locations!$B$3:$B$308,0),4)="Europe",INDEX(Locations!$B$3:$E$308,MATCH('Dept B Planning'!D47,Locations!$B$3:$B$308,0),4)="UK"),(((((J47)-42.4)*Transport!$D$9)+(42.4*Transport!$D$14))*'Dept B Planning'!F47),IF(AND(E47="Car",INDEX(Locations!$B$3:$E$308,MATCH('Dept B Planning'!D47,Locations!$B$3:$B$308,0),4)="Europe",INDEX(Locations!$B$3:$E$308,MATCH('Dept B Planning'!C47,Locations!$B$3:$B$308,0),4)="UK"),(((((J47)-42.4)*Transport!$D$9)+(42.4*Transport!$D$14))*'Dept B Planning'!F47),IF(AND(E47="Hybrid car",INDEX(Locations!$B$3:$E$308,MATCH('Dept B Planning'!C47,Locations!$B$3:$B$308,0),4)="Europe",INDEX(Locations!$B$3:$E$308,MATCH('Dept B Planning'!D47,Locations!$B$3:$B$308,0),4)="UK"),(((((J47)-42.4)*Transport!$D$9)+(42.4*Transport!$D$14))*'Dept B Planning'!F47),IF(AND(E47="Hybrid car",INDEX(Locations!$B$3:$E$308,MATCH('Dept B Planning'!D47,Locations!$B$3:$B$308,0),4)="Europe",INDEX(Locations!$B$3:$E$308,MATCH('Dept B Planning'!C47,Locations!$B$3:$B$308,0),4)="UK"),(((((J47)-42.4)*Transport!$D$9)+(42.4*Transport!$D$14))*'Dept B Planning'!F47),IF(AND(E47="Electric car",INDEX(Locations!$B$3:$E$308,MATCH('Dept B Planning'!C47,Locations!$B$3:$B$308,0),4)="Europe",INDEX(Locations!$B$3:$E$308,MATCH('Dept B Planning'!D47,Locations!$B$3:$B$308,0),4)="UK"),(((((J47)-42.4)*Transport!$D$8)+(42.4*Transport!$D$14))*'Dept B Planning'!F47),IF(AND(E47="Electric car",INDEX(Locations!$B$3:$E$308,MATCH('Dept B Planning'!D47,Locations!$B$3:$B$308,0),4)="Europe",INDEX(Locations!$B$3:$E$308,MATCH('Dept B Planning'!C47,Locations!$B$3:$B$308,0),4)="UK"),(((((J47)-42.4)*Transport!$D$8)+(42.4*Transport!$D$14))*'Dept B Planning'!F47),IF(AND(OR(C47="Ireland",INDEX(Locations!$B$3:$F$308,MATCH('Dept B Planning'!C47,Locations!$B$3:$B$308,0),5)="Yes"),E47="Car",INDEX(Locations!$B$3:$E$308,MATCH('Dept B Planning'!D47,Locations!$B$3:$B$308,0),4)="UK"),(J47)*(0.15*Transport!$C$14+0.85*Transport!$C$9)*'Dept B Planning'!F47,IF(AND(OR(D47="Ireland",INDEX(Locations!$B$3:$F$308,MATCH('Dept B Planning'!D47,Locations!$B$3:$B$308,0),5)="Yes"),E47="Car",INDEX(Locations!$B$3:$E$308,MATCH('Dept B Planning'!C47,Locations!$B$3:$B$308,0),4)="UK"),(J47)*(0.15*Transport!$C$14+0.85*Transport!$C$9)*'Dept B Planning'!F47,IF(AND(OR(C47="Ireland",INDEX(Locations!$B$3:$F$308,MATCH('Dept B Planning'!C47,Locations!$B$3:$B$308,0),5)="Yes"),E47="Hybrid Car",INDEX(Locations!$B$3:$E$308,MATCH('Dept B Planning'!D47,Locations!$B$3:$B$308,0),4)="UK"),(J47)*(0.15*Transport!$C$14+0.85*Transport!$C$9)*'Dept B Planning'!F47,IF(AND(OR(D47="Ireland",INDEX(Locations!$B$3:$F$308,MATCH('Dept B Planning'!D47,Locations!$B$3:$B$308,0),5)="Yes"),E47="Hybrid Car",INDEX(Locations!$B$3:$E$308,MATCH('Dept B Planning'!C47,Locations!$B$3:$B$308,0),4)="UK"),(J47)*(0.15*Transport!$C$14+0.85*Transport!$C$9)*'Dept B Planning'!F47,IF(AND(OR(C47="Ireland",INDEX(Locations!$B$3:$F$308,MATCH('Dept B Planning'!C47,Locations!$B$3:$B$308,0),5)="Yes"),E47="Electric Car",INDEX(Locations!$B$3:$E$308,MATCH('Dept B Planning'!D47,Locations!$B$3:$B$308,0),4)="UK"),(J47)*(0.15*Transport!$C$14+0.85*Transport!$C$8)*'Dept B Planning'!F47,IF(AND(OR(D47="Ireland",INDEX(Locations!$B$3:$F$308,MATCH('Dept B Planning'!D47,Locations!$B$3:$B$308,0),5)="Yes"),E47="Electric Car",INDEX(Locations!$B$3:$E$308,MATCH('Dept B Planning'!C47,Locations!$B$3:$B$308,0),4)="UK"),(J47)*(0.15*Transport!$C$14+0.85*Transport!$C$8)*'Dept B Planning'!F47,IF(AND(OR(C47="Ireland",INDEX(Locations!$B$3:$F$308,MATCH('Dept B Planning'!C47,Locations!$B$3:$B$308,0),5)="Yes"),E47="Bus/Coach",INDEX(Locations!$B$3:$E$308,MATCH('Dept B Planning'!D47,Locations!$B$3:$B$308,0),4)="UK"),(J47)*(0.15*Transport!$C$13+0.85*Transport!$C$5)*'Dept B Planning'!F47,IF(AND(OR(D47="Ireland",INDEX(Locations!$B$3:$F$308,MATCH('Dept B Planning'!D47,Locations!$B$3:$B$308,0),5)="Yes"),E47="Bus/Coach",INDEX(Locations!$B$3:$E$308,MATCH('Dept B Planning'!C47,Locations!$B$3:$B$308,0),4)="UK"),(J47)*(0.15*Transport!$C$13+0.85*Transport!$C$5)*'Dept B Planning'!F47,IF(AND(OR(C47="Ireland",INDEX(Locations!$B$3:$F$308,MATCH('Dept B Planning'!C47,Locations!$B$3:$B$308,0),5)="Yes"),E47="Train",INDEX(Locations!$B$3:$E$308,MATCH('Dept B Planning'!D47,Locations!$B$3:$B$308,0),4)="UK"),(J47)*(0.15*Transport!$C$13+0.85*Transport!$C$3)*'Dept B Planning'!F47,IF(AND(OR(D47="Ireland",INDEX(Locations!$B$3:$F$308,MATCH('Dept B Planning'!D47,Locations!$B$3:$B$308,0),5)="Yes"),E47="Train",INDEX(Locations!$B$3:$E$308,MATCH('Dept B Planning'!C47,Locations!$B$3:$B$308,0),4)="UK"),(J47)*(0.15*Transport!$C$13+0.85*Transport!$C$3),J47*(INDEX(Transport!$B$3:$E$14,MATCH('Dept B Planning'!E47,Transport!$B$3:$B$14,0),IF(INDEX(Locations!$B$3:$G$308,MATCH('Dept B Planning'!C47,Locations!$B$3:$B$308,0),4)="UK",2,IF(INDEX(Locations!$B$3:$G$308,MATCH('Dept B Planning'!C47,Locations!$B$3:$B$308,0),4)="Europe",3,4)))))*F47*G47*H47))))))))))))))))))),1)),"")</f>
        <v/>
      </c>
      <c r="L47" s="90"/>
    </row>
    <row r="48" spans="1:14" ht="17.399999999999999" customHeight="1" x14ac:dyDescent="0.25">
      <c r="A48" s="90"/>
      <c r="B48" s="91"/>
      <c r="C48" s="91"/>
      <c r="D48" s="91"/>
      <c r="E48" s="91"/>
      <c r="F48" s="90"/>
      <c r="G48" s="90">
        <v>1</v>
      </c>
      <c r="H48" s="101">
        <v>1</v>
      </c>
      <c r="I48" s="91"/>
      <c r="J48" s="100" t="str">
        <f>(IFERROR(IF(I48="Yes",(ROUND(6371 * ACOS(SIN((VLOOKUP(C48,Locations!B:D,2,FALSE))*PI()/180)*SIN((VLOOKUP(D48,Locations!B:D,2,FALSE))*PI()/180) + COS((VLOOKUP(C48,Locations!B:D,2,FALSE))*PI()/180) * COS((VLOOKUP(D48,Locations!B:D,2,FALSE))*PI()/180)*COS((VLOOKUP(D48,Locations!B:D,3,FALSE))* PI()/180-(VLOOKUP(C48,Locations!B:D,3,FALSE))*PI()/180))/1.609,0))*2,(ROUND(6371 * ACOS(SIN((VLOOKUP(C48,Locations!B:D,2,FALSE))*PI()/180)*SIN((VLOOKUP(D48,Locations!B:D,2,FALSE))*PI()/180) + COS((VLOOKUP(C48,Locations!B:D,2,FALSE))*PI()/180) * COS((VLOOKUP(D48,Locations!B:D,2,FALSE))*PI()/180)*COS((VLOOKUP(D48,Locations!B:D,3,FALSE))* PI()/180-(VLOOKUP(C48,Locations!B:D,3,FALSE))*PI()/180))/1.609,0))),""))</f>
        <v/>
      </c>
      <c r="K48" s="100" t="str" cm="1">
        <f t="array" ref="K48">IFERROR((ROUND(IF(AND(E48="Train",INDEX(Locations!$B$3:$E$308,MATCH('Dept B Planning'!C48,Locations!$B$3:$B$308,0),4)="Europe",INDEX(Locations!$B$3:$E$308,MATCH('Dept B Planning'!D48,Locations!$B$3:$B$308,0),4)="UK"),(((INDEX(Dover!$B$3:$G$124,MATCH('Dept B Planning'!C48,Dover!$B$3:$B$124,0),6))*Transport!$D$3)+(INDEX(Dover!$B$3:$G$124,MATCH('Dept B Planning'!D48,Dover!$B$3:$B$124,0),6)*Transport!$C$3))*'Dept B Planning'!F48*IF(I48="Yes",2,1),IF(AND(E48="Train",INDEX(Locations!$B$3:$E$308,MATCH('Dept B Planning'!D48,Locations!$B$3:$B$308,0),4)="Europe",INDEX(Locations!$B$3:$E$308,MATCH('Dept B Planning'!C48,Locations!$B$3:$B$308,0),4)="UK"),(((INDEX(Dover!$B$3:$G$124,MATCH('Dept B Planning'!D48,Dover!$B$3:$B$124,0),6))*Transport!$D$3)+(INDEX(Dover!$B$3:$G$124,MATCH('Dept B Planning'!C48,Dover!$B$3:$B$124,0),6)*Transport!$C$3))*'Dept B Planning'!F48*IF(I48="Yes",2,1),IF(AND(E48="Bus/Coach",INDEX(Locations!$B$3:$E$308,MATCH('Dept B Planning'!C48,Locations!$B$3:$B$308,0),4)="Europe",INDEX(Locations!$B$3:$E$308,MATCH('Dept B Planning'!D48,Locations!$B$3:$B$308,0),4)="UK"),((((J48)-42.4)*Transport!$D$5)+(42.4*Transport!$D$13))*'Dept B Planning'!F48,IF(AND(E48="Bus/Coach",INDEX(Locations!$B$3:$E$308,MATCH('Dept B Planning'!D48,Locations!$B$3:$B$308,0),4)="Europe",INDEX(Locations!$B$3:$E$308,MATCH('Dept B Planning'!C48,Locations!$B$3:$B$308,0),4)="UK"),((((J48)-42.4)*Transport!$D$5)+(42.4*Transport!$D$13))*'Dept B Planning'!F48,IF(AND(E48="Car",INDEX(Locations!$B$3:$E$308,MATCH('Dept B Planning'!C48,Locations!$B$3:$B$308,0),4)="Europe",INDEX(Locations!$B$3:$E$308,MATCH('Dept B Planning'!D48,Locations!$B$3:$B$308,0),4)="UK"),(((((J48)-42.4)*Transport!$D$9)+(42.4*Transport!$D$14))*'Dept B Planning'!F48),IF(AND(E48="Car",INDEX(Locations!$B$3:$E$308,MATCH('Dept B Planning'!D48,Locations!$B$3:$B$308,0),4)="Europe",INDEX(Locations!$B$3:$E$308,MATCH('Dept B Planning'!C48,Locations!$B$3:$B$308,0),4)="UK"),(((((J48)-42.4)*Transport!$D$9)+(42.4*Transport!$D$14))*'Dept B Planning'!F48),IF(AND(E48="Hybrid car",INDEX(Locations!$B$3:$E$308,MATCH('Dept B Planning'!C48,Locations!$B$3:$B$308,0),4)="Europe",INDEX(Locations!$B$3:$E$308,MATCH('Dept B Planning'!D48,Locations!$B$3:$B$308,0),4)="UK"),(((((J48)-42.4)*Transport!$D$9)+(42.4*Transport!$D$14))*'Dept B Planning'!F48),IF(AND(E48="Hybrid car",INDEX(Locations!$B$3:$E$308,MATCH('Dept B Planning'!D48,Locations!$B$3:$B$308,0),4)="Europe",INDEX(Locations!$B$3:$E$308,MATCH('Dept B Planning'!C48,Locations!$B$3:$B$308,0),4)="UK"),(((((J48)-42.4)*Transport!$D$9)+(42.4*Transport!$D$14))*'Dept B Planning'!F48),IF(AND(E48="Electric car",INDEX(Locations!$B$3:$E$308,MATCH('Dept B Planning'!C48,Locations!$B$3:$B$308,0),4)="Europe",INDEX(Locations!$B$3:$E$308,MATCH('Dept B Planning'!D48,Locations!$B$3:$B$308,0),4)="UK"),(((((J48)-42.4)*Transport!$D$8)+(42.4*Transport!$D$14))*'Dept B Planning'!F48),IF(AND(E48="Electric car",INDEX(Locations!$B$3:$E$308,MATCH('Dept B Planning'!D48,Locations!$B$3:$B$308,0),4)="Europe",INDEX(Locations!$B$3:$E$308,MATCH('Dept B Planning'!C48,Locations!$B$3:$B$308,0),4)="UK"),(((((J48)-42.4)*Transport!$D$8)+(42.4*Transport!$D$14))*'Dept B Planning'!F48),IF(AND(OR(C48="Ireland",INDEX(Locations!$B$3:$F$308,MATCH('Dept B Planning'!C48,Locations!$B$3:$B$308,0),5)="Yes"),E48="Car",INDEX(Locations!$B$3:$E$308,MATCH('Dept B Planning'!D48,Locations!$B$3:$B$308,0),4)="UK"),(J48)*(0.15*Transport!$C$14+0.85*Transport!$C$9)*'Dept B Planning'!F48,IF(AND(OR(D48="Ireland",INDEX(Locations!$B$3:$F$308,MATCH('Dept B Planning'!D48,Locations!$B$3:$B$308,0),5)="Yes"),E48="Car",INDEX(Locations!$B$3:$E$308,MATCH('Dept B Planning'!C48,Locations!$B$3:$B$308,0),4)="UK"),(J48)*(0.15*Transport!$C$14+0.85*Transport!$C$9)*'Dept B Planning'!F48,IF(AND(OR(C48="Ireland",INDEX(Locations!$B$3:$F$308,MATCH('Dept B Planning'!C48,Locations!$B$3:$B$308,0),5)="Yes"),E48="Hybrid Car",INDEX(Locations!$B$3:$E$308,MATCH('Dept B Planning'!D48,Locations!$B$3:$B$308,0),4)="UK"),(J48)*(0.15*Transport!$C$14+0.85*Transport!$C$9)*'Dept B Planning'!F48,IF(AND(OR(D48="Ireland",INDEX(Locations!$B$3:$F$308,MATCH('Dept B Planning'!D48,Locations!$B$3:$B$308,0),5)="Yes"),E48="Hybrid Car",INDEX(Locations!$B$3:$E$308,MATCH('Dept B Planning'!C48,Locations!$B$3:$B$308,0),4)="UK"),(J48)*(0.15*Transport!$C$14+0.85*Transport!$C$9)*'Dept B Planning'!F48,IF(AND(OR(C48="Ireland",INDEX(Locations!$B$3:$F$308,MATCH('Dept B Planning'!C48,Locations!$B$3:$B$308,0),5)="Yes"),E48="Electric Car",INDEX(Locations!$B$3:$E$308,MATCH('Dept B Planning'!D48,Locations!$B$3:$B$308,0),4)="UK"),(J48)*(0.15*Transport!$C$14+0.85*Transport!$C$8)*'Dept B Planning'!F48,IF(AND(OR(D48="Ireland",INDEX(Locations!$B$3:$F$308,MATCH('Dept B Planning'!D48,Locations!$B$3:$B$308,0),5)="Yes"),E48="Electric Car",INDEX(Locations!$B$3:$E$308,MATCH('Dept B Planning'!C48,Locations!$B$3:$B$308,0),4)="UK"),(J48)*(0.15*Transport!$C$14+0.85*Transport!$C$8)*'Dept B Planning'!F48,IF(AND(OR(C48="Ireland",INDEX(Locations!$B$3:$F$308,MATCH('Dept B Planning'!C48,Locations!$B$3:$B$308,0),5)="Yes"),E48="Bus/Coach",INDEX(Locations!$B$3:$E$308,MATCH('Dept B Planning'!D48,Locations!$B$3:$B$308,0),4)="UK"),(J48)*(0.15*Transport!$C$13+0.85*Transport!$C$5)*'Dept B Planning'!F48,IF(AND(OR(D48="Ireland",INDEX(Locations!$B$3:$F$308,MATCH('Dept B Planning'!D48,Locations!$B$3:$B$308,0),5)="Yes"),E48="Bus/Coach",INDEX(Locations!$B$3:$E$308,MATCH('Dept B Planning'!C48,Locations!$B$3:$B$308,0),4)="UK"),(J48)*(0.15*Transport!$C$13+0.85*Transport!$C$5)*'Dept B Planning'!F48,IF(AND(OR(C48="Ireland",INDEX(Locations!$B$3:$F$308,MATCH('Dept B Planning'!C48,Locations!$B$3:$B$308,0),5)="Yes"),E48="Train",INDEX(Locations!$B$3:$E$308,MATCH('Dept B Planning'!D48,Locations!$B$3:$B$308,0),4)="UK"),(J48)*(0.15*Transport!$C$13+0.85*Transport!$C$3)*'Dept B Planning'!F48,IF(AND(OR(D48="Ireland",INDEX(Locations!$B$3:$F$308,MATCH('Dept B Planning'!D48,Locations!$B$3:$B$308,0),5)="Yes"),E48="Train",INDEX(Locations!$B$3:$E$308,MATCH('Dept B Planning'!C48,Locations!$B$3:$B$308,0),4)="UK"),(J48)*(0.15*Transport!$C$13+0.85*Transport!$C$3),J48*(INDEX(Transport!$B$3:$E$14,MATCH('Dept B Planning'!E48,Transport!$B$3:$B$14,0),IF(INDEX(Locations!$B$3:$G$308,MATCH('Dept B Planning'!C48,Locations!$B$3:$B$308,0),4)="UK",2,IF(INDEX(Locations!$B$3:$G$308,MATCH('Dept B Planning'!C48,Locations!$B$3:$B$308,0),4)="Europe",3,4)))))*F48*G48*H48))))))))))))))))))),1)),"")</f>
        <v/>
      </c>
      <c r="L48" s="90"/>
    </row>
    <row r="49" spans="1:12" ht="17.399999999999999" customHeight="1" x14ac:dyDescent="0.25">
      <c r="A49" s="90"/>
      <c r="B49" s="91"/>
      <c r="C49" s="91"/>
      <c r="D49" s="91"/>
      <c r="E49" s="91"/>
      <c r="F49" s="90"/>
      <c r="G49" s="90">
        <v>1</v>
      </c>
      <c r="H49" s="101">
        <v>1</v>
      </c>
      <c r="I49" s="91"/>
      <c r="J49" s="100" t="str">
        <f>(IFERROR(IF(I49="Yes",(ROUND(6371 * ACOS(SIN((VLOOKUP(C49,Locations!B:D,2,FALSE))*PI()/180)*SIN((VLOOKUP(D49,Locations!B:D,2,FALSE))*PI()/180) + COS((VLOOKUP(C49,Locations!B:D,2,FALSE))*PI()/180) * COS((VLOOKUP(D49,Locations!B:D,2,FALSE))*PI()/180)*COS((VLOOKUP(D49,Locations!B:D,3,FALSE))* PI()/180-(VLOOKUP(C49,Locations!B:D,3,FALSE))*PI()/180))/1.609,0))*2,(ROUND(6371 * ACOS(SIN((VLOOKUP(C49,Locations!B:D,2,FALSE))*PI()/180)*SIN((VLOOKUP(D49,Locations!B:D,2,FALSE))*PI()/180) + COS((VLOOKUP(C49,Locations!B:D,2,FALSE))*PI()/180) * COS((VLOOKUP(D49,Locations!B:D,2,FALSE))*PI()/180)*COS((VLOOKUP(D49,Locations!B:D,3,FALSE))* PI()/180-(VLOOKUP(C49,Locations!B:D,3,FALSE))*PI()/180))/1.609,0))),""))</f>
        <v/>
      </c>
      <c r="K49" s="100" t="str" cm="1">
        <f t="array" ref="K49">IFERROR((ROUND(IF(AND(E49="Train",INDEX(Locations!$B$3:$E$308,MATCH('Dept B Planning'!C49,Locations!$B$3:$B$308,0),4)="Europe",INDEX(Locations!$B$3:$E$308,MATCH('Dept B Planning'!D49,Locations!$B$3:$B$308,0),4)="UK"),(((INDEX(Dover!$B$3:$G$124,MATCH('Dept B Planning'!C49,Dover!$B$3:$B$124,0),6))*Transport!$D$3)+(INDEX(Dover!$B$3:$G$124,MATCH('Dept B Planning'!D49,Dover!$B$3:$B$124,0),6)*Transport!$C$3))*'Dept B Planning'!F49*IF(I49="Yes",2,1),IF(AND(E49="Train",INDEX(Locations!$B$3:$E$308,MATCH('Dept B Planning'!D49,Locations!$B$3:$B$308,0),4)="Europe",INDEX(Locations!$B$3:$E$308,MATCH('Dept B Planning'!C49,Locations!$B$3:$B$308,0),4)="UK"),(((INDEX(Dover!$B$3:$G$124,MATCH('Dept B Planning'!D49,Dover!$B$3:$B$124,0),6))*Transport!$D$3)+(INDEX(Dover!$B$3:$G$124,MATCH('Dept B Planning'!C49,Dover!$B$3:$B$124,0),6)*Transport!$C$3))*'Dept B Planning'!F49*IF(I49="Yes",2,1),IF(AND(E49="Bus/Coach",INDEX(Locations!$B$3:$E$308,MATCH('Dept B Planning'!C49,Locations!$B$3:$B$308,0),4)="Europe",INDEX(Locations!$B$3:$E$308,MATCH('Dept B Planning'!D49,Locations!$B$3:$B$308,0),4)="UK"),((((J49)-42.4)*Transport!$D$5)+(42.4*Transport!$D$13))*'Dept B Planning'!F49,IF(AND(E49="Bus/Coach",INDEX(Locations!$B$3:$E$308,MATCH('Dept B Planning'!D49,Locations!$B$3:$B$308,0),4)="Europe",INDEX(Locations!$B$3:$E$308,MATCH('Dept B Planning'!C49,Locations!$B$3:$B$308,0),4)="UK"),((((J49)-42.4)*Transport!$D$5)+(42.4*Transport!$D$13))*'Dept B Planning'!F49,IF(AND(E49="Car",INDEX(Locations!$B$3:$E$308,MATCH('Dept B Planning'!C49,Locations!$B$3:$B$308,0),4)="Europe",INDEX(Locations!$B$3:$E$308,MATCH('Dept B Planning'!D49,Locations!$B$3:$B$308,0),4)="UK"),(((((J49)-42.4)*Transport!$D$9)+(42.4*Transport!$D$14))*'Dept B Planning'!F49),IF(AND(E49="Car",INDEX(Locations!$B$3:$E$308,MATCH('Dept B Planning'!D49,Locations!$B$3:$B$308,0),4)="Europe",INDEX(Locations!$B$3:$E$308,MATCH('Dept B Planning'!C49,Locations!$B$3:$B$308,0),4)="UK"),(((((J49)-42.4)*Transport!$D$9)+(42.4*Transport!$D$14))*'Dept B Planning'!F49),IF(AND(E49="Hybrid car",INDEX(Locations!$B$3:$E$308,MATCH('Dept B Planning'!C49,Locations!$B$3:$B$308,0),4)="Europe",INDEX(Locations!$B$3:$E$308,MATCH('Dept B Planning'!D49,Locations!$B$3:$B$308,0),4)="UK"),(((((J49)-42.4)*Transport!$D$9)+(42.4*Transport!$D$14))*'Dept B Planning'!F49),IF(AND(E49="Hybrid car",INDEX(Locations!$B$3:$E$308,MATCH('Dept B Planning'!D49,Locations!$B$3:$B$308,0),4)="Europe",INDEX(Locations!$B$3:$E$308,MATCH('Dept B Planning'!C49,Locations!$B$3:$B$308,0),4)="UK"),(((((J49)-42.4)*Transport!$D$9)+(42.4*Transport!$D$14))*'Dept B Planning'!F49),IF(AND(E49="Electric car",INDEX(Locations!$B$3:$E$308,MATCH('Dept B Planning'!C49,Locations!$B$3:$B$308,0),4)="Europe",INDEX(Locations!$B$3:$E$308,MATCH('Dept B Planning'!D49,Locations!$B$3:$B$308,0),4)="UK"),(((((J49)-42.4)*Transport!$D$8)+(42.4*Transport!$D$14))*'Dept B Planning'!F49),IF(AND(E49="Electric car",INDEX(Locations!$B$3:$E$308,MATCH('Dept B Planning'!D49,Locations!$B$3:$B$308,0),4)="Europe",INDEX(Locations!$B$3:$E$308,MATCH('Dept B Planning'!C49,Locations!$B$3:$B$308,0),4)="UK"),(((((J49)-42.4)*Transport!$D$8)+(42.4*Transport!$D$14))*'Dept B Planning'!F49),IF(AND(OR(C49="Ireland",INDEX(Locations!$B$3:$F$308,MATCH('Dept B Planning'!C49,Locations!$B$3:$B$308,0),5)="Yes"),E49="Car",INDEX(Locations!$B$3:$E$308,MATCH('Dept B Planning'!D49,Locations!$B$3:$B$308,0),4)="UK"),(J49)*(0.15*Transport!$C$14+0.85*Transport!$C$9)*'Dept B Planning'!F49,IF(AND(OR(D49="Ireland",INDEX(Locations!$B$3:$F$308,MATCH('Dept B Planning'!D49,Locations!$B$3:$B$308,0),5)="Yes"),E49="Car",INDEX(Locations!$B$3:$E$308,MATCH('Dept B Planning'!C49,Locations!$B$3:$B$308,0),4)="UK"),(J49)*(0.15*Transport!$C$14+0.85*Transport!$C$9)*'Dept B Planning'!F49,IF(AND(OR(C49="Ireland",INDEX(Locations!$B$3:$F$308,MATCH('Dept B Planning'!C49,Locations!$B$3:$B$308,0),5)="Yes"),E49="Hybrid Car",INDEX(Locations!$B$3:$E$308,MATCH('Dept B Planning'!D49,Locations!$B$3:$B$308,0),4)="UK"),(J49)*(0.15*Transport!$C$14+0.85*Transport!$C$9)*'Dept B Planning'!F49,IF(AND(OR(D49="Ireland",INDEX(Locations!$B$3:$F$308,MATCH('Dept B Planning'!D49,Locations!$B$3:$B$308,0),5)="Yes"),E49="Hybrid Car",INDEX(Locations!$B$3:$E$308,MATCH('Dept B Planning'!C49,Locations!$B$3:$B$308,0),4)="UK"),(J49)*(0.15*Transport!$C$14+0.85*Transport!$C$9)*'Dept B Planning'!F49,IF(AND(OR(C49="Ireland",INDEX(Locations!$B$3:$F$308,MATCH('Dept B Planning'!C49,Locations!$B$3:$B$308,0),5)="Yes"),E49="Electric Car",INDEX(Locations!$B$3:$E$308,MATCH('Dept B Planning'!D49,Locations!$B$3:$B$308,0),4)="UK"),(J49)*(0.15*Transport!$C$14+0.85*Transport!$C$8)*'Dept B Planning'!F49,IF(AND(OR(D49="Ireland",INDEX(Locations!$B$3:$F$308,MATCH('Dept B Planning'!D49,Locations!$B$3:$B$308,0),5)="Yes"),E49="Electric Car",INDEX(Locations!$B$3:$E$308,MATCH('Dept B Planning'!C49,Locations!$B$3:$B$308,0),4)="UK"),(J49)*(0.15*Transport!$C$14+0.85*Transport!$C$8)*'Dept B Planning'!F49,IF(AND(OR(C49="Ireland",INDEX(Locations!$B$3:$F$308,MATCH('Dept B Planning'!C49,Locations!$B$3:$B$308,0),5)="Yes"),E49="Bus/Coach",INDEX(Locations!$B$3:$E$308,MATCH('Dept B Planning'!D49,Locations!$B$3:$B$308,0),4)="UK"),(J49)*(0.15*Transport!$C$13+0.85*Transport!$C$5)*'Dept B Planning'!F49,IF(AND(OR(D49="Ireland",INDEX(Locations!$B$3:$F$308,MATCH('Dept B Planning'!D49,Locations!$B$3:$B$308,0),5)="Yes"),E49="Bus/Coach",INDEX(Locations!$B$3:$E$308,MATCH('Dept B Planning'!C49,Locations!$B$3:$B$308,0),4)="UK"),(J49)*(0.15*Transport!$C$13+0.85*Transport!$C$5)*'Dept B Planning'!F49,IF(AND(OR(C49="Ireland",INDEX(Locations!$B$3:$F$308,MATCH('Dept B Planning'!C49,Locations!$B$3:$B$308,0),5)="Yes"),E49="Train",INDEX(Locations!$B$3:$E$308,MATCH('Dept B Planning'!D49,Locations!$B$3:$B$308,0),4)="UK"),(J49)*(0.15*Transport!$C$13+0.85*Transport!$C$3)*'Dept B Planning'!F49,IF(AND(OR(D49="Ireland",INDEX(Locations!$B$3:$F$308,MATCH('Dept B Planning'!D49,Locations!$B$3:$B$308,0),5)="Yes"),E49="Train",INDEX(Locations!$B$3:$E$308,MATCH('Dept B Planning'!C49,Locations!$B$3:$B$308,0),4)="UK"),(J49)*(0.15*Transport!$C$13+0.85*Transport!$C$3),J49*(INDEX(Transport!$B$3:$E$14,MATCH('Dept B Planning'!E49,Transport!$B$3:$B$14,0),IF(INDEX(Locations!$B$3:$G$308,MATCH('Dept B Planning'!C49,Locations!$B$3:$B$308,0),4)="UK",2,IF(INDEX(Locations!$B$3:$G$308,MATCH('Dept B Planning'!C49,Locations!$B$3:$B$308,0),4)="Europe",3,4)))))*F49*G49*H49))))))))))))))))))),1)),"")</f>
        <v/>
      </c>
      <c r="L49" s="90"/>
    </row>
    <row r="50" spans="1:12" ht="17.399999999999999" customHeight="1" x14ac:dyDescent="0.25">
      <c r="A50" s="90"/>
      <c r="B50" s="91"/>
      <c r="C50" s="91"/>
      <c r="D50" s="91"/>
      <c r="E50" s="91"/>
      <c r="F50" s="90"/>
      <c r="G50" s="90">
        <v>1</v>
      </c>
      <c r="H50" s="101">
        <v>1</v>
      </c>
      <c r="I50" s="91"/>
      <c r="J50" s="100" t="str">
        <f>(IFERROR(IF(I50="Yes",(ROUND(6371 * ACOS(SIN((VLOOKUP(C50,Locations!B:D,2,FALSE))*PI()/180)*SIN((VLOOKUP(D50,Locations!B:D,2,FALSE))*PI()/180) + COS((VLOOKUP(C50,Locations!B:D,2,FALSE))*PI()/180) * COS((VLOOKUP(D50,Locations!B:D,2,FALSE))*PI()/180)*COS((VLOOKUP(D50,Locations!B:D,3,FALSE))* PI()/180-(VLOOKUP(C50,Locations!B:D,3,FALSE))*PI()/180))/1.609,0))*2,(ROUND(6371 * ACOS(SIN((VLOOKUP(C50,Locations!B:D,2,FALSE))*PI()/180)*SIN((VLOOKUP(D50,Locations!B:D,2,FALSE))*PI()/180) + COS((VLOOKUP(C50,Locations!B:D,2,FALSE))*PI()/180) * COS((VLOOKUP(D50,Locations!B:D,2,FALSE))*PI()/180)*COS((VLOOKUP(D50,Locations!B:D,3,FALSE))* PI()/180-(VLOOKUP(C50,Locations!B:D,3,FALSE))*PI()/180))/1.609,0))),""))</f>
        <v/>
      </c>
      <c r="K50" s="100" t="str" cm="1">
        <f t="array" ref="K50">IFERROR((ROUND(IF(AND(E50="Train",INDEX(Locations!$B$3:$E$308,MATCH('Dept B Planning'!C50,Locations!$B$3:$B$308,0),4)="Europe",INDEX(Locations!$B$3:$E$308,MATCH('Dept B Planning'!D50,Locations!$B$3:$B$308,0),4)="UK"),(((INDEX(Dover!$B$3:$G$124,MATCH('Dept B Planning'!C50,Dover!$B$3:$B$124,0),6))*Transport!$D$3)+(INDEX(Dover!$B$3:$G$124,MATCH('Dept B Planning'!D50,Dover!$B$3:$B$124,0),6)*Transport!$C$3))*'Dept B Planning'!F50*IF(I50="Yes",2,1),IF(AND(E50="Train",INDEX(Locations!$B$3:$E$308,MATCH('Dept B Planning'!D50,Locations!$B$3:$B$308,0),4)="Europe",INDEX(Locations!$B$3:$E$308,MATCH('Dept B Planning'!C50,Locations!$B$3:$B$308,0),4)="UK"),(((INDEX(Dover!$B$3:$G$124,MATCH('Dept B Planning'!D50,Dover!$B$3:$B$124,0),6))*Transport!$D$3)+(INDEX(Dover!$B$3:$G$124,MATCH('Dept B Planning'!C50,Dover!$B$3:$B$124,0),6)*Transport!$C$3))*'Dept B Planning'!F50*IF(I50="Yes",2,1),IF(AND(E50="Bus/Coach",INDEX(Locations!$B$3:$E$308,MATCH('Dept B Planning'!C50,Locations!$B$3:$B$308,0),4)="Europe",INDEX(Locations!$B$3:$E$308,MATCH('Dept B Planning'!D50,Locations!$B$3:$B$308,0),4)="UK"),((((J50)-42.4)*Transport!$D$5)+(42.4*Transport!$D$13))*'Dept B Planning'!F50,IF(AND(E50="Bus/Coach",INDEX(Locations!$B$3:$E$308,MATCH('Dept B Planning'!D50,Locations!$B$3:$B$308,0),4)="Europe",INDEX(Locations!$B$3:$E$308,MATCH('Dept B Planning'!C50,Locations!$B$3:$B$308,0),4)="UK"),((((J50)-42.4)*Transport!$D$5)+(42.4*Transport!$D$13))*'Dept B Planning'!F50,IF(AND(E50="Car",INDEX(Locations!$B$3:$E$308,MATCH('Dept B Planning'!C50,Locations!$B$3:$B$308,0),4)="Europe",INDEX(Locations!$B$3:$E$308,MATCH('Dept B Planning'!D50,Locations!$B$3:$B$308,0),4)="UK"),(((((J50)-42.4)*Transport!$D$9)+(42.4*Transport!$D$14))*'Dept B Planning'!F50),IF(AND(E50="Car",INDEX(Locations!$B$3:$E$308,MATCH('Dept B Planning'!D50,Locations!$B$3:$B$308,0),4)="Europe",INDEX(Locations!$B$3:$E$308,MATCH('Dept B Planning'!C50,Locations!$B$3:$B$308,0),4)="UK"),(((((J50)-42.4)*Transport!$D$9)+(42.4*Transport!$D$14))*'Dept B Planning'!F50),IF(AND(E50="Hybrid car",INDEX(Locations!$B$3:$E$308,MATCH('Dept B Planning'!C50,Locations!$B$3:$B$308,0),4)="Europe",INDEX(Locations!$B$3:$E$308,MATCH('Dept B Planning'!D50,Locations!$B$3:$B$308,0),4)="UK"),(((((J50)-42.4)*Transport!$D$9)+(42.4*Transport!$D$14))*'Dept B Planning'!F50),IF(AND(E50="Hybrid car",INDEX(Locations!$B$3:$E$308,MATCH('Dept B Planning'!D50,Locations!$B$3:$B$308,0),4)="Europe",INDEX(Locations!$B$3:$E$308,MATCH('Dept B Planning'!C50,Locations!$B$3:$B$308,0),4)="UK"),(((((J50)-42.4)*Transport!$D$9)+(42.4*Transport!$D$14))*'Dept B Planning'!F50),IF(AND(E50="Electric car",INDEX(Locations!$B$3:$E$308,MATCH('Dept B Planning'!C50,Locations!$B$3:$B$308,0),4)="Europe",INDEX(Locations!$B$3:$E$308,MATCH('Dept B Planning'!D50,Locations!$B$3:$B$308,0),4)="UK"),(((((J50)-42.4)*Transport!$D$8)+(42.4*Transport!$D$14))*'Dept B Planning'!F50),IF(AND(E50="Electric car",INDEX(Locations!$B$3:$E$308,MATCH('Dept B Planning'!D50,Locations!$B$3:$B$308,0),4)="Europe",INDEX(Locations!$B$3:$E$308,MATCH('Dept B Planning'!C50,Locations!$B$3:$B$308,0),4)="UK"),(((((J50)-42.4)*Transport!$D$8)+(42.4*Transport!$D$14))*'Dept B Planning'!F50),IF(AND(OR(C50="Ireland",INDEX(Locations!$B$3:$F$308,MATCH('Dept B Planning'!C50,Locations!$B$3:$B$308,0),5)="Yes"),E50="Car",INDEX(Locations!$B$3:$E$308,MATCH('Dept B Planning'!D50,Locations!$B$3:$B$308,0),4)="UK"),(J50)*(0.15*Transport!$C$14+0.85*Transport!$C$9)*'Dept B Planning'!F50,IF(AND(OR(D50="Ireland",INDEX(Locations!$B$3:$F$308,MATCH('Dept B Planning'!D50,Locations!$B$3:$B$308,0),5)="Yes"),E50="Car",INDEX(Locations!$B$3:$E$308,MATCH('Dept B Planning'!C50,Locations!$B$3:$B$308,0),4)="UK"),(J50)*(0.15*Transport!$C$14+0.85*Transport!$C$9)*'Dept B Planning'!F50,IF(AND(OR(C50="Ireland",INDEX(Locations!$B$3:$F$308,MATCH('Dept B Planning'!C50,Locations!$B$3:$B$308,0),5)="Yes"),E50="Hybrid Car",INDEX(Locations!$B$3:$E$308,MATCH('Dept B Planning'!D50,Locations!$B$3:$B$308,0),4)="UK"),(J50)*(0.15*Transport!$C$14+0.85*Transport!$C$9)*'Dept B Planning'!F50,IF(AND(OR(D50="Ireland",INDEX(Locations!$B$3:$F$308,MATCH('Dept B Planning'!D50,Locations!$B$3:$B$308,0),5)="Yes"),E50="Hybrid Car",INDEX(Locations!$B$3:$E$308,MATCH('Dept B Planning'!C50,Locations!$B$3:$B$308,0),4)="UK"),(J50)*(0.15*Transport!$C$14+0.85*Transport!$C$9)*'Dept B Planning'!F50,IF(AND(OR(C50="Ireland",INDEX(Locations!$B$3:$F$308,MATCH('Dept B Planning'!C50,Locations!$B$3:$B$308,0),5)="Yes"),E50="Electric Car",INDEX(Locations!$B$3:$E$308,MATCH('Dept B Planning'!D50,Locations!$B$3:$B$308,0),4)="UK"),(J50)*(0.15*Transport!$C$14+0.85*Transport!$C$8)*'Dept B Planning'!F50,IF(AND(OR(D50="Ireland",INDEX(Locations!$B$3:$F$308,MATCH('Dept B Planning'!D50,Locations!$B$3:$B$308,0),5)="Yes"),E50="Electric Car",INDEX(Locations!$B$3:$E$308,MATCH('Dept B Planning'!C50,Locations!$B$3:$B$308,0),4)="UK"),(J50)*(0.15*Transport!$C$14+0.85*Transport!$C$8)*'Dept B Planning'!F50,IF(AND(OR(C50="Ireland",INDEX(Locations!$B$3:$F$308,MATCH('Dept B Planning'!C50,Locations!$B$3:$B$308,0),5)="Yes"),E50="Bus/Coach",INDEX(Locations!$B$3:$E$308,MATCH('Dept B Planning'!D50,Locations!$B$3:$B$308,0),4)="UK"),(J50)*(0.15*Transport!$C$13+0.85*Transport!$C$5)*'Dept B Planning'!F50,IF(AND(OR(D50="Ireland",INDEX(Locations!$B$3:$F$308,MATCH('Dept B Planning'!D50,Locations!$B$3:$B$308,0),5)="Yes"),E50="Bus/Coach",INDEX(Locations!$B$3:$E$308,MATCH('Dept B Planning'!C50,Locations!$B$3:$B$308,0),4)="UK"),(J50)*(0.15*Transport!$C$13+0.85*Transport!$C$5)*'Dept B Planning'!F50,IF(AND(OR(C50="Ireland",INDEX(Locations!$B$3:$F$308,MATCH('Dept B Planning'!C50,Locations!$B$3:$B$308,0),5)="Yes"),E50="Train",INDEX(Locations!$B$3:$E$308,MATCH('Dept B Planning'!D50,Locations!$B$3:$B$308,0),4)="UK"),(J50)*(0.15*Transport!$C$13+0.85*Transport!$C$3)*'Dept B Planning'!F50,IF(AND(OR(D50="Ireland",INDEX(Locations!$B$3:$F$308,MATCH('Dept B Planning'!D50,Locations!$B$3:$B$308,0),5)="Yes"),E50="Train",INDEX(Locations!$B$3:$E$308,MATCH('Dept B Planning'!C50,Locations!$B$3:$B$308,0),4)="UK"),(J50)*(0.15*Transport!$C$13+0.85*Transport!$C$3),J50*(INDEX(Transport!$B$3:$E$14,MATCH('Dept B Planning'!E50,Transport!$B$3:$B$14,0),IF(INDEX(Locations!$B$3:$G$308,MATCH('Dept B Planning'!C50,Locations!$B$3:$B$308,0),4)="UK",2,IF(INDEX(Locations!$B$3:$G$308,MATCH('Dept B Planning'!C50,Locations!$B$3:$B$308,0),4)="Europe",3,4)))))*F50*G50*H50))))))))))))))))))),1)),"")</f>
        <v/>
      </c>
      <c r="L50" s="90"/>
    </row>
    <row r="51" spans="1:12" ht="17.399999999999999" customHeight="1" x14ac:dyDescent="0.25">
      <c r="A51" s="90"/>
      <c r="B51" s="91"/>
      <c r="C51" s="91"/>
      <c r="D51" s="91"/>
      <c r="E51" s="91"/>
      <c r="F51" s="90"/>
      <c r="G51" s="90">
        <v>1</v>
      </c>
      <c r="H51" s="101">
        <v>1</v>
      </c>
      <c r="I51" s="91"/>
      <c r="J51" s="100" t="str">
        <f>(IFERROR(IF(I51="Yes",(ROUND(6371 * ACOS(SIN((VLOOKUP(C51,Locations!B:D,2,FALSE))*PI()/180)*SIN((VLOOKUP(D51,Locations!B:D,2,FALSE))*PI()/180) + COS((VLOOKUP(C51,Locations!B:D,2,FALSE))*PI()/180) * COS((VLOOKUP(D51,Locations!B:D,2,FALSE))*PI()/180)*COS((VLOOKUP(D51,Locations!B:D,3,FALSE))* PI()/180-(VLOOKUP(C51,Locations!B:D,3,FALSE))*PI()/180))/1.609,0))*2,(ROUND(6371 * ACOS(SIN((VLOOKUP(C51,Locations!B:D,2,FALSE))*PI()/180)*SIN((VLOOKUP(D51,Locations!B:D,2,FALSE))*PI()/180) + COS((VLOOKUP(C51,Locations!B:D,2,FALSE))*PI()/180) * COS((VLOOKUP(D51,Locations!B:D,2,FALSE))*PI()/180)*COS((VLOOKUP(D51,Locations!B:D,3,FALSE))* PI()/180-(VLOOKUP(C51,Locations!B:D,3,FALSE))*PI()/180))/1.609,0))),""))</f>
        <v/>
      </c>
      <c r="K51" s="100" t="str" cm="1">
        <f t="array" ref="K51">IFERROR((ROUND(IF(AND(E51="Train",INDEX(Locations!$B$3:$E$308,MATCH('Dept B Planning'!C51,Locations!$B$3:$B$308,0),4)="Europe",INDEX(Locations!$B$3:$E$308,MATCH('Dept B Planning'!D51,Locations!$B$3:$B$308,0),4)="UK"),(((INDEX(Dover!$B$3:$G$124,MATCH('Dept B Planning'!C51,Dover!$B$3:$B$124,0),6))*Transport!$D$3)+(INDEX(Dover!$B$3:$G$124,MATCH('Dept B Planning'!D51,Dover!$B$3:$B$124,0),6)*Transport!$C$3))*'Dept B Planning'!F51*IF(I51="Yes",2,1),IF(AND(E51="Train",INDEX(Locations!$B$3:$E$308,MATCH('Dept B Planning'!D51,Locations!$B$3:$B$308,0),4)="Europe",INDEX(Locations!$B$3:$E$308,MATCH('Dept B Planning'!C51,Locations!$B$3:$B$308,0),4)="UK"),(((INDEX(Dover!$B$3:$G$124,MATCH('Dept B Planning'!D51,Dover!$B$3:$B$124,0),6))*Transport!$D$3)+(INDEX(Dover!$B$3:$G$124,MATCH('Dept B Planning'!C51,Dover!$B$3:$B$124,0),6)*Transport!$C$3))*'Dept B Planning'!F51*IF(I51="Yes",2,1),IF(AND(E51="Bus/Coach",INDEX(Locations!$B$3:$E$308,MATCH('Dept B Planning'!C51,Locations!$B$3:$B$308,0),4)="Europe",INDEX(Locations!$B$3:$E$308,MATCH('Dept B Planning'!D51,Locations!$B$3:$B$308,0),4)="UK"),((((J51)-42.4)*Transport!$D$5)+(42.4*Transport!$D$13))*'Dept B Planning'!F51,IF(AND(E51="Bus/Coach",INDEX(Locations!$B$3:$E$308,MATCH('Dept B Planning'!D51,Locations!$B$3:$B$308,0),4)="Europe",INDEX(Locations!$B$3:$E$308,MATCH('Dept B Planning'!C51,Locations!$B$3:$B$308,0),4)="UK"),((((J51)-42.4)*Transport!$D$5)+(42.4*Transport!$D$13))*'Dept B Planning'!F51,IF(AND(E51="Car",INDEX(Locations!$B$3:$E$308,MATCH('Dept B Planning'!C51,Locations!$B$3:$B$308,0),4)="Europe",INDEX(Locations!$B$3:$E$308,MATCH('Dept B Planning'!D51,Locations!$B$3:$B$308,0),4)="UK"),(((((J51)-42.4)*Transport!$D$9)+(42.4*Transport!$D$14))*'Dept B Planning'!F51),IF(AND(E51="Car",INDEX(Locations!$B$3:$E$308,MATCH('Dept B Planning'!D51,Locations!$B$3:$B$308,0),4)="Europe",INDEX(Locations!$B$3:$E$308,MATCH('Dept B Planning'!C51,Locations!$B$3:$B$308,0),4)="UK"),(((((J51)-42.4)*Transport!$D$9)+(42.4*Transport!$D$14))*'Dept B Planning'!F51),IF(AND(E51="Hybrid car",INDEX(Locations!$B$3:$E$308,MATCH('Dept B Planning'!C51,Locations!$B$3:$B$308,0),4)="Europe",INDEX(Locations!$B$3:$E$308,MATCH('Dept B Planning'!D51,Locations!$B$3:$B$308,0),4)="UK"),(((((J51)-42.4)*Transport!$D$9)+(42.4*Transport!$D$14))*'Dept B Planning'!F51),IF(AND(E51="Hybrid car",INDEX(Locations!$B$3:$E$308,MATCH('Dept B Planning'!D51,Locations!$B$3:$B$308,0),4)="Europe",INDEX(Locations!$B$3:$E$308,MATCH('Dept B Planning'!C51,Locations!$B$3:$B$308,0),4)="UK"),(((((J51)-42.4)*Transport!$D$9)+(42.4*Transport!$D$14))*'Dept B Planning'!F51),IF(AND(E51="Electric car",INDEX(Locations!$B$3:$E$308,MATCH('Dept B Planning'!C51,Locations!$B$3:$B$308,0),4)="Europe",INDEX(Locations!$B$3:$E$308,MATCH('Dept B Planning'!D51,Locations!$B$3:$B$308,0),4)="UK"),(((((J51)-42.4)*Transport!$D$8)+(42.4*Transport!$D$14))*'Dept B Planning'!F51),IF(AND(E51="Electric car",INDEX(Locations!$B$3:$E$308,MATCH('Dept B Planning'!D51,Locations!$B$3:$B$308,0),4)="Europe",INDEX(Locations!$B$3:$E$308,MATCH('Dept B Planning'!C51,Locations!$B$3:$B$308,0),4)="UK"),(((((J51)-42.4)*Transport!$D$8)+(42.4*Transport!$D$14))*'Dept B Planning'!F51),IF(AND(OR(C51="Ireland",INDEX(Locations!$B$3:$F$308,MATCH('Dept B Planning'!C51,Locations!$B$3:$B$308,0),5)="Yes"),E51="Car",INDEX(Locations!$B$3:$E$308,MATCH('Dept B Planning'!D51,Locations!$B$3:$B$308,0),4)="UK"),(J51)*(0.15*Transport!$C$14+0.85*Transport!$C$9)*'Dept B Planning'!F51,IF(AND(OR(D51="Ireland",INDEX(Locations!$B$3:$F$308,MATCH('Dept B Planning'!D51,Locations!$B$3:$B$308,0),5)="Yes"),E51="Car",INDEX(Locations!$B$3:$E$308,MATCH('Dept B Planning'!C51,Locations!$B$3:$B$308,0),4)="UK"),(J51)*(0.15*Transport!$C$14+0.85*Transport!$C$9)*'Dept B Planning'!F51,IF(AND(OR(C51="Ireland",INDEX(Locations!$B$3:$F$308,MATCH('Dept B Planning'!C51,Locations!$B$3:$B$308,0),5)="Yes"),E51="Hybrid Car",INDEX(Locations!$B$3:$E$308,MATCH('Dept B Planning'!D51,Locations!$B$3:$B$308,0),4)="UK"),(J51)*(0.15*Transport!$C$14+0.85*Transport!$C$9)*'Dept B Planning'!F51,IF(AND(OR(D51="Ireland",INDEX(Locations!$B$3:$F$308,MATCH('Dept B Planning'!D51,Locations!$B$3:$B$308,0),5)="Yes"),E51="Hybrid Car",INDEX(Locations!$B$3:$E$308,MATCH('Dept B Planning'!C51,Locations!$B$3:$B$308,0),4)="UK"),(J51)*(0.15*Transport!$C$14+0.85*Transport!$C$9)*'Dept B Planning'!F51,IF(AND(OR(C51="Ireland",INDEX(Locations!$B$3:$F$308,MATCH('Dept B Planning'!C51,Locations!$B$3:$B$308,0),5)="Yes"),E51="Electric Car",INDEX(Locations!$B$3:$E$308,MATCH('Dept B Planning'!D51,Locations!$B$3:$B$308,0),4)="UK"),(J51)*(0.15*Transport!$C$14+0.85*Transport!$C$8)*'Dept B Planning'!F51,IF(AND(OR(D51="Ireland",INDEX(Locations!$B$3:$F$308,MATCH('Dept B Planning'!D51,Locations!$B$3:$B$308,0),5)="Yes"),E51="Electric Car",INDEX(Locations!$B$3:$E$308,MATCH('Dept B Planning'!C51,Locations!$B$3:$B$308,0),4)="UK"),(J51)*(0.15*Transport!$C$14+0.85*Transport!$C$8)*'Dept B Planning'!F51,IF(AND(OR(C51="Ireland",INDEX(Locations!$B$3:$F$308,MATCH('Dept B Planning'!C51,Locations!$B$3:$B$308,0),5)="Yes"),E51="Bus/Coach",INDEX(Locations!$B$3:$E$308,MATCH('Dept B Planning'!D51,Locations!$B$3:$B$308,0),4)="UK"),(J51)*(0.15*Transport!$C$13+0.85*Transport!$C$5)*'Dept B Planning'!F51,IF(AND(OR(D51="Ireland",INDEX(Locations!$B$3:$F$308,MATCH('Dept B Planning'!D51,Locations!$B$3:$B$308,0),5)="Yes"),E51="Bus/Coach",INDEX(Locations!$B$3:$E$308,MATCH('Dept B Planning'!C51,Locations!$B$3:$B$308,0),4)="UK"),(J51)*(0.15*Transport!$C$13+0.85*Transport!$C$5)*'Dept B Planning'!F51,IF(AND(OR(C51="Ireland",INDEX(Locations!$B$3:$F$308,MATCH('Dept B Planning'!C51,Locations!$B$3:$B$308,0),5)="Yes"),E51="Train",INDEX(Locations!$B$3:$E$308,MATCH('Dept B Planning'!D51,Locations!$B$3:$B$308,0),4)="UK"),(J51)*(0.15*Transport!$C$13+0.85*Transport!$C$3)*'Dept B Planning'!F51,IF(AND(OR(D51="Ireland",INDEX(Locations!$B$3:$F$308,MATCH('Dept B Planning'!D51,Locations!$B$3:$B$308,0),5)="Yes"),E51="Train",INDEX(Locations!$B$3:$E$308,MATCH('Dept B Planning'!C51,Locations!$B$3:$B$308,0),4)="UK"),(J51)*(0.15*Transport!$C$13+0.85*Transport!$C$3),J51*(INDEX(Transport!$B$3:$E$14,MATCH('Dept B Planning'!E51,Transport!$B$3:$B$14,0),IF(INDEX(Locations!$B$3:$G$308,MATCH('Dept B Planning'!C51,Locations!$B$3:$B$308,0),4)="UK",2,IF(INDEX(Locations!$B$3:$G$308,MATCH('Dept B Planning'!C51,Locations!$B$3:$B$308,0),4)="Europe",3,4)))))*F51*G51*H51))))))))))))))))))),1)),"")</f>
        <v/>
      </c>
      <c r="L51" s="90"/>
    </row>
    <row r="52" spans="1:12" ht="17.399999999999999" customHeight="1" x14ac:dyDescent="0.25">
      <c r="A52" s="90"/>
      <c r="B52" s="91"/>
      <c r="C52" s="91"/>
      <c r="D52" s="91"/>
      <c r="E52" s="91"/>
      <c r="F52" s="90"/>
      <c r="G52" s="90">
        <v>1</v>
      </c>
      <c r="H52" s="101">
        <v>1</v>
      </c>
      <c r="I52" s="91"/>
      <c r="J52" s="100" t="str">
        <f>(IFERROR(IF(I52="Yes",(ROUND(6371 * ACOS(SIN((VLOOKUP(C52,Locations!B:D,2,FALSE))*PI()/180)*SIN((VLOOKUP(D52,Locations!B:D,2,FALSE))*PI()/180) + COS((VLOOKUP(C52,Locations!B:D,2,FALSE))*PI()/180) * COS((VLOOKUP(D52,Locations!B:D,2,FALSE))*PI()/180)*COS((VLOOKUP(D52,Locations!B:D,3,FALSE))* PI()/180-(VLOOKUP(C52,Locations!B:D,3,FALSE))*PI()/180))/1.609,0))*2,(ROUND(6371 * ACOS(SIN((VLOOKUP(C52,Locations!B:D,2,FALSE))*PI()/180)*SIN((VLOOKUP(D52,Locations!B:D,2,FALSE))*PI()/180) + COS((VLOOKUP(C52,Locations!B:D,2,FALSE))*PI()/180) * COS((VLOOKUP(D52,Locations!B:D,2,FALSE))*PI()/180)*COS((VLOOKUP(D52,Locations!B:D,3,FALSE))* PI()/180-(VLOOKUP(C52,Locations!B:D,3,FALSE))*PI()/180))/1.609,0))),""))</f>
        <v/>
      </c>
      <c r="K52" s="100" t="str" cm="1">
        <f t="array" ref="K52">IFERROR((ROUND(IF(AND(E52="Train",INDEX(Locations!$B$3:$E$308,MATCH('Dept B Planning'!C52,Locations!$B$3:$B$308,0),4)="Europe",INDEX(Locations!$B$3:$E$308,MATCH('Dept B Planning'!D52,Locations!$B$3:$B$308,0),4)="UK"),(((INDEX(Dover!$B$3:$G$124,MATCH('Dept B Planning'!C52,Dover!$B$3:$B$124,0),6))*Transport!$D$3)+(INDEX(Dover!$B$3:$G$124,MATCH('Dept B Planning'!D52,Dover!$B$3:$B$124,0),6)*Transport!$C$3))*'Dept B Planning'!F52*IF(I52="Yes",2,1),IF(AND(E52="Train",INDEX(Locations!$B$3:$E$308,MATCH('Dept B Planning'!D52,Locations!$B$3:$B$308,0),4)="Europe",INDEX(Locations!$B$3:$E$308,MATCH('Dept B Planning'!C52,Locations!$B$3:$B$308,0),4)="UK"),(((INDEX(Dover!$B$3:$G$124,MATCH('Dept B Planning'!D52,Dover!$B$3:$B$124,0),6))*Transport!$D$3)+(INDEX(Dover!$B$3:$G$124,MATCH('Dept B Planning'!C52,Dover!$B$3:$B$124,0),6)*Transport!$C$3))*'Dept B Planning'!F52*IF(I52="Yes",2,1),IF(AND(E52="Bus/Coach",INDEX(Locations!$B$3:$E$308,MATCH('Dept B Planning'!C52,Locations!$B$3:$B$308,0),4)="Europe",INDEX(Locations!$B$3:$E$308,MATCH('Dept B Planning'!D52,Locations!$B$3:$B$308,0),4)="UK"),((((J52)-42.4)*Transport!$D$5)+(42.4*Transport!$D$13))*'Dept B Planning'!F52,IF(AND(E52="Bus/Coach",INDEX(Locations!$B$3:$E$308,MATCH('Dept B Planning'!D52,Locations!$B$3:$B$308,0),4)="Europe",INDEX(Locations!$B$3:$E$308,MATCH('Dept B Planning'!C52,Locations!$B$3:$B$308,0),4)="UK"),((((J52)-42.4)*Transport!$D$5)+(42.4*Transport!$D$13))*'Dept B Planning'!F52,IF(AND(E52="Car",INDEX(Locations!$B$3:$E$308,MATCH('Dept B Planning'!C52,Locations!$B$3:$B$308,0),4)="Europe",INDEX(Locations!$B$3:$E$308,MATCH('Dept B Planning'!D52,Locations!$B$3:$B$308,0),4)="UK"),(((((J52)-42.4)*Transport!$D$9)+(42.4*Transport!$D$14))*'Dept B Planning'!F52),IF(AND(E52="Car",INDEX(Locations!$B$3:$E$308,MATCH('Dept B Planning'!D52,Locations!$B$3:$B$308,0),4)="Europe",INDEX(Locations!$B$3:$E$308,MATCH('Dept B Planning'!C52,Locations!$B$3:$B$308,0),4)="UK"),(((((J52)-42.4)*Transport!$D$9)+(42.4*Transport!$D$14))*'Dept B Planning'!F52),IF(AND(E52="Hybrid car",INDEX(Locations!$B$3:$E$308,MATCH('Dept B Planning'!C52,Locations!$B$3:$B$308,0),4)="Europe",INDEX(Locations!$B$3:$E$308,MATCH('Dept B Planning'!D52,Locations!$B$3:$B$308,0),4)="UK"),(((((J52)-42.4)*Transport!$D$9)+(42.4*Transport!$D$14))*'Dept B Planning'!F52),IF(AND(E52="Hybrid car",INDEX(Locations!$B$3:$E$308,MATCH('Dept B Planning'!D52,Locations!$B$3:$B$308,0),4)="Europe",INDEX(Locations!$B$3:$E$308,MATCH('Dept B Planning'!C52,Locations!$B$3:$B$308,0),4)="UK"),(((((J52)-42.4)*Transport!$D$9)+(42.4*Transport!$D$14))*'Dept B Planning'!F52),IF(AND(E52="Electric car",INDEX(Locations!$B$3:$E$308,MATCH('Dept B Planning'!C52,Locations!$B$3:$B$308,0),4)="Europe",INDEX(Locations!$B$3:$E$308,MATCH('Dept B Planning'!D52,Locations!$B$3:$B$308,0),4)="UK"),(((((J52)-42.4)*Transport!$D$8)+(42.4*Transport!$D$14))*'Dept B Planning'!F52),IF(AND(E52="Electric car",INDEX(Locations!$B$3:$E$308,MATCH('Dept B Planning'!D52,Locations!$B$3:$B$308,0),4)="Europe",INDEX(Locations!$B$3:$E$308,MATCH('Dept B Planning'!C52,Locations!$B$3:$B$308,0),4)="UK"),(((((J52)-42.4)*Transport!$D$8)+(42.4*Transport!$D$14))*'Dept B Planning'!F52),IF(AND(OR(C52="Ireland",INDEX(Locations!$B$3:$F$308,MATCH('Dept B Planning'!C52,Locations!$B$3:$B$308,0),5)="Yes"),E52="Car",INDEX(Locations!$B$3:$E$308,MATCH('Dept B Planning'!D52,Locations!$B$3:$B$308,0),4)="UK"),(J52)*(0.15*Transport!$C$14+0.85*Transport!$C$9)*'Dept B Planning'!F52,IF(AND(OR(D52="Ireland",INDEX(Locations!$B$3:$F$308,MATCH('Dept B Planning'!D52,Locations!$B$3:$B$308,0),5)="Yes"),E52="Car",INDEX(Locations!$B$3:$E$308,MATCH('Dept B Planning'!C52,Locations!$B$3:$B$308,0),4)="UK"),(J52)*(0.15*Transport!$C$14+0.85*Transport!$C$9)*'Dept B Planning'!F52,IF(AND(OR(C52="Ireland",INDEX(Locations!$B$3:$F$308,MATCH('Dept B Planning'!C52,Locations!$B$3:$B$308,0),5)="Yes"),E52="Hybrid Car",INDEX(Locations!$B$3:$E$308,MATCH('Dept B Planning'!D52,Locations!$B$3:$B$308,0),4)="UK"),(J52)*(0.15*Transport!$C$14+0.85*Transport!$C$9)*'Dept B Planning'!F52,IF(AND(OR(D52="Ireland",INDEX(Locations!$B$3:$F$308,MATCH('Dept B Planning'!D52,Locations!$B$3:$B$308,0),5)="Yes"),E52="Hybrid Car",INDEX(Locations!$B$3:$E$308,MATCH('Dept B Planning'!C52,Locations!$B$3:$B$308,0),4)="UK"),(J52)*(0.15*Transport!$C$14+0.85*Transport!$C$9)*'Dept B Planning'!F52,IF(AND(OR(C52="Ireland",INDEX(Locations!$B$3:$F$308,MATCH('Dept B Planning'!C52,Locations!$B$3:$B$308,0),5)="Yes"),E52="Electric Car",INDEX(Locations!$B$3:$E$308,MATCH('Dept B Planning'!D52,Locations!$B$3:$B$308,0),4)="UK"),(J52)*(0.15*Transport!$C$14+0.85*Transport!$C$8)*'Dept B Planning'!F52,IF(AND(OR(D52="Ireland",INDEX(Locations!$B$3:$F$308,MATCH('Dept B Planning'!D52,Locations!$B$3:$B$308,0),5)="Yes"),E52="Electric Car",INDEX(Locations!$B$3:$E$308,MATCH('Dept B Planning'!C52,Locations!$B$3:$B$308,0),4)="UK"),(J52)*(0.15*Transport!$C$14+0.85*Transport!$C$8)*'Dept B Planning'!F52,IF(AND(OR(C52="Ireland",INDEX(Locations!$B$3:$F$308,MATCH('Dept B Planning'!C52,Locations!$B$3:$B$308,0),5)="Yes"),E52="Bus/Coach",INDEX(Locations!$B$3:$E$308,MATCH('Dept B Planning'!D52,Locations!$B$3:$B$308,0),4)="UK"),(J52)*(0.15*Transport!$C$13+0.85*Transport!$C$5)*'Dept B Planning'!F52,IF(AND(OR(D52="Ireland",INDEX(Locations!$B$3:$F$308,MATCH('Dept B Planning'!D52,Locations!$B$3:$B$308,0),5)="Yes"),E52="Bus/Coach",INDEX(Locations!$B$3:$E$308,MATCH('Dept B Planning'!C52,Locations!$B$3:$B$308,0),4)="UK"),(J52)*(0.15*Transport!$C$13+0.85*Transport!$C$5)*'Dept B Planning'!F52,IF(AND(OR(C52="Ireland",INDEX(Locations!$B$3:$F$308,MATCH('Dept B Planning'!C52,Locations!$B$3:$B$308,0),5)="Yes"),E52="Train",INDEX(Locations!$B$3:$E$308,MATCH('Dept B Planning'!D52,Locations!$B$3:$B$308,0),4)="UK"),(J52)*(0.15*Transport!$C$13+0.85*Transport!$C$3)*'Dept B Planning'!F52,IF(AND(OR(D52="Ireland",INDEX(Locations!$B$3:$F$308,MATCH('Dept B Planning'!D52,Locations!$B$3:$B$308,0),5)="Yes"),E52="Train",INDEX(Locations!$B$3:$E$308,MATCH('Dept B Planning'!C52,Locations!$B$3:$B$308,0),4)="UK"),(J52)*(0.15*Transport!$C$13+0.85*Transport!$C$3),J52*(INDEX(Transport!$B$3:$E$14,MATCH('Dept B Planning'!E52,Transport!$B$3:$B$14,0),IF(INDEX(Locations!$B$3:$G$308,MATCH('Dept B Planning'!C52,Locations!$B$3:$B$308,0),4)="UK",2,IF(INDEX(Locations!$B$3:$G$308,MATCH('Dept B Planning'!C52,Locations!$B$3:$B$308,0),4)="Europe",3,4)))))*F52*G52*H52))))))))))))))))))),1)),"")</f>
        <v/>
      </c>
      <c r="L52" s="90"/>
    </row>
    <row r="53" spans="1:12" ht="17.399999999999999" customHeight="1" x14ac:dyDescent="0.25">
      <c r="A53" s="90"/>
      <c r="B53" s="91"/>
      <c r="C53" s="91"/>
      <c r="D53" s="91"/>
      <c r="E53" s="91"/>
      <c r="F53" s="90"/>
      <c r="G53" s="90">
        <v>1</v>
      </c>
      <c r="H53" s="101">
        <v>1</v>
      </c>
      <c r="I53" s="91"/>
      <c r="J53" s="100" t="str">
        <f>(IFERROR(IF(I53="Yes",(ROUND(6371 * ACOS(SIN((VLOOKUP(C53,Locations!B:D,2,FALSE))*PI()/180)*SIN((VLOOKUP(D53,Locations!B:D,2,FALSE))*PI()/180) + COS((VLOOKUP(C53,Locations!B:D,2,FALSE))*PI()/180) * COS((VLOOKUP(D53,Locations!B:D,2,FALSE))*PI()/180)*COS((VLOOKUP(D53,Locations!B:D,3,FALSE))* PI()/180-(VLOOKUP(C53,Locations!B:D,3,FALSE))*PI()/180))/1.609,0))*2,(ROUND(6371 * ACOS(SIN((VLOOKUP(C53,Locations!B:D,2,FALSE))*PI()/180)*SIN((VLOOKUP(D53,Locations!B:D,2,FALSE))*PI()/180) + COS((VLOOKUP(C53,Locations!B:D,2,FALSE))*PI()/180) * COS((VLOOKUP(D53,Locations!B:D,2,FALSE))*PI()/180)*COS((VLOOKUP(D53,Locations!B:D,3,FALSE))* PI()/180-(VLOOKUP(C53,Locations!B:D,3,FALSE))*PI()/180))/1.609,0))),""))</f>
        <v/>
      </c>
      <c r="K53" s="100" t="str" cm="1">
        <f t="array" ref="K53">IFERROR((ROUND(IF(AND(E53="Train",INDEX(Locations!$B$3:$E$308,MATCH('Dept B Planning'!C53,Locations!$B$3:$B$308,0),4)="Europe",INDEX(Locations!$B$3:$E$308,MATCH('Dept B Planning'!D53,Locations!$B$3:$B$308,0),4)="UK"),(((INDEX(Dover!$B$3:$G$124,MATCH('Dept B Planning'!C53,Dover!$B$3:$B$124,0),6))*Transport!$D$3)+(INDEX(Dover!$B$3:$G$124,MATCH('Dept B Planning'!D53,Dover!$B$3:$B$124,0),6)*Transport!$C$3))*'Dept B Planning'!F53*IF(I53="Yes",2,1),IF(AND(E53="Train",INDEX(Locations!$B$3:$E$308,MATCH('Dept B Planning'!D53,Locations!$B$3:$B$308,0),4)="Europe",INDEX(Locations!$B$3:$E$308,MATCH('Dept B Planning'!C53,Locations!$B$3:$B$308,0),4)="UK"),(((INDEX(Dover!$B$3:$G$124,MATCH('Dept B Planning'!D53,Dover!$B$3:$B$124,0),6))*Transport!$D$3)+(INDEX(Dover!$B$3:$G$124,MATCH('Dept B Planning'!C53,Dover!$B$3:$B$124,0),6)*Transport!$C$3))*'Dept B Planning'!F53*IF(I53="Yes",2,1),IF(AND(E53="Bus/Coach",INDEX(Locations!$B$3:$E$308,MATCH('Dept B Planning'!C53,Locations!$B$3:$B$308,0),4)="Europe",INDEX(Locations!$B$3:$E$308,MATCH('Dept B Planning'!D53,Locations!$B$3:$B$308,0),4)="UK"),((((J53)-42.4)*Transport!$D$5)+(42.4*Transport!$D$13))*'Dept B Planning'!F53,IF(AND(E53="Bus/Coach",INDEX(Locations!$B$3:$E$308,MATCH('Dept B Planning'!D53,Locations!$B$3:$B$308,0),4)="Europe",INDEX(Locations!$B$3:$E$308,MATCH('Dept B Planning'!C53,Locations!$B$3:$B$308,0),4)="UK"),((((J53)-42.4)*Transport!$D$5)+(42.4*Transport!$D$13))*'Dept B Planning'!F53,IF(AND(E53="Car",INDEX(Locations!$B$3:$E$308,MATCH('Dept B Planning'!C53,Locations!$B$3:$B$308,0),4)="Europe",INDEX(Locations!$B$3:$E$308,MATCH('Dept B Planning'!D53,Locations!$B$3:$B$308,0),4)="UK"),(((((J53)-42.4)*Transport!$D$9)+(42.4*Transport!$D$14))*'Dept B Planning'!F53),IF(AND(E53="Car",INDEX(Locations!$B$3:$E$308,MATCH('Dept B Planning'!D53,Locations!$B$3:$B$308,0),4)="Europe",INDEX(Locations!$B$3:$E$308,MATCH('Dept B Planning'!C53,Locations!$B$3:$B$308,0),4)="UK"),(((((J53)-42.4)*Transport!$D$9)+(42.4*Transport!$D$14))*'Dept B Planning'!F53),IF(AND(E53="Hybrid car",INDEX(Locations!$B$3:$E$308,MATCH('Dept B Planning'!C53,Locations!$B$3:$B$308,0),4)="Europe",INDEX(Locations!$B$3:$E$308,MATCH('Dept B Planning'!D53,Locations!$B$3:$B$308,0),4)="UK"),(((((J53)-42.4)*Transport!$D$9)+(42.4*Transport!$D$14))*'Dept B Planning'!F53),IF(AND(E53="Hybrid car",INDEX(Locations!$B$3:$E$308,MATCH('Dept B Planning'!D53,Locations!$B$3:$B$308,0),4)="Europe",INDEX(Locations!$B$3:$E$308,MATCH('Dept B Planning'!C53,Locations!$B$3:$B$308,0),4)="UK"),(((((J53)-42.4)*Transport!$D$9)+(42.4*Transport!$D$14))*'Dept B Planning'!F53),IF(AND(E53="Electric car",INDEX(Locations!$B$3:$E$308,MATCH('Dept B Planning'!C53,Locations!$B$3:$B$308,0),4)="Europe",INDEX(Locations!$B$3:$E$308,MATCH('Dept B Planning'!D53,Locations!$B$3:$B$308,0),4)="UK"),(((((J53)-42.4)*Transport!$D$8)+(42.4*Transport!$D$14))*'Dept B Planning'!F53),IF(AND(E53="Electric car",INDEX(Locations!$B$3:$E$308,MATCH('Dept B Planning'!D53,Locations!$B$3:$B$308,0),4)="Europe",INDEX(Locations!$B$3:$E$308,MATCH('Dept B Planning'!C53,Locations!$B$3:$B$308,0),4)="UK"),(((((J53)-42.4)*Transport!$D$8)+(42.4*Transport!$D$14))*'Dept B Planning'!F53),IF(AND(OR(C53="Ireland",INDEX(Locations!$B$3:$F$308,MATCH('Dept B Planning'!C53,Locations!$B$3:$B$308,0),5)="Yes"),E53="Car",INDEX(Locations!$B$3:$E$308,MATCH('Dept B Planning'!D53,Locations!$B$3:$B$308,0),4)="UK"),(J53)*(0.15*Transport!$C$14+0.85*Transport!$C$9)*'Dept B Planning'!F53,IF(AND(OR(D53="Ireland",INDEX(Locations!$B$3:$F$308,MATCH('Dept B Planning'!D53,Locations!$B$3:$B$308,0),5)="Yes"),E53="Car",INDEX(Locations!$B$3:$E$308,MATCH('Dept B Planning'!C53,Locations!$B$3:$B$308,0),4)="UK"),(J53)*(0.15*Transport!$C$14+0.85*Transport!$C$9)*'Dept B Planning'!F53,IF(AND(OR(C53="Ireland",INDEX(Locations!$B$3:$F$308,MATCH('Dept B Planning'!C53,Locations!$B$3:$B$308,0),5)="Yes"),E53="Hybrid Car",INDEX(Locations!$B$3:$E$308,MATCH('Dept B Planning'!D53,Locations!$B$3:$B$308,0),4)="UK"),(J53)*(0.15*Transport!$C$14+0.85*Transport!$C$9)*'Dept B Planning'!F53,IF(AND(OR(D53="Ireland",INDEX(Locations!$B$3:$F$308,MATCH('Dept B Planning'!D53,Locations!$B$3:$B$308,0),5)="Yes"),E53="Hybrid Car",INDEX(Locations!$B$3:$E$308,MATCH('Dept B Planning'!C53,Locations!$B$3:$B$308,0),4)="UK"),(J53)*(0.15*Transport!$C$14+0.85*Transport!$C$9)*'Dept B Planning'!F53,IF(AND(OR(C53="Ireland",INDEX(Locations!$B$3:$F$308,MATCH('Dept B Planning'!C53,Locations!$B$3:$B$308,0),5)="Yes"),E53="Electric Car",INDEX(Locations!$B$3:$E$308,MATCH('Dept B Planning'!D53,Locations!$B$3:$B$308,0),4)="UK"),(J53)*(0.15*Transport!$C$14+0.85*Transport!$C$8)*'Dept B Planning'!F53,IF(AND(OR(D53="Ireland",INDEX(Locations!$B$3:$F$308,MATCH('Dept B Planning'!D53,Locations!$B$3:$B$308,0),5)="Yes"),E53="Electric Car",INDEX(Locations!$B$3:$E$308,MATCH('Dept B Planning'!C53,Locations!$B$3:$B$308,0),4)="UK"),(J53)*(0.15*Transport!$C$14+0.85*Transport!$C$8)*'Dept B Planning'!F53,IF(AND(OR(C53="Ireland",INDEX(Locations!$B$3:$F$308,MATCH('Dept B Planning'!C53,Locations!$B$3:$B$308,0),5)="Yes"),E53="Bus/Coach",INDEX(Locations!$B$3:$E$308,MATCH('Dept B Planning'!D53,Locations!$B$3:$B$308,0),4)="UK"),(J53)*(0.15*Transport!$C$13+0.85*Transport!$C$5)*'Dept B Planning'!F53,IF(AND(OR(D53="Ireland",INDEX(Locations!$B$3:$F$308,MATCH('Dept B Planning'!D53,Locations!$B$3:$B$308,0),5)="Yes"),E53="Bus/Coach",INDEX(Locations!$B$3:$E$308,MATCH('Dept B Planning'!C53,Locations!$B$3:$B$308,0),4)="UK"),(J53)*(0.15*Transport!$C$13+0.85*Transport!$C$5)*'Dept B Planning'!F53,IF(AND(OR(C53="Ireland",INDEX(Locations!$B$3:$F$308,MATCH('Dept B Planning'!C53,Locations!$B$3:$B$308,0),5)="Yes"),E53="Train",INDEX(Locations!$B$3:$E$308,MATCH('Dept B Planning'!D53,Locations!$B$3:$B$308,0),4)="UK"),(J53)*(0.15*Transport!$C$13+0.85*Transport!$C$3)*'Dept B Planning'!F53,IF(AND(OR(D53="Ireland",INDEX(Locations!$B$3:$F$308,MATCH('Dept B Planning'!D53,Locations!$B$3:$B$308,0),5)="Yes"),E53="Train",INDEX(Locations!$B$3:$E$308,MATCH('Dept B Planning'!C53,Locations!$B$3:$B$308,0),4)="UK"),(J53)*(0.15*Transport!$C$13+0.85*Transport!$C$3),J53*(INDEX(Transport!$B$3:$E$14,MATCH('Dept B Planning'!E53,Transport!$B$3:$B$14,0),IF(INDEX(Locations!$B$3:$G$308,MATCH('Dept B Planning'!C53,Locations!$B$3:$B$308,0),4)="UK",2,IF(INDEX(Locations!$B$3:$G$308,MATCH('Dept B Planning'!C53,Locations!$B$3:$B$308,0),4)="Europe",3,4)))))*F53*G53*H53))))))))))))))))))),1)),"")</f>
        <v/>
      </c>
      <c r="L53" s="90"/>
    </row>
    <row r="54" spans="1:12" ht="17.399999999999999" customHeight="1" x14ac:dyDescent="0.25">
      <c r="A54" s="90"/>
      <c r="B54" s="91"/>
      <c r="C54" s="91"/>
      <c r="D54" s="91"/>
      <c r="E54" s="91"/>
      <c r="F54" s="90"/>
      <c r="G54" s="90">
        <v>1</v>
      </c>
      <c r="H54" s="101">
        <v>1</v>
      </c>
      <c r="I54" s="91"/>
      <c r="J54" s="100" t="str">
        <f>(IFERROR(IF(I54="Yes",(ROUND(6371 * ACOS(SIN((VLOOKUP(C54,Locations!B:D,2,FALSE))*PI()/180)*SIN((VLOOKUP(D54,Locations!B:D,2,FALSE))*PI()/180) + COS((VLOOKUP(C54,Locations!B:D,2,FALSE))*PI()/180) * COS((VLOOKUP(D54,Locations!B:D,2,FALSE))*PI()/180)*COS((VLOOKUP(D54,Locations!B:D,3,FALSE))* PI()/180-(VLOOKUP(C54,Locations!B:D,3,FALSE))*PI()/180))/1.609,0))*2,(ROUND(6371 * ACOS(SIN((VLOOKUP(C54,Locations!B:D,2,FALSE))*PI()/180)*SIN((VLOOKUP(D54,Locations!B:D,2,FALSE))*PI()/180) + COS((VLOOKUP(C54,Locations!B:D,2,FALSE))*PI()/180) * COS((VLOOKUP(D54,Locations!B:D,2,FALSE))*PI()/180)*COS((VLOOKUP(D54,Locations!B:D,3,FALSE))* PI()/180-(VLOOKUP(C54,Locations!B:D,3,FALSE))*PI()/180))/1.609,0))),""))</f>
        <v/>
      </c>
      <c r="K54" s="100" t="str" cm="1">
        <f t="array" ref="K54">IFERROR((ROUND(IF(AND(E54="Train",INDEX(Locations!$B$3:$E$308,MATCH('Dept B Planning'!C54,Locations!$B$3:$B$308,0),4)="Europe",INDEX(Locations!$B$3:$E$308,MATCH('Dept B Planning'!D54,Locations!$B$3:$B$308,0),4)="UK"),(((INDEX(Dover!$B$3:$G$124,MATCH('Dept B Planning'!C54,Dover!$B$3:$B$124,0),6))*Transport!$D$3)+(INDEX(Dover!$B$3:$G$124,MATCH('Dept B Planning'!D54,Dover!$B$3:$B$124,0),6)*Transport!$C$3))*'Dept B Planning'!F54*IF(I54="Yes",2,1),IF(AND(E54="Train",INDEX(Locations!$B$3:$E$308,MATCH('Dept B Planning'!D54,Locations!$B$3:$B$308,0),4)="Europe",INDEX(Locations!$B$3:$E$308,MATCH('Dept B Planning'!C54,Locations!$B$3:$B$308,0),4)="UK"),(((INDEX(Dover!$B$3:$G$124,MATCH('Dept B Planning'!D54,Dover!$B$3:$B$124,0),6))*Transport!$D$3)+(INDEX(Dover!$B$3:$G$124,MATCH('Dept B Planning'!C54,Dover!$B$3:$B$124,0),6)*Transport!$C$3))*'Dept B Planning'!F54*IF(I54="Yes",2,1),IF(AND(E54="Bus/Coach",INDEX(Locations!$B$3:$E$308,MATCH('Dept B Planning'!C54,Locations!$B$3:$B$308,0),4)="Europe",INDEX(Locations!$B$3:$E$308,MATCH('Dept B Planning'!D54,Locations!$B$3:$B$308,0),4)="UK"),((((J54)-42.4)*Transport!$D$5)+(42.4*Transport!$D$13))*'Dept B Planning'!F54,IF(AND(E54="Bus/Coach",INDEX(Locations!$B$3:$E$308,MATCH('Dept B Planning'!D54,Locations!$B$3:$B$308,0),4)="Europe",INDEX(Locations!$B$3:$E$308,MATCH('Dept B Planning'!C54,Locations!$B$3:$B$308,0),4)="UK"),((((J54)-42.4)*Transport!$D$5)+(42.4*Transport!$D$13))*'Dept B Planning'!F54,IF(AND(E54="Car",INDEX(Locations!$B$3:$E$308,MATCH('Dept B Planning'!C54,Locations!$B$3:$B$308,0),4)="Europe",INDEX(Locations!$B$3:$E$308,MATCH('Dept B Planning'!D54,Locations!$B$3:$B$308,0),4)="UK"),(((((J54)-42.4)*Transport!$D$9)+(42.4*Transport!$D$14))*'Dept B Planning'!F54),IF(AND(E54="Car",INDEX(Locations!$B$3:$E$308,MATCH('Dept B Planning'!D54,Locations!$B$3:$B$308,0),4)="Europe",INDEX(Locations!$B$3:$E$308,MATCH('Dept B Planning'!C54,Locations!$B$3:$B$308,0),4)="UK"),(((((J54)-42.4)*Transport!$D$9)+(42.4*Transport!$D$14))*'Dept B Planning'!F54),IF(AND(E54="Hybrid car",INDEX(Locations!$B$3:$E$308,MATCH('Dept B Planning'!C54,Locations!$B$3:$B$308,0),4)="Europe",INDEX(Locations!$B$3:$E$308,MATCH('Dept B Planning'!D54,Locations!$B$3:$B$308,0),4)="UK"),(((((J54)-42.4)*Transport!$D$9)+(42.4*Transport!$D$14))*'Dept B Planning'!F54),IF(AND(E54="Hybrid car",INDEX(Locations!$B$3:$E$308,MATCH('Dept B Planning'!D54,Locations!$B$3:$B$308,0),4)="Europe",INDEX(Locations!$B$3:$E$308,MATCH('Dept B Planning'!C54,Locations!$B$3:$B$308,0),4)="UK"),(((((J54)-42.4)*Transport!$D$9)+(42.4*Transport!$D$14))*'Dept B Planning'!F54),IF(AND(E54="Electric car",INDEX(Locations!$B$3:$E$308,MATCH('Dept B Planning'!C54,Locations!$B$3:$B$308,0),4)="Europe",INDEX(Locations!$B$3:$E$308,MATCH('Dept B Planning'!D54,Locations!$B$3:$B$308,0),4)="UK"),(((((J54)-42.4)*Transport!$D$8)+(42.4*Transport!$D$14))*'Dept B Planning'!F54),IF(AND(E54="Electric car",INDEX(Locations!$B$3:$E$308,MATCH('Dept B Planning'!D54,Locations!$B$3:$B$308,0),4)="Europe",INDEX(Locations!$B$3:$E$308,MATCH('Dept B Planning'!C54,Locations!$B$3:$B$308,0),4)="UK"),(((((J54)-42.4)*Transport!$D$8)+(42.4*Transport!$D$14))*'Dept B Planning'!F54),IF(AND(OR(C54="Ireland",INDEX(Locations!$B$3:$F$308,MATCH('Dept B Planning'!C54,Locations!$B$3:$B$308,0),5)="Yes"),E54="Car",INDEX(Locations!$B$3:$E$308,MATCH('Dept B Planning'!D54,Locations!$B$3:$B$308,0),4)="UK"),(J54)*(0.15*Transport!$C$14+0.85*Transport!$C$9)*'Dept B Planning'!F54,IF(AND(OR(D54="Ireland",INDEX(Locations!$B$3:$F$308,MATCH('Dept B Planning'!D54,Locations!$B$3:$B$308,0),5)="Yes"),E54="Car",INDEX(Locations!$B$3:$E$308,MATCH('Dept B Planning'!C54,Locations!$B$3:$B$308,0),4)="UK"),(J54)*(0.15*Transport!$C$14+0.85*Transport!$C$9)*'Dept B Planning'!F54,IF(AND(OR(C54="Ireland",INDEX(Locations!$B$3:$F$308,MATCH('Dept B Planning'!C54,Locations!$B$3:$B$308,0),5)="Yes"),E54="Hybrid Car",INDEX(Locations!$B$3:$E$308,MATCH('Dept B Planning'!D54,Locations!$B$3:$B$308,0),4)="UK"),(J54)*(0.15*Transport!$C$14+0.85*Transport!$C$9)*'Dept B Planning'!F54,IF(AND(OR(D54="Ireland",INDEX(Locations!$B$3:$F$308,MATCH('Dept B Planning'!D54,Locations!$B$3:$B$308,0),5)="Yes"),E54="Hybrid Car",INDEX(Locations!$B$3:$E$308,MATCH('Dept B Planning'!C54,Locations!$B$3:$B$308,0),4)="UK"),(J54)*(0.15*Transport!$C$14+0.85*Transport!$C$9)*'Dept B Planning'!F54,IF(AND(OR(C54="Ireland",INDEX(Locations!$B$3:$F$308,MATCH('Dept B Planning'!C54,Locations!$B$3:$B$308,0),5)="Yes"),E54="Electric Car",INDEX(Locations!$B$3:$E$308,MATCH('Dept B Planning'!D54,Locations!$B$3:$B$308,0),4)="UK"),(J54)*(0.15*Transport!$C$14+0.85*Transport!$C$8)*'Dept B Planning'!F54,IF(AND(OR(D54="Ireland",INDEX(Locations!$B$3:$F$308,MATCH('Dept B Planning'!D54,Locations!$B$3:$B$308,0),5)="Yes"),E54="Electric Car",INDEX(Locations!$B$3:$E$308,MATCH('Dept B Planning'!C54,Locations!$B$3:$B$308,0),4)="UK"),(J54)*(0.15*Transport!$C$14+0.85*Transport!$C$8)*'Dept B Planning'!F54,IF(AND(OR(C54="Ireland",INDEX(Locations!$B$3:$F$308,MATCH('Dept B Planning'!C54,Locations!$B$3:$B$308,0),5)="Yes"),E54="Bus/Coach",INDEX(Locations!$B$3:$E$308,MATCH('Dept B Planning'!D54,Locations!$B$3:$B$308,0),4)="UK"),(J54)*(0.15*Transport!$C$13+0.85*Transport!$C$5)*'Dept B Planning'!F54,IF(AND(OR(D54="Ireland",INDEX(Locations!$B$3:$F$308,MATCH('Dept B Planning'!D54,Locations!$B$3:$B$308,0),5)="Yes"),E54="Bus/Coach",INDEX(Locations!$B$3:$E$308,MATCH('Dept B Planning'!C54,Locations!$B$3:$B$308,0),4)="UK"),(J54)*(0.15*Transport!$C$13+0.85*Transport!$C$5)*'Dept B Planning'!F54,IF(AND(OR(C54="Ireland",INDEX(Locations!$B$3:$F$308,MATCH('Dept B Planning'!C54,Locations!$B$3:$B$308,0),5)="Yes"),E54="Train",INDEX(Locations!$B$3:$E$308,MATCH('Dept B Planning'!D54,Locations!$B$3:$B$308,0),4)="UK"),(J54)*(0.15*Transport!$C$13+0.85*Transport!$C$3)*'Dept B Planning'!F54,IF(AND(OR(D54="Ireland",INDEX(Locations!$B$3:$F$308,MATCH('Dept B Planning'!D54,Locations!$B$3:$B$308,0),5)="Yes"),E54="Train",INDEX(Locations!$B$3:$E$308,MATCH('Dept B Planning'!C54,Locations!$B$3:$B$308,0),4)="UK"),(J54)*(0.15*Transport!$C$13+0.85*Transport!$C$3),J54*(INDEX(Transport!$B$3:$E$14,MATCH('Dept B Planning'!E54,Transport!$B$3:$B$14,0),IF(INDEX(Locations!$B$3:$G$308,MATCH('Dept B Planning'!C54,Locations!$B$3:$B$308,0),4)="UK",2,IF(INDEX(Locations!$B$3:$G$308,MATCH('Dept B Planning'!C54,Locations!$B$3:$B$308,0),4)="Europe",3,4)))))*F54*G54*H54))))))))))))))))))),1)),"")</f>
        <v/>
      </c>
      <c r="L54" s="90"/>
    </row>
    <row r="55" spans="1:12" ht="17.399999999999999" customHeight="1" x14ac:dyDescent="0.25">
      <c r="A55" s="90"/>
      <c r="B55" s="91"/>
      <c r="C55" s="91"/>
      <c r="D55" s="91"/>
      <c r="E55" s="91"/>
      <c r="F55" s="90"/>
      <c r="G55" s="90">
        <v>1</v>
      </c>
      <c r="H55" s="101">
        <v>1</v>
      </c>
      <c r="I55" s="91"/>
      <c r="J55" s="100" t="str">
        <f>(IFERROR(IF(I55="Yes",(ROUND(6371 * ACOS(SIN((VLOOKUP(C55,Locations!B:D,2,FALSE))*PI()/180)*SIN((VLOOKUP(D55,Locations!B:D,2,FALSE))*PI()/180) + COS((VLOOKUP(C55,Locations!B:D,2,FALSE))*PI()/180) * COS((VLOOKUP(D55,Locations!B:D,2,FALSE))*PI()/180)*COS((VLOOKUP(D55,Locations!B:D,3,FALSE))* PI()/180-(VLOOKUP(C55,Locations!B:D,3,FALSE))*PI()/180))/1.609,0))*2,(ROUND(6371 * ACOS(SIN((VLOOKUP(C55,Locations!B:D,2,FALSE))*PI()/180)*SIN((VLOOKUP(D55,Locations!B:D,2,FALSE))*PI()/180) + COS((VLOOKUP(C55,Locations!B:D,2,FALSE))*PI()/180) * COS((VLOOKUP(D55,Locations!B:D,2,FALSE))*PI()/180)*COS((VLOOKUP(D55,Locations!B:D,3,FALSE))* PI()/180-(VLOOKUP(C55,Locations!B:D,3,FALSE))*PI()/180))/1.609,0))),""))</f>
        <v/>
      </c>
      <c r="K55" s="100" t="str" cm="1">
        <f t="array" ref="K55">IFERROR((ROUND(IF(AND(E55="Train",INDEX(Locations!$B$3:$E$308,MATCH('Dept B Planning'!C55,Locations!$B$3:$B$308,0),4)="Europe",INDEX(Locations!$B$3:$E$308,MATCH('Dept B Planning'!D55,Locations!$B$3:$B$308,0),4)="UK"),(((INDEX(Dover!$B$3:$G$124,MATCH('Dept B Planning'!C55,Dover!$B$3:$B$124,0),6))*Transport!$D$3)+(INDEX(Dover!$B$3:$G$124,MATCH('Dept B Planning'!D55,Dover!$B$3:$B$124,0),6)*Transport!$C$3))*'Dept B Planning'!F55*IF(I55="Yes",2,1),IF(AND(E55="Train",INDEX(Locations!$B$3:$E$308,MATCH('Dept B Planning'!D55,Locations!$B$3:$B$308,0),4)="Europe",INDEX(Locations!$B$3:$E$308,MATCH('Dept B Planning'!C55,Locations!$B$3:$B$308,0),4)="UK"),(((INDEX(Dover!$B$3:$G$124,MATCH('Dept B Planning'!D55,Dover!$B$3:$B$124,0),6))*Transport!$D$3)+(INDEX(Dover!$B$3:$G$124,MATCH('Dept B Planning'!C55,Dover!$B$3:$B$124,0),6)*Transport!$C$3))*'Dept B Planning'!F55*IF(I55="Yes",2,1),IF(AND(E55="Bus/Coach",INDEX(Locations!$B$3:$E$308,MATCH('Dept B Planning'!C55,Locations!$B$3:$B$308,0),4)="Europe",INDEX(Locations!$B$3:$E$308,MATCH('Dept B Planning'!D55,Locations!$B$3:$B$308,0),4)="UK"),((((J55)-42.4)*Transport!$D$5)+(42.4*Transport!$D$13))*'Dept B Planning'!F55,IF(AND(E55="Bus/Coach",INDEX(Locations!$B$3:$E$308,MATCH('Dept B Planning'!D55,Locations!$B$3:$B$308,0),4)="Europe",INDEX(Locations!$B$3:$E$308,MATCH('Dept B Planning'!C55,Locations!$B$3:$B$308,0),4)="UK"),((((J55)-42.4)*Transport!$D$5)+(42.4*Transport!$D$13))*'Dept B Planning'!F55,IF(AND(E55="Car",INDEX(Locations!$B$3:$E$308,MATCH('Dept B Planning'!C55,Locations!$B$3:$B$308,0),4)="Europe",INDEX(Locations!$B$3:$E$308,MATCH('Dept B Planning'!D55,Locations!$B$3:$B$308,0),4)="UK"),(((((J55)-42.4)*Transport!$D$9)+(42.4*Transport!$D$14))*'Dept B Planning'!F55),IF(AND(E55="Car",INDEX(Locations!$B$3:$E$308,MATCH('Dept B Planning'!D55,Locations!$B$3:$B$308,0),4)="Europe",INDEX(Locations!$B$3:$E$308,MATCH('Dept B Planning'!C55,Locations!$B$3:$B$308,0),4)="UK"),(((((J55)-42.4)*Transport!$D$9)+(42.4*Transport!$D$14))*'Dept B Planning'!F55),IF(AND(E55="Hybrid car",INDEX(Locations!$B$3:$E$308,MATCH('Dept B Planning'!C55,Locations!$B$3:$B$308,0),4)="Europe",INDEX(Locations!$B$3:$E$308,MATCH('Dept B Planning'!D55,Locations!$B$3:$B$308,0),4)="UK"),(((((J55)-42.4)*Transport!$D$9)+(42.4*Transport!$D$14))*'Dept B Planning'!F55),IF(AND(E55="Hybrid car",INDEX(Locations!$B$3:$E$308,MATCH('Dept B Planning'!D55,Locations!$B$3:$B$308,0),4)="Europe",INDEX(Locations!$B$3:$E$308,MATCH('Dept B Planning'!C55,Locations!$B$3:$B$308,0),4)="UK"),(((((J55)-42.4)*Transport!$D$9)+(42.4*Transport!$D$14))*'Dept B Planning'!F55),IF(AND(E55="Electric car",INDEX(Locations!$B$3:$E$308,MATCH('Dept B Planning'!C55,Locations!$B$3:$B$308,0),4)="Europe",INDEX(Locations!$B$3:$E$308,MATCH('Dept B Planning'!D55,Locations!$B$3:$B$308,0),4)="UK"),(((((J55)-42.4)*Transport!$D$8)+(42.4*Transport!$D$14))*'Dept B Planning'!F55),IF(AND(E55="Electric car",INDEX(Locations!$B$3:$E$308,MATCH('Dept B Planning'!D55,Locations!$B$3:$B$308,0),4)="Europe",INDEX(Locations!$B$3:$E$308,MATCH('Dept B Planning'!C55,Locations!$B$3:$B$308,0),4)="UK"),(((((J55)-42.4)*Transport!$D$8)+(42.4*Transport!$D$14))*'Dept B Planning'!F55),IF(AND(OR(C55="Ireland",INDEX(Locations!$B$3:$F$308,MATCH('Dept B Planning'!C55,Locations!$B$3:$B$308,0),5)="Yes"),E55="Car",INDEX(Locations!$B$3:$E$308,MATCH('Dept B Planning'!D55,Locations!$B$3:$B$308,0),4)="UK"),(J55)*(0.15*Transport!$C$14+0.85*Transport!$C$9)*'Dept B Planning'!F55,IF(AND(OR(D55="Ireland",INDEX(Locations!$B$3:$F$308,MATCH('Dept B Planning'!D55,Locations!$B$3:$B$308,0),5)="Yes"),E55="Car",INDEX(Locations!$B$3:$E$308,MATCH('Dept B Planning'!C55,Locations!$B$3:$B$308,0),4)="UK"),(J55)*(0.15*Transport!$C$14+0.85*Transport!$C$9)*'Dept B Planning'!F55,IF(AND(OR(C55="Ireland",INDEX(Locations!$B$3:$F$308,MATCH('Dept B Planning'!C55,Locations!$B$3:$B$308,0),5)="Yes"),E55="Hybrid Car",INDEX(Locations!$B$3:$E$308,MATCH('Dept B Planning'!D55,Locations!$B$3:$B$308,0),4)="UK"),(J55)*(0.15*Transport!$C$14+0.85*Transport!$C$9)*'Dept B Planning'!F55,IF(AND(OR(D55="Ireland",INDEX(Locations!$B$3:$F$308,MATCH('Dept B Planning'!D55,Locations!$B$3:$B$308,0),5)="Yes"),E55="Hybrid Car",INDEX(Locations!$B$3:$E$308,MATCH('Dept B Planning'!C55,Locations!$B$3:$B$308,0),4)="UK"),(J55)*(0.15*Transport!$C$14+0.85*Transport!$C$9)*'Dept B Planning'!F55,IF(AND(OR(C55="Ireland",INDEX(Locations!$B$3:$F$308,MATCH('Dept B Planning'!C55,Locations!$B$3:$B$308,0),5)="Yes"),E55="Electric Car",INDEX(Locations!$B$3:$E$308,MATCH('Dept B Planning'!D55,Locations!$B$3:$B$308,0),4)="UK"),(J55)*(0.15*Transport!$C$14+0.85*Transport!$C$8)*'Dept B Planning'!F55,IF(AND(OR(D55="Ireland",INDEX(Locations!$B$3:$F$308,MATCH('Dept B Planning'!D55,Locations!$B$3:$B$308,0),5)="Yes"),E55="Electric Car",INDEX(Locations!$B$3:$E$308,MATCH('Dept B Planning'!C55,Locations!$B$3:$B$308,0),4)="UK"),(J55)*(0.15*Transport!$C$14+0.85*Transport!$C$8)*'Dept B Planning'!F55,IF(AND(OR(C55="Ireland",INDEX(Locations!$B$3:$F$308,MATCH('Dept B Planning'!C55,Locations!$B$3:$B$308,0),5)="Yes"),E55="Bus/Coach",INDEX(Locations!$B$3:$E$308,MATCH('Dept B Planning'!D55,Locations!$B$3:$B$308,0),4)="UK"),(J55)*(0.15*Transport!$C$13+0.85*Transport!$C$5)*'Dept B Planning'!F55,IF(AND(OR(D55="Ireland",INDEX(Locations!$B$3:$F$308,MATCH('Dept B Planning'!D55,Locations!$B$3:$B$308,0),5)="Yes"),E55="Bus/Coach",INDEX(Locations!$B$3:$E$308,MATCH('Dept B Planning'!C55,Locations!$B$3:$B$308,0),4)="UK"),(J55)*(0.15*Transport!$C$13+0.85*Transport!$C$5)*'Dept B Planning'!F55,IF(AND(OR(C55="Ireland",INDEX(Locations!$B$3:$F$308,MATCH('Dept B Planning'!C55,Locations!$B$3:$B$308,0),5)="Yes"),E55="Train",INDEX(Locations!$B$3:$E$308,MATCH('Dept B Planning'!D55,Locations!$B$3:$B$308,0),4)="UK"),(J55)*(0.15*Transport!$C$13+0.85*Transport!$C$3)*'Dept B Planning'!F55,IF(AND(OR(D55="Ireland",INDEX(Locations!$B$3:$F$308,MATCH('Dept B Planning'!D55,Locations!$B$3:$B$308,0),5)="Yes"),E55="Train",INDEX(Locations!$B$3:$E$308,MATCH('Dept B Planning'!C55,Locations!$B$3:$B$308,0),4)="UK"),(J55)*(0.15*Transport!$C$13+0.85*Transport!$C$3),J55*(INDEX(Transport!$B$3:$E$14,MATCH('Dept B Planning'!E55,Transport!$B$3:$B$14,0),IF(INDEX(Locations!$B$3:$G$308,MATCH('Dept B Planning'!C55,Locations!$B$3:$B$308,0),4)="UK",2,IF(INDEX(Locations!$B$3:$G$308,MATCH('Dept B Planning'!C55,Locations!$B$3:$B$308,0),4)="Europe",3,4)))))*F55*G55*H55))))))))))))))))))),1)),"")</f>
        <v/>
      </c>
      <c r="L55" s="90"/>
    </row>
    <row r="56" spans="1:12" ht="17.399999999999999" customHeight="1" x14ac:dyDescent="0.25">
      <c r="A56" s="90"/>
      <c r="B56" s="91"/>
      <c r="C56" s="91"/>
      <c r="D56" s="91"/>
      <c r="E56" s="91"/>
      <c r="F56" s="90"/>
      <c r="G56" s="90">
        <v>1</v>
      </c>
      <c r="H56" s="101">
        <v>1</v>
      </c>
      <c r="I56" s="91"/>
      <c r="J56" s="100" t="str">
        <f>(IFERROR(IF(I56="Yes",(ROUND(6371 * ACOS(SIN((VLOOKUP(C56,Locations!B:D,2,FALSE))*PI()/180)*SIN((VLOOKUP(D56,Locations!B:D,2,FALSE))*PI()/180) + COS((VLOOKUP(C56,Locations!B:D,2,FALSE))*PI()/180) * COS((VLOOKUP(D56,Locations!B:D,2,FALSE))*PI()/180)*COS((VLOOKUP(D56,Locations!B:D,3,FALSE))* PI()/180-(VLOOKUP(C56,Locations!B:D,3,FALSE))*PI()/180))/1.609,0))*2,(ROUND(6371 * ACOS(SIN((VLOOKUP(C56,Locations!B:D,2,FALSE))*PI()/180)*SIN((VLOOKUP(D56,Locations!B:D,2,FALSE))*PI()/180) + COS((VLOOKUP(C56,Locations!B:D,2,FALSE))*PI()/180) * COS((VLOOKUP(D56,Locations!B:D,2,FALSE))*PI()/180)*COS((VLOOKUP(D56,Locations!B:D,3,FALSE))* PI()/180-(VLOOKUP(C56,Locations!B:D,3,FALSE))*PI()/180))/1.609,0))),""))</f>
        <v/>
      </c>
      <c r="K56" s="100" t="str" cm="1">
        <f t="array" ref="K56">IFERROR((ROUND(IF(AND(E56="Train",INDEX(Locations!$B$3:$E$308,MATCH('Dept B Planning'!C56,Locations!$B$3:$B$308,0),4)="Europe",INDEX(Locations!$B$3:$E$308,MATCH('Dept B Planning'!D56,Locations!$B$3:$B$308,0),4)="UK"),(((INDEX(Dover!$B$3:$G$124,MATCH('Dept B Planning'!C56,Dover!$B$3:$B$124,0),6))*Transport!$D$3)+(INDEX(Dover!$B$3:$G$124,MATCH('Dept B Planning'!D56,Dover!$B$3:$B$124,0),6)*Transport!$C$3))*'Dept B Planning'!F56*IF(I56="Yes",2,1),IF(AND(E56="Train",INDEX(Locations!$B$3:$E$308,MATCH('Dept B Planning'!D56,Locations!$B$3:$B$308,0),4)="Europe",INDEX(Locations!$B$3:$E$308,MATCH('Dept B Planning'!C56,Locations!$B$3:$B$308,0),4)="UK"),(((INDEX(Dover!$B$3:$G$124,MATCH('Dept B Planning'!D56,Dover!$B$3:$B$124,0),6))*Transport!$D$3)+(INDEX(Dover!$B$3:$G$124,MATCH('Dept B Planning'!C56,Dover!$B$3:$B$124,0),6)*Transport!$C$3))*'Dept B Planning'!F56*IF(I56="Yes",2,1),IF(AND(E56="Bus/Coach",INDEX(Locations!$B$3:$E$308,MATCH('Dept B Planning'!C56,Locations!$B$3:$B$308,0),4)="Europe",INDEX(Locations!$B$3:$E$308,MATCH('Dept B Planning'!D56,Locations!$B$3:$B$308,0),4)="UK"),((((J56)-42.4)*Transport!$D$5)+(42.4*Transport!$D$13))*'Dept B Planning'!F56,IF(AND(E56="Bus/Coach",INDEX(Locations!$B$3:$E$308,MATCH('Dept B Planning'!D56,Locations!$B$3:$B$308,0),4)="Europe",INDEX(Locations!$B$3:$E$308,MATCH('Dept B Planning'!C56,Locations!$B$3:$B$308,0),4)="UK"),((((J56)-42.4)*Transport!$D$5)+(42.4*Transport!$D$13))*'Dept B Planning'!F56,IF(AND(E56="Car",INDEX(Locations!$B$3:$E$308,MATCH('Dept B Planning'!C56,Locations!$B$3:$B$308,0),4)="Europe",INDEX(Locations!$B$3:$E$308,MATCH('Dept B Planning'!D56,Locations!$B$3:$B$308,0),4)="UK"),(((((J56)-42.4)*Transport!$D$9)+(42.4*Transport!$D$14))*'Dept B Planning'!F56),IF(AND(E56="Car",INDEX(Locations!$B$3:$E$308,MATCH('Dept B Planning'!D56,Locations!$B$3:$B$308,0),4)="Europe",INDEX(Locations!$B$3:$E$308,MATCH('Dept B Planning'!C56,Locations!$B$3:$B$308,0),4)="UK"),(((((J56)-42.4)*Transport!$D$9)+(42.4*Transport!$D$14))*'Dept B Planning'!F56),IF(AND(E56="Hybrid car",INDEX(Locations!$B$3:$E$308,MATCH('Dept B Planning'!C56,Locations!$B$3:$B$308,0),4)="Europe",INDEX(Locations!$B$3:$E$308,MATCH('Dept B Planning'!D56,Locations!$B$3:$B$308,0),4)="UK"),(((((J56)-42.4)*Transport!$D$9)+(42.4*Transport!$D$14))*'Dept B Planning'!F56),IF(AND(E56="Hybrid car",INDEX(Locations!$B$3:$E$308,MATCH('Dept B Planning'!D56,Locations!$B$3:$B$308,0),4)="Europe",INDEX(Locations!$B$3:$E$308,MATCH('Dept B Planning'!C56,Locations!$B$3:$B$308,0),4)="UK"),(((((J56)-42.4)*Transport!$D$9)+(42.4*Transport!$D$14))*'Dept B Planning'!F56),IF(AND(E56="Electric car",INDEX(Locations!$B$3:$E$308,MATCH('Dept B Planning'!C56,Locations!$B$3:$B$308,0),4)="Europe",INDEX(Locations!$B$3:$E$308,MATCH('Dept B Planning'!D56,Locations!$B$3:$B$308,0),4)="UK"),(((((J56)-42.4)*Transport!$D$8)+(42.4*Transport!$D$14))*'Dept B Planning'!F56),IF(AND(E56="Electric car",INDEX(Locations!$B$3:$E$308,MATCH('Dept B Planning'!D56,Locations!$B$3:$B$308,0),4)="Europe",INDEX(Locations!$B$3:$E$308,MATCH('Dept B Planning'!C56,Locations!$B$3:$B$308,0),4)="UK"),(((((J56)-42.4)*Transport!$D$8)+(42.4*Transport!$D$14))*'Dept B Planning'!F56),IF(AND(OR(C56="Ireland",INDEX(Locations!$B$3:$F$308,MATCH('Dept B Planning'!C56,Locations!$B$3:$B$308,0),5)="Yes"),E56="Car",INDEX(Locations!$B$3:$E$308,MATCH('Dept B Planning'!D56,Locations!$B$3:$B$308,0),4)="UK"),(J56)*(0.15*Transport!$C$14+0.85*Transport!$C$9)*'Dept B Planning'!F56,IF(AND(OR(D56="Ireland",INDEX(Locations!$B$3:$F$308,MATCH('Dept B Planning'!D56,Locations!$B$3:$B$308,0),5)="Yes"),E56="Car",INDEX(Locations!$B$3:$E$308,MATCH('Dept B Planning'!C56,Locations!$B$3:$B$308,0),4)="UK"),(J56)*(0.15*Transport!$C$14+0.85*Transport!$C$9)*'Dept B Planning'!F56,IF(AND(OR(C56="Ireland",INDEX(Locations!$B$3:$F$308,MATCH('Dept B Planning'!C56,Locations!$B$3:$B$308,0),5)="Yes"),E56="Hybrid Car",INDEX(Locations!$B$3:$E$308,MATCH('Dept B Planning'!D56,Locations!$B$3:$B$308,0),4)="UK"),(J56)*(0.15*Transport!$C$14+0.85*Transport!$C$9)*'Dept B Planning'!F56,IF(AND(OR(D56="Ireland",INDEX(Locations!$B$3:$F$308,MATCH('Dept B Planning'!D56,Locations!$B$3:$B$308,0),5)="Yes"),E56="Hybrid Car",INDEX(Locations!$B$3:$E$308,MATCH('Dept B Planning'!C56,Locations!$B$3:$B$308,0),4)="UK"),(J56)*(0.15*Transport!$C$14+0.85*Transport!$C$9)*'Dept B Planning'!F56,IF(AND(OR(C56="Ireland",INDEX(Locations!$B$3:$F$308,MATCH('Dept B Planning'!C56,Locations!$B$3:$B$308,0),5)="Yes"),E56="Electric Car",INDEX(Locations!$B$3:$E$308,MATCH('Dept B Planning'!D56,Locations!$B$3:$B$308,0),4)="UK"),(J56)*(0.15*Transport!$C$14+0.85*Transport!$C$8)*'Dept B Planning'!F56,IF(AND(OR(D56="Ireland",INDEX(Locations!$B$3:$F$308,MATCH('Dept B Planning'!D56,Locations!$B$3:$B$308,0),5)="Yes"),E56="Electric Car",INDEX(Locations!$B$3:$E$308,MATCH('Dept B Planning'!C56,Locations!$B$3:$B$308,0),4)="UK"),(J56)*(0.15*Transport!$C$14+0.85*Transport!$C$8)*'Dept B Planning'!F56,IF(AND(OR(C56="Ireland",INDEX(Locations!$B$3:$F$308,MATCH('Dept B Planning'!C56,Locations!$B$3:$B$308,0),5)="Yes"),E56="Bus/Coach",INDEX(Locations!$B$3:$E$308,MATCH('Dept B Planning'!D56,Locations!$B$3:$B$308,0),4)="UK"),(J56)*(0.15*Transport!$C$13+0.85*Transport!$C$5)*'Dept B Planning'!F56,IF(AND(OR(D56="Ireland",INDEX(Locations!$B$3:$F$308,MATCH('Dept B Planning'!D56,Locations!$B$3:$B$308,0),5)="Yes"),E56="Bus/Coach",INDEX(Locations!$B$3:$E$308,MATCH('Dept B Planning'!C56,Locations!$B$3:$B$308,0),4)="UK"),(J56)*(0.15*Transport!$C$13+0.85*Transport!$C$5)*'Dept B Planning'!F56,IF(AND(OR(C56="Ireland",INDEX(Locations!$B$3:$F$308,MATCH('Dept B Planning'!C56,Locations!$B$3:$B$308,0),5)="Yes"),E56="Train",INDEX(Locations!$B$3:$E$308,MATCH('Dept B Planning'!D56,Locations!$B$3:$B$308,0),4)="UK"),(J56)*(0.15*Transport!$C$13+0.85*Transport!$C$3)*'Dept B Planning'!F56,IF(AND(OR(D56="Ireland",INDEX(Locations!$B$3:$F$308,MATCH('Dept B Planning'!D56,Locations!$B$3:$B$308,0),5)="Yes"),E56="Train",INDEX(Locations!$B$3:$E$308,MATCH('Dept B Planning'!C56,Locations!$B$3:$B$308,0),4)="UK"),(J56)*(0.15*Transport!$C$13+0.85*Transport!$C$3),J56*(INDEX(Transport!$B$3:$E$14,MATCH('Dept B Planning'!E56,Transport!$B$3:$B$14,0),IF(INDEX(Locations!$B$3:$G$308,MATCH('Dept B Planning'!C56,Locations!$B$3:$B$308,0),4)="UK",2,IF(INDEX(Locations!$B$3:$G$308,MATCH('Dept B Planning'!C56,Locations!$B$3:$B$308,0),4)="Europe",3,4)))))*F56*G56*H56))))))))))))))))))),1)),"")</f>
        <v/>
      </c>
      <c r="L56" s="90"/>
    </row>
    <row r="57" spans="1:12" ht="17.399999999999999" customHeight="1" x14ac:dyDescent="0.25">
      <c r="A57" s="90"/>
      <c r="B57" s="91"/>
      <c r="C57" s="91"/>
      <c r="D57" s="91"/>
      <c r="E57" s="91"/>
      <c r="F57" s="90"/>
      <c r="G57" s="90">
        <v>1</v>
      </c>
      <c r="H57" s="101">
        <v>1</v>
      </c>
      <c r="I57" s="91"/>
      <c r="J57" s="100" t="str">
        <f>(IFERROR(IF(I57="Yes",(ROUND(6371 * ACOS(SIN((VLOOKUP(C57,Locations!B:D,2,FALSE))*PI()/180)*SIN((VLOOKUP(D57,Locations!B:D,2,FALSE))*PI()/180) + COS((VLOOKUP(C57,Locations!B:D,2,FALSE))*PI()/180) * COS((VLOOKUP(D57,Locations!B:D,2,FALSE))*PI()/180)*COS((VLOOKUP(D57,Locations!B:D,3,FALSE))* PI()/180-(VLOOKUP(C57,Locations!B:D,3,FALSE))*PI()/180))/1.609,0))*2,(ROUND(6371 * ACOS(SIN((VLOOKUP(C57,Locations!B:D,2,FALSE))*PI()/180)*SIN((VLOOKUP(D57,Locations!B:D,2,FALSE))*PI()/180) + COS((VLOOKUP(C57,Locations!B:D,2,FALSE))*PI()/180) * COS((VLOOKUP(D57,Locations!B:D,2,FALSE))*PI()/180)*COS((VLOOKUP(D57,Locations!B:D,3,FALSE))* PI()/180-(VLOOKUP(C57,Locations!B:D,3,FALSE))*PI()/180))/1.609,0))),""))</f>
        <v/>
      </c>
      <c r="K57" s="100" t="str" cm="1">
        <f t="array" ref="K57">IFERROR((ROUND(IF(AND(E57="Train",INDEX(Locations!$B$3:$E$308,MATCH('Dept B Planning'!C57,Locations!$B$3:$B$308,0),4)="Europe",INDEX(Locations!$B$3:$E$308,MATCH('Dept B Planning'!D57,Locations!$B$3:$B$308,0),4)="UK"),(((INDEX(Dover!$B$3:$G$124,MATCH('Dept B Planning'!C57,Dover!$B$3:$B$124,0),6))*Transport!$D$3)+(INDEX(Dover!$B$3:$G$124,MATCH('Dept B Planning'!D57,Dover!$B$3:$B$124,0),6)*Transport!$C$3))*'Dept B Planning'!F57*IF(I57="Yes",2,1),IF(AND(E57="Train",INDEX(Locations!$B$3:$E$308,MATCH('Dept B Planning'!D57,Locations!$B$3:$B$308,0),4)="Europe",INDEX(Locations!$B$3:$E$308,MATCH('Dept B Planning'!C57,Locations!$B$3:$B$308,0),4)="UK"),(((INDEX(Dover!$B$3:$G$124,MATCH('Dept B Planning'!D57,Dover!$B$3:$B$124,0),6))*Transport!$D$3)+(INDEX(Dover!$B$3:$G$124,MATCH('Dept B Planning'!C57,Dover!$B$3:$B$124,0),6)*Transport!$C$3))*'Dept B Planning'!F57*IF(I57="Yes",2,1),IF(AND(E57="Bus/Coach",INDEX(Locations!$B$3:$E$308,MATCH('Dept B Planning'!C57,Locations!$B$3:$B$308,0),4)="Europe",INDEX(Locations!$B$3:$E$308,MATCH('Dept B Planning'!D57,Locations!$B$3:$B$308,0),4)="UK"),((((J57)-42.4)*Transport!$D$5)+(42.4*Transport!$D$13))*'Dept B Planning'!F57,IF(AND(E57="Bus/Coach",INDEX(Locations!$B$3:$E$308,MATCH('Dept B Planning'!D57,Locations!$B$3:$B$308,0),4)="Europe",INDEX(Locations!$B$3:$E$308,MATCH('Dept B Planning'!C57,Locations!$B$3:$B$308,0),4)="UK"),((((J57)-42.4)*Transport!$D$5)+(42.4*Transport!$D$13))*'Dept B Planning'!F57,IF(AND(E57="Car",INDEX(Locations!$B$3:$E$308,MATCH('Dept B Planning'!C57,Locations!$B$3:$B$308,0),4)="Europe",INDEX(Locations!$B$3:$E$308,MATCH('Dept B Planning'!D57,Locations!$B$3:$B$308,0),4)="UK"),(((((J57)-42.4)*Transport!$D$9)+(42.4*Transport!$D$14))*'Dept B Planning'!F57),IF(AND(E57="Car",INDEX(Locations!$B$3:$E$308,MATCH('Dept B Planning'!D57,Locations!$B$3:$B$308,0),4)="Europe",INDEX(Locations!$B$3:$E$308,MATCH('Dept B Planning'!C57,Locations!$B$3:$B$308,0),4)="UK"),(((((J57)-42.4)*Transport!$D$9)+(42.4*Transport!$D$14))*'Dept B Planning'!F57),IF(AND(E57="Hybrid car",INDEX(Locations!$B$3:$E$308,MATCH('Dept B Planning'!C57,Locations!$B$3:$B$308,0),4)="Europe",INDEX(Locations!$B$3:$E$308,MATCH('Dept B Planning'!D57,Locations!$B$3:$B$308,0),4)="UK"),(((((J57)-42.4)*Transport!$D$9)+(42.4*Transport!$D$14))*'Dept B Planning'!F57),IF(AND(E57="Hybrid car",INDEX(Locations!$B$3:$E$308,MATCH('Dept B Planning'!D57,Locations!$B$3:$B$308,0),4)="Europe",INDEX(Locations!$B$3:$E$308,MATCH('Dept B Planning'!C57,Locations!$B$3:$B$308,0),4)="UK"),(((((J57)-42.4)*Transport!$D$9)+(42.4*Transport!$D$14))*'Dept B Planning'!F57),IF(AND(E57="Electric car",INDEX(Locations!$B$3:$E$308,MATCH('Dept B Planning'!C57,Locations!$B$3:$B$308,0),4)="Europe",INDEX(Locations!$B$3:$E$308,MATCH('Dept B Planning'!D57,Locations!$B$3:$B$308,0),4)="UK"),(((((J57)-42.4)*Transport!$D$8)+(42.4*Transport!$D$14))*'Dept B Planning'!F57),IF(AND(E57="Electric car",INDEX(Locations!$B$3:$E$308,MATCH('Dept B Planning'!D57,Locations!$B$3:$B$308,0),4)="Europe",INDEX(Locations!$B$3:$E$308,MATCH('Dept B Planning'!C57,Locations!$B$3:$B$308,0),4)="UK"),(((((J57)-42.4)*Transport!$D$8)+(42.4*Transport!$D$14))*'Dept B Planning'!F57),IF(AND(OR(C57="Ireland",INDEX(Locations!$B$3:$F$308,MATCH('Dept B Planning'!C57,Locations!$B$3:$B$308,0),5)="Yes"),E57="Car",INDEX(Locations!$B$3:$E$308,MATCH('Dept B Planning'!D57,Locations!$B$3:$B$308,0),4)="UK"),(J57)*(0.15*Transport!$C$14+0.85*Transport!$C$9)*'Dept B Planning'!F57,IF(AND(OR(D57="Ireland",INDEX(Locations!$B$3:$F$308,MATCH('Dept B Planning'!D57,Locations!$B$3:$B$308,0),5)="Yes"),E57="Car",INDEX(Locations!$B$3:$E$308,MATCH('Dept B Planning'!C57,Locations!$B$3:$B$308,0),4)="UK"),(J57)*(0.15*Transport!$C$14+0.85*Transport!$C$9)*'Dept B Planning'!F57,IF(AND(OR(C57="Ireland",INDEX(Locations!$B$3:$F$308,MATCH('Dept B Planning'!C57,Locations!$B$3:$B$308,0),5)="Yes"),E57="Hybrid Car",INDEX(Locations!$B$3:$E$308,MATCH('Dept B Planning'!D57,Locations!$B$3:$B$308,0),4)="UK"),(J57)*(0.15*Transport!$C$14+0.85*Transport!$C$9)*'Dept B Planning'!F57,IF(AND(OR(D57="Ireland",INDEX(Locations!$B$3:$F$308,MATCH('Dept B Planning'!D57,Locations!$B$3:$B$308,0),5)="Yes"),E57="Hybrid Car",INDEX(Locations!$B$3:$E$308,MATCH('Dept B Planning'!C57,Locations!$B$3:$B$308,0),4)="UK"),(J57)*(0.15*Transport!$C$14+0.85*Transport!$C$9)*'Dept B Planning'!F57,IF(AND(OR(C57="Ireland",INDEX(Locations!$B$3:$F$308,MATCH('Dept B Planning'!C57,Locations!$B$3:$B$308,0),5)="Yes"),E57="Electric Car",INDEX(Locations!$B$3:$E$308,MATCH('Dept B Planning'!D57,Locations!$B$3:$B$308,0),4)="UK"),(J57)*(0.15*Transport!$C$14+0.85*Transport!$C$8)*'Dept B Planning'!F57,IF(AND(OR(D57="Ireland",INDEX(Locations!$B$3:$F$308,MATCH('Dept B Planning'!D57,Locations!$B$3:$B$308,0),5)="Yes"),E57="Electric Car",INDEX(Locations!$B$3:$E$308,MATCH('Dept B Planning'!C57,Locations!$B$3:$B$308,0),4)="UK"),(J57)*(0.15*Transport!$C$14+0.85*Transport!$C$8)*'Dept B Planning'!F57,IF(AND(OR(C57="Ireland",INDEX(Locations!$B$3:$F$308,MATCH('Dept B Planning'!C57,Locations!$B$3:$B$308,0),5)="Yes"),E57="Bus/Coach",INDEX(Locations!$B$3:$E$308,MATCH('Dept B Planning'!D57,Locations!$B$3:$B$308,0),4)="UK"),(J57)*(0.15*Transport!$C$13+0.85*Transport!$C$5)*'Dept B Planning'!F57,IF(AND(OR(D57="Ireland",INDEX(Locations!$B$3:$F$308,MATCH('Dept B Planning'!D57,Locations!$B$3:$B$308,0),5)="Yes"),E57="Bus/Coach",INDEX(Locations!$B$3:$E$308,MATCH('Dept B Planning'!C57,Locations!$B$3:$B$308,0),4)="UK"),(J57)*(0.15*Transport!$C$13+0.85*Transport!$C$5)*'Dept B Planning'!F57,IF(AND(OR(C57="Ireland",INDEX(Locations!$B$3:$F$308,MATCH('Dept B Planning'!C57,Locations!$B$3:$B$308,0),5)="Yes"),E57="Train",INDEX(Locations!$B$3:$E$308,MATCH('Dept B Planning'!D57,Locations!$B$3:$B$308,0),4)="UK"),(J57)*(0.15*Transport!$C$13+0.85*Transport!$C$3)*'Dept B Planning'!F57,IF(AND(OR(D57="Ireland",INDEX(Locations!$B$3:$F$308,MATCH('Dept B Planning'!D57,Locations!$B$3:$B$308,0),5)="Yes"),E57="Train",INDEX(Locations!$B$3:$E$308,MATCH('Dept B Planning'!C57,Locations!$B$3:$B$308,0),4)="UK"),(J57)*(0.15*Transport!$C$13+0.85*Transport!$C$3),J57*(INDEX(Transport!$B$3:$E$14,MATCH('Dept B Planning'!E57,Transport!$B$3:$B$14,0),IF(INDEX(Locations!$B$3:$G$308,MATCH('Dept B Planning'!C57,Locations!$B$3:$B$308,0),4)="UK",2,IF(INDEX(Locations!$B$3:$G$308,MATCH('Dept B Planning'!C57,Locations!$B$3:$B$308,0),4)="Europe",3,4)))))*F57*G57*H57))))))))))))))))))),1)),"")</f>
        <v/>
      </c>
      <c r="L57" s="90"/>
    </row>
    <row r="60" spans="1:12" ht="17.399999999999999" customHeight="1" x14ac:dyDescent="0.4">
      <c r="A60" s="94" t="s">
        <v>250</v>
      </c>
    </row>
    <row r="61" spans="1:12" ht="17.399999999999999" customHeight="1" thickBot="1" x14ac:dyDescent="0.45">
      <c r="A61" s="94"/>
    </row>
    <row r="62" spans="1:12" ht="35.1" customHeight="1" thickBot="1" x14ac:dyDescent="0.3">
      <c r="A62" s="217" t="s">
        <v>251</v>
      </c>
      <c r="B62" s="218"/>
      <c r="C62" s="218"/>
      <c r="D62" s="219"/>
    </row>
    <row r="63" spans="1:12" ht="39.6" customHeight="1" x14ac:dyDescent="0.25">
      <c r="A63" s="80" t="s">
        <v>227</v>
      </c>
      <c r="B63" s="80" t="s">
        <v>241</v>
      </c>
      <c r="C63" s="80" t="s">
        <v>242</v>
      </c>
      <c r="D63" s="80" t="s">
        <v>243</v>
      </c>
      <c r="E63" s="80" t="s">
        <v>252</v>
      </c>
      <c r="F63" s="80" t="s">
        <v>245</v>
      </c>
      <c r="G63" s="80" t="s">
        <v>246</v>
      </c>
      <c r="H63" s="80" t="s">
        <v>247</v>
      </c>
      <c r="I63" s="80" t="s">
        <v>248</v>
      </c>
      <c r="J63" s="80" t="s">
        <v>230</v>
      </c>
      <c r="K63" s="80" t="s">
        <v>231</v>
      </c>
    </row>
    <row r="64" spans="1:12" ht="17.399999999999999" customHeight="1" x14ac:dyDescent="0.25">
      <c r="A64" s="90"/>
      <c r="B64" s="91"/>
      <c r="C64" s="91"/>
      <c r="D64" s="91"/>
      <c r="E64" s="90"/>
      <c r="F64" s="90">
        <v>1</v>
      </c>
      <c r="G64" s="101">
        <v>1</v>
      </c>
      <c r="H64" s="91"/>
      <c r="I64" s="100" t="str">
        <f>(IFERROR(IF(H64="Yes",(ROUND(6371 * ACOS(SIN((VLOOKUP(B64,Locations!B:D,2,FALSE))*PI()/180)*SIN((VLOOKUP(C64,Locations!B:D,2,FALSE))*PI()/180) + COS((VLOOKUP(B64,Locations!B:D,2,FALSE))*PI()/180) * COS((VLOOKUP(C64,Locations!B:D,2,FALSE))*PI()/180)*COS((VLOOKUP(C64,Locations!B:D,3,FALSE))* PI()/180-(VLOOKUP(B64,Locations!B:D,3,FALSE))*PI()/180))/1.609,0))*2,(ROUND(6371 * ACOS(SIN((VLOOKUP(B64,Locations!B:D,2,FALSE))*PI()/180)*SIN((VLOOKUP(C64,Locations!B:D,2,FALSE))*PI()/180) + COS((VLOOKUP(B64,Locations!B:D,2,FALSE))*PI()/180) * COS((VLOOKUP(C64,Locations!B:D,2,FALSE))*PI()/180)*COS((VLOOKUP(C64,Locations!B:D,3,FALSE))* PI()/180-(VLOOKUP(B64,Locations!B:D,3,FALSE))*PI()/180))/1.609,0))),""))</f>
        <v/>
      </c>
      <c r="J64" s="100" t="str">
        <f>IFERROR(ROUND(IF(OR(E64="",D64="HGV - Rigid - 0% laden (miles)",D64="HGV - Articulated - 0% laden (miles)"),VLOOKUP(D64,Transport!C:D,2,FALSE)*I64*F64*G64,VLOOKUP(D64,Transport!O:P,2,FALSE)*E64*I64*F64*G64),1),"")</f>
        <v/>
      </c>
      <c r="K64" s="90"/>
    </row>
    <row r="65" spans="1:11" ht="17.399999999999999" customHeight="1" x14ac:dyDescent="0.25">
      <c r="A65" s="90"/>
      <c r="B65" s="91"/>
      <c r="C65" s="91"/>
      <c r="D65" s="91"/>
      <c r="E65" s="90"/>
      <c r="F65" s="90">
        <v>1</v>
      </c>
      <c r="G65" s="101">
        <v>1</v>
      </c>
      <c r="H65" s="91"/>
      <c r="I65" s="100" t="str">
        <f>(IFERROR(IF(H65="Yes",(ROUND(6371 * ACOS(SIN((VLOOKUP(B65,Locations!B:D,2,FALSE))*PI()/180)*SIN((VLOOKUP(C65,Locations!B:D,2,FALSE))*PI()/180) + COS((VLOOKUP(B65,Locations!B:D,2,FALSE))*PI()/180) * COS((VLOOKUP(C65,Locations!B:D,2,FALSE))*PI()/180)*COS((VLOOKUP(C65,Locations!B:D,3,FALSE))* PI()/180-(VLOOKUP(B65,Locations!B:D,3,FALSE))*PI()/180))/1.609,0))*2,(ROUND(6371 * ACOS(SIN((VLOOKUP(B65,Locations!B:D,2,FALSE))*PI()/180)*SIN((VLOOKUP(C65,Locations!B:D,2,FALSE))*PI()/180) + COS((VLOOKUP(B65,Locations!B:D,2,FALSE))*PI()/180) * COS((VLOOKUP(C65,Locations!B:D,2,FALSE))*PI()/180)*COS((VLOOKUP(C65,Locations!B:D,3,FALSE))* PI()/180-(VLOOKUP(B65,Locations!B:D,3,FALSE))*PI()/180))/1.609,0))),""))</f>
        <v/>
      </c>
      <c r="J65" s="100" t="str">
        <f>IFERROR(ROUND(IF(OR(E65="",D65="HGV - Rigid - 0% laden (miles)",D65="HGV - Articulated - 0% laden (miles)"),VLOOKUP(D65,Transport!C:D,2,FALSE)*I65*F65*G65,VLOOKUP(D65,Transport!O:P,2,FALSE)*E65*I65*F65*G65),1),"")</f>
        <v/>
      </c>
      <c r="K65" s="90"/>
    </row>
    <row r="66" spans="1:11" ht="17.399999999999999" customHeight="1" x14ac:dyDescent="0.25">
      <c r="A66" s="90"/>
      <c r="B66" s="91"/>
      <c r="C66" s="91"/>
      <c r="D66" s="91"/>
      <c r="E66" s="90"/>
      <c r="F66" s="90">
        <v>1</v>
      </c>
      <c r="G66" s="101">
        <v>1</v>
      </c>
      <c r="H66" s="91"/>
      <c r="I66" s="100" t="str">
        <f>(IFERROR(IF(H66="Yes",(ROUND(6371 * ACOS(SIN((VLOOKUP(B66,Locations!B:D,2,FALSE))*PI()/180)*SIN((VLOOKUP(C66,Locations!B:D,2,FALSE))*PI()/180) + COS((VLOOKUP(B66,Locations!B:D,2,FALSE))*PI()/180) * COS((VLOOKUP(C66,Locations!B:D,2,FALSE))*PI()/180)*COS((VLOOKUP(C66,Locations!B:D,3,FALSE))* PI()/180-(VLOOKUP(B66,Locations!B:D,3,FALSE))*PI()/180))/1.609,0))*2,(ROUND(6371 * ACOS(SIN((VLOOKUP(B66,Locations!B:D,2,FALSE))*PI()/180)*SIN((VLOOKUP(C66,Locations!B:D,2,FALSE))*PI()/180) + COS((VLOOKUP(B66,Locations!B:D,2,FALSE))*PI()/180) * COS((VLOOKUP(C66,Locations!B:D,2,FALSE))*PI()/180)*COS((VLOOKUP(C66,Locations!B:D,3,FALSE))* PI()/180-(VLOOKUP(B66,Locations!B:D,3,FALSE))*PI()/180))/1.609,0))),""))</f>
        <v/>
      </c>
      <c r="J66" s="100" t="str">
        <f>IFERROR(ROUND(IF(OR(E66="",D66="HGV - Rigid - 0% laden (miles)",D66="HGV - Articulated - 0% laden (miles)"),VLOOKUP(D66,Transport!C:D,2,FALSE)*I66*F66*G66,VLOOKUP(D66,Transport!O:P,2,FALSE)*E66*I66*F66*G66),1),"")</f>
        <v/>
      </c>
      <c r="K66" s="90"/>
    </row>
    <row r="67" spans="1:11" ht="17.399999999999999" customHeight="1" x14ac:dyDescent="0.25">
      <c r="A67" s="90"/>
      <c r="B67" s="91"/>
      <c r="C67" s="91"/>
      <c r="D67" s="91"/>
      <c r="E67" s="90"/>
      <c r="F67" s="90">
        <v>1</v>
      </c>
      <c r="G67" s="101">
        <v>1</v>
      </c>
      <c r="H67" s="91"/>
      <c r="I67" s="100" t="str">
        <f>(IFERROR(IF(H67="Yes",(ROUND(6371 * ACOS(SIN((VLOOKUP(B67,Locations!B:D,2,FALSE))*PI()/180)*SIN((VLOOKUP(C67,Locations!B:D,2,FALSE))*PI()/180) + COS((VLOOKUP(B67,Locations!B:D,2,FALSE))*PI()/180) * COS((VLOOKUP(C67,Locations!B:D,2,FALSE))*PI()/180)*COS((VLOOKUP(C67,Locations!B:D,3,FALSE))* PI()/180-(VLOOKUP(B67,Locations!B:D,3,FALSE))*PI()/180))/1.609,0))*2,(ROUND(6371 * ACOS(SIN((VLOOKUP(B67,Locations!B:D,2,FALSE))*PI()/180)*SIN((VLOOKUP(C67,Locations!B:D,2,FALSE))*PI()/180) + COS((VLOOKUP(B67,Locations!B:D,2,FALSE))*PI()/180) * COS((VLOOKUP(C67,Locations!B:D,2,FALSE))*PI()/180)*COS((VLOOKUP(C67,Locations!B:D,3,FALSE))* PI()/180-(VLOOKUP(B67,Locations!B:D,3,FALSE))*PI()/180))/1.609,0))),""))</f>
        <v/>
      </c>
      <c r="J67" s="100" t="str">
        <f>IFERROR(ROUND(IF(OR(E67="",D67="HGV - Rigid - 0% laden (miles)",D67="HGV - Articulated - 0% laden (miles)"),VLOOKUP(D67,Transport!C:D,2,FALSE)*I67*F67*G67,VLOOKUP(D67,Transport!O:P,2,FALSE)*E67*I67*F67*G67),1),"")</f>
        <v/>
      </c>
      <c r="K67" s="90"/>
    </row>
    <row r="68" spans="1:11" ht="17.399999999999999" customHeight="1" x14ac:dyDescent="0.25">
      <c r="A68" s="90"/>
      <c r="B68" s="91"/>
      <c r="C68" s="91"/>
      <c r="D68" s="91"/>
      <c r="E68" s="90"/>
      <c r="F68" s="90">
        <v>1</v>
      </c>
      <c r="G68" s="101">
        <v>1</v>
      </c>
      <c r="H68" s="91"/>
      <c r="I68" s="100" t="str">
        <f>(IFERROR(IF(H68="Yes",(ROUND(6371 * ACOS(SIN((VLOOKUP(B68,Locations!B:D,2,FALSE))*PI()/180)*SIN((VLOOKUP(C68,Locations!B:D,2,FALSE))*PI()/180) + COS((VLOOKUP(B68,Locations!B:D,2,FALSE))*PI()/180) * COS((VLOOKUP(C68,Locations!B:D,2,FALSE))*PI()/180)*COS((VLOOKUP(C68,Locations!B:D,3,FALSE))* PI()/180-(VLOOKUP(B68,Locations!B:D,3,FALSE))*PI()/180))/1.609,0))*2,(ROUND(6371 * ACOS(SIN((VLOOKUP(B68,Locations!B:D,2,FALSE))*PI()/180)*SIN((VLOOKUP(C68,Locations!B:D,2,FALSE))*PI()/180) + COS((VLOOKUP(B68,Locations!B:D,2,FALSE))*PI()/180) * COS((VLOOKUP(C68,Locations!B:D,2,FALSE))*PI()/180)*COS((VLOOKUP(C68,Locations!B:D,3,FALSE))* PI()/180-(VLOOKUP(B68,Locations!B:D,3,FALSE))*PI()/180))/1.609,0))),""))</f>
        <v/>
      </c>
      <c r="J68" s="100" t="str">
        <f>IFERROR(ROUND(IF(OR(E68="",D68="HGV - Rigid - 0% laden (miles)",D68="HGV - Articulated - 0% laden (miles)"),VLOOKUP(D68,Transport!C:D,2,FALSE)*I68*F68*G68,VLOOKUP(D68,Transport!O:P,2,FALSE)*E68*I68*F68*G68),1),"")</f>
        <v/>
      </c>
      <c r="K68" s="90"/>
    </row>
    <row r="69" spans="1:11" ht="17.399999999999999" customHeight="1" x14ac:dyDescent="0.25">
      <c r="A69" s="90"/>
      <c r="B69" s="91"/>
      <c r="C69" s="91"/>
      <c r="D69" s="91"/>
      <c r="E69" s="90"/>
      <c r="F69" s="90">
        <v>1</v>
      </c>
      <c r="G69" s="101">
        <v>1</v>
      </c>
      <c r="H69" s="91"/>
      <c r="I69" s="100" t="str">
        <f>(IFERROR(IF(H69="Yes",(ROUND(6371 * ACOS(SIN((VLOOKUP(B69,Locations!B:D,2,FALSE))*PI()/180)*SIN((VLOOKUP(C69,Locations!B:D,2,FALSE))*PI()/180) + COS((VLOOKUP(B69,Locations!B:D,2,FALSE))*PI()/180) * COS((VLOOKUP(C69,Locations!B:D,2,FALSE))*PI()/180)*COS((VLOOKUP(C69,Locations!B:D,3,FALSE))* PI()/180-(VLOOKUP(B69,Locations!B:D,3,FALSE))*PI()/180))/1.609,0))*2,(ROUND(6371 * ACOS(SIN((VLOOKUP(B69,Locations!B:D,2,FALSE))*PI()/180)*SIN((VLOOKUP(C69,Locations!B:D,2,FALSE))*PI()/180) + COS((VLOOKUP(B69,Locations!B:D,2,FALSE))*PI()/180) * COS((VLOOKUP(C69,Locations!B:D,2,FALSE))*PI()/180)*COS((VLOOKUP(C69,Locations!B:D,3,FALSE))* PI()/180-(VLOOKUP(B69,Locations!B:D,3,FALSE))*PI()/180))/1.609,0))),""))</f>
        <v/>
      </c>
      <c r="J69" s="100" t="str">
        <f>IFERROR(ROUND(IF(OR(E69="",D69="HGV - Rigid - 0% laden (miles)",D69="HGV - Articulated - 0% laden (miles)"),VLOOKUP(D69,Transport!C:D,2,FALSE)*I69*F69*G69,VLOOKUP(D69,Transport!O:P,2,FALSE)*E69*I69*F69*G69),1),"")</f>
        <v/>
      </c>
      <c r="K69" s="90"/>
    </row>
    <row r="70" spans="1:11" ht="17.399999999999999" customHeight="1" x14ac:dyDescent="0.25">
      <c r="A70" s="90"/>
      <c r="B70" s="91"/>
      <c r="C70" s="91"/>
      <c r="D70" s="91"/>
      <c r="E70" s="90"/>
      <c r="F70" s="90">
        <v>1</v>
      </c>
      <c r="G70" s="101">
        <v>1</v>
      </c>
      <c r="H70" s="91"/>
      <c r="I70" s="100" t="str">
        <f>(IFERROR(IF(H70="Yes",(ROUND(6371 * ACOS(SIN((VLOOKUP(B70,Locations!B:D,2,FALSE))*PI()/180)*SIN((VLOOKUP(C70,Locations!B:D,2,FALSE))*PI()/180) + COS((VLOOKUP(B70,Locations!B:D,2,FALSE))*PI()/180) * COS((VLOOKUP(C70,Locations!B:D,2,FALSE))*PI()/180)*COS((VLOOKUP(C70,Locations!B:D,3,FALSE))* PI()/180-(VLOOKUP(B70,Locations!B:D,3,FALSE))*PI()/180))/1.609,0))*2,(ROUND(6371 * ACOS(SIN((VLOOKUP(B70,Locations!B:D,2,FALSE))*PI()/180)*SIN((VLOOKUP(C70,Locations!B:D,2,FALSE))*PI()/180) + COS((VLOOKUP(B70,Locations!B:D,2,FALSE))*PI()/180) * COS((VLOOKUP(C70,Locations!B:D,2,FALSE))*PI()/180)*COS((VLOOKUP(C70,Locations!B:D,3,FALSE))* PI()/180-(VLOOKUP(B70,Locations!B:D,3,FALSE))*PI()/180))/1.609,0))),""))</f>
        <v/>
      </c>
      <c r="J70" s="100" t="str">
        <f>IFERROR(ROUND(IF(OR(E70="",D70="HGV - Rigid - 0% laden (miles)",D70="HGV - Articulated - 0% laden (miles)"),VLOOKUP(D70,Transport!C:D,2,FALSE)*I70*F70*G70,VLOOKUP(D70,Transport!O:P,2,FALSE)*E70*I70*F70*G70),1),"")</f>
        <v/>
      </c>
      <c r="K70" s="90"/>
    </row>
    <row r="71" spans="1:11" ht="17.399999999999999" customHeight="1" x14ac:dyDescent="0.25">
      <c r="A71" s="90"/>
      <c r="B71" s="91"/>
      <c r="C71" s="91"/>
      <c r="D71" s="91"/>
      <c r="E71" s="90"/>
      <c r="F71" s="90">
        <v>1</v>
      </c>
      <c r="G71" s="101">
        <v>1</v>
      </c>
      <c r="H71" s="91"/>
      <c r="I71" s="100" t="str">
        <f>(IFERROR(IF(H71="Yes",(ROUND(6371 * ACOS(SIN((VLOOKUP(B71,Locations!B:D,2,FALSE))*PI()/180)*SIN((VLOOKUP(C71,Locations!B:D,2,FALSE))*PI()/180) + COS((VLOOKUP(B71,Locations!B:D,2,FALSE))*PI()/180) * COS((VLOOKUP(C71,Locations!B:D,2,FALSE))*PI()/180)*COS((VLOOKUP(C71,Locations!B:D,3,FALSE))* PI()/180-(VLOOKUP(B71,Locations!B:D,3,FALSE))*PI()/180))/1.609,0))*2,(ROUND(6371 * ACOS(SIN((VLOOKUP(B71,Locations!B:D,2,FALSE))*PI()/180)*SIN((VLOOKUP(C71,Locations!B:D,2,FALSE))*PI()/180) + COS((VLOOKUP(B71,Locations!B:D,2,FALSE))*PI()/180) * COS((VLOOKUP(C71,Locations!B:D,2,FALSE))*PI()/180)*COS((VLOOKUP(C71,Locations!B:D,3,FALSE))* PI()/180-(VLOOKUP(B71,Locations!B:D,3,FALSE))*PI()/180))/1.609,0))),""))</f>
        <v/>
      </c>
      <c r="J71" s="100" t="str">
        <f>IFERROR(ROUND(IF(OR(E71="",D71="HGV - Rigid - 0% laden (miles)",D71="HGV - Articulated - 0% laden (miles)"),VLOOKUP(D71,Transport!C:D,2,FALSE)*I71*F71*G71,VLOOKUP(D71,Transport!O:P,2,FALSE)*E71*I71*F71*G71),1),"")</f>
        <v/>
      </c>
      <c r="K71" s="90"/>
    </row>
    <row r="72" spans="1:11" ht="17.399999999999999" customHeight="1" x14ac:dyDescent="0.25">
      <c r="A72" s="90"/>
      <c r="B72" s="91"/>
      <c r="C72" s="91"/>
      <c r="D72" s="91"/>
      <c r="E72" s="90"/>
      <c r="F72" s="90">
        <v>1</v>
      </c>
      <c r="G72" s="101">
        <v>1</v>
      </c>
      <c r="H72" s="91"/>
      <c r="I72" s="100" t="str">
        <f>(IFERROR(IF(H72="Yes",(ROUND(6371 * ACOS(SIN((VLOOKUP(B72,Locations!B:D,2,FALSE))*PI()/180)*SIN((VLOOKUP(C72,Locations!B:D,2,FALSE))*PI()/180) + COS((VLOOKUP(B72,Locations!B:D,2,FALSE))*PI()/180) * COS((VLOOKUP(C72,Locations!B:D,2,FALSE))*PI()/180)*COS((VLOOKUP(C72,Locations!B:D,3,FALSE))* PI()/180-(VLOOKUP(B72,Locations!B:D,3,FALSE))*PI()/180))/1.609,0))*2,(ROUND(6371 * ACOS(SIN((VLOOKUP(B72,Locations!B:D,2,FALSE))*PI()/180)*SIN((VLOOKUP(C72,Locations!B:D,2,FALSE))*PI()/180) + COS((VLOOKUP(B72,Locations!B:D,2,FALSE))*PI()/180) * COS((VLOOKUP(C72,Locations!B:D,2,FALSE))*PI()/180)*COS((VLOOKUP(C72,Locations!B:D,3,FALSE))* PI()/180-(VLOOKUP(B72,Locations!B:D,3,FALSE))*PI()/180))/1.609,0))),""))</f>
        <v/>
      </c>
      <c r="J72" s="100" t="str">
        <f>IFERROR(ROUND(IF(OR(E72="",D72="HGV - Rigid - 0% laden (miles)",D72="HGV - Articulated - 0% laden (miles)"),VLOOKUP(D72,Transport!C:D,2,FALSE)*I72*F72*G72,VLOOKUP(D72,Transport!O:P,2,FALSE)*E72*I72*F72*G72),1),"")</f>
        <v/>
      </c>
      <c r="K72" s="90"/>
    </row>
    <row r="73" spans="1:11" ht="17.399999999999999" customHeight="1" x14ac:dyDescent="0.25">
      <c r="A73" s="90"/>
      <c r="B73" s="91"/>
      <c r="C73" s="91"/>
      <c r="D73" s="91"/>
      <c r="E73" s="90"/>
      <c r="F73" s="90">
        <v>1</v>
      </c>
      <c r="G73" s="101">
        <v>1</v>
      </c>
      <c r="H73" s="91"/>
      <c r="I73" s="100" t="str">
        <f>(IFERROR(IF(H73="Yes",(ROUND(6371 * ACOS(SIN((VLOOKUP(B73,Locations!B:D,2,FALSE))*PI()/180)*SIN((VLOOKUP(C73,Locations!B:D,2,FALSE))*PI()/180) + COS((VLOOKUP(B73,Locations!B:D,2,FALSE))*PI()/180) * COS((VLOOKUP(C73,Locations!B:D,2,FALSE))*PI()/180)*COS((VLOOKUP(C73,Locations!B:D,3,FALSE))* PI()/180-(VLOOKUP(B73,Locations!B:D,3,FALSE))*PI()/180))/1.609,0))*2,(ROUND(6371 * ACOS(SIN((VLOOKUP(B73,Locations!B:D,2,FALSE))*PI()/180)*SIN((VLOOKUP(C73,Locations!B:D,2,FALSE))*PI()/180) + COS((VLOOKUP(B73,Locations!B:D,2,FALSE))*PI()/180) * COS((VLOOKUP(C73,Locations!B:D,2,FALSE))*PI()/180)*COS((VLOOKUP(C73,Locations!B:D,3,FALSE))* PI()/180-(VLOOKUP(B73,Locations!B:D,3,FALSE))*PI()/180))/1.609,0))),""))</f>
        <v/>
      </c>
      <c r="J73" s="100" t="str">
        <f>IFERROR(ROUND(IF(OR(E73="",D73="HGV - Rigid - 0% laden (miles)",D73="HGV - Articulated - 0% laden (miles)"),VLOOKUP(D73,Transport!C:D,2,FALSE)*I73*F73*G73,VLOOKUP(D73,Transport!O:P,2,FALSE)*E73*I73*F73*G73),1),"")</f>
        <v/>
      </c>
      <c r="K73" s="90"/>
    </row>
    <row r="74" spans="1:11" ht="17.399999999999999" customHeight="1" x14ac:dyDescent="0.25">
      <c r="A74" s="90"/>
      <c r="B74" s="91"/>
      <c r="C74" s="91"/>
      <c r="D74" s="91"/>
      <c r="E74" s="90"/>
      <c r="F74" s="90">
        <v>1</v>
      </c>
      <c r="G74" s="101">
        <v>1</v>
      </c>
      <c r="H74" s="91"/>
      <c r="I74" s="100" t="str">
        <f>(IFERROR(IF(H74="Yes",(ROUND(6371 * ACOS(SIN((VLOOKUP(B74,Locations!B:D,2,FALSE))*PI()/180)*SIN((VLOOKUP(C74,Locations!B:D,2,FALSE))*PI()/180) + COS((VLOOKUP(B74,Locations!B:D,2,FALSE))*PI()/180) * COS((VLOOKUP(C74,Locations!B:D,2,FALSE))*PI()/180)*COS((VLOOKUP(C74,Locations!B:D,3,FALSE))* PI()/180-(VLOOKUP(B74,Locations!B:D,3,FALSE))*PI()/180))/1.609,0))*2,(ROUND(6371 * ACOS(SIN((VLOOKUP(B74,Locations!B:D,2,FALSE))*PI()/180)*SIN((VLOOKUP(C74,Locations!B:D,2,FALSE))*PI()/180) + COS((VLOOKUP(B74,Locations!B:D,2,FALSE))*PI()/180) * COS((VLOOKUP(C74,Locations!B:D,2,FALSE))*PI()/180)*COS((VLOOKUP(C74,Locations!B:D,3,FALSE))* PI()/180-(VLOOKUP(B74,Locations!B:D,3,FALSE))*PI()/180))/1.609,0))),""))</f>
        <v/>
      </c>
      <c r="J74" s="100" t="str">
        <f>IFERROR(ROUND(IF(OR(E74="",D74="HGV - Rigid - 0% laden (miles)",D74="HGV - Articulated - 0% laden (miles)"),VLOOKUP(D74,Transport!C:D,2,FALSE)*I74*F74*G74,VLOOKUP(D74,Transport!O:P,2,FALSE)*E74*I74*F74*G74),1),"")</f>
        <v/>
      </c>
      <c r="K74" s="90"/>
    </row>
    <row r="75" spans="1:11" ht="17.399999999999999" customHeight="1" x14ac:dyDescent="0.25">
      <c r="A75" s="90"/>
      <c r="B75" s="91"/>
      <c r="C75" s="91"/>
      <c r="D75" s="91"/>
      <c r="E75" s="90"/>
      <c r="F75" s="90">
        <v>1</v>
      </c>
      <c r="G75" s="101">
        <v>1</v>
      </c>
      <c r="H75" s="91"/>
      <c r="I75" s="100" t="str">
        <f>(IFERROR(IF(H75="Yes",(ROUND(6371 * ACOS(SIN((VLOOKUP(B75,Locations!B:D,2,FALSE))*PI()/180)*SIN((VLOOKUP(C75,Locations!B:D,2,FALSE))*PI()/180) + COS((VLOOKUP(B75,Locations!B:D,2,FALSE))*PI()/180) * COS((VLOOKUP(C75,Locations!B:D,2,FALSE))*PI()/180)*COS((VLOOKUP(C75,Locations!B:D,3,FALSE))* PI()/180-(VLOOKUP(B75,Locations!B:D,3,FALSE))*PI()/180))/1.609,0))*2,(ROUND(6371 * ACOS(SIN((VLOOKUP(B75,Locations!B:D,2,FALSE))*PI()/180)*SIN((VLOOKUP(C75,Locations!B:D,2,FALSE))*PI()/180) + COS((VLOOKUP(B75,Locations!B:D,2,FALSE))*PI()/180) * COS((VLOOKUP(C75,Locations!B:D,2,FALSE))*PI()/180)*COS((VLOOKUP(C75,Locations!B:D,3,FALSE))* PI()/180-(VLOOKUP(B75,Locations!B:D,3,FALSE))*PI()/180))/1.609,0))),""))</f>
        <v/>
      </c>
      <c r="J75" s="100" t="str">
        <f>IFERROR(ROUND(IF(OR(E75="",D75="HGV - Rigid - 0% laden (miles)",D75="HGV - Articulated - 0% laden (miles)"),VLOOKUP(D75,Transport!C:D,2,FALSE)*I75*F75*G75,VLOOKUP(D75,Transport!O:P,2,FALSE)*E75*I75*F75*G75),1),"")</f>
        <v/>
      </c>
      <c r="K75" s="90"/>
    </row>
    <row r="76" spans="1:11" ht="17.399999999999999" customHeight="1" x14ac:dyDescent="0.25">
      <c r="A76" s="90"/>
      <c r="B76" s="91"/>
      <c r="C76" s="91"/>
      <c r="D76" s="91"/>
      <c r="E76" s="90"/>
      <c r="F76" s="90">
        <v>1</v>
      </c>
      <c r="G76" s="101">
        <v>1</v>
      </c>
      <c r="H76" s="91"/>
      <c r="I76" s="100" t="str">
        <f>(IFERROR(IF(H76="Yes",(ROUND(6371 * ACOS(SIN((VLOOKUP(B76,Locations!B:D,2,FALSE))*PI()/180)*SIN((VLOOKUP(C76,Locations!B:D,2,FALSE))*PI()/180) + COS((VLOOKUP(B76,Locations!B:D,2,FALSE))*PI()/180) * COS((VLOOKUP(C76,Locations!B:D,2,FALSE))*PI()/180)*COS((VLOOKUP(C76,Locations!B:D,3,FALSE))* PI()/180-(VLOOKUP(B76,Locations!B:D,3,FALSE))*PI()/180))/1.609,0))*2,(ROUND(6371 * ACOS(SIN((VLOOKUP(B76,Locations!B:D,2,FALSE))*PI()/180)*SIN((VLOOKUP(C76,Locations!B:D,2,FALSE))*PI()/180) + COS((VLOOKUP(B76,Locations!B:D,2,FALSE))*PI()/180) * COS((VLOOKUP(C76,Locations!B:D,2,FALSE))*PI()/180)*COS((VLOOKUP(C76,Locations!B:D,3,FALSE))* PI()/180-(VLOOKUP(B76,Locations!B:D,3,FALSE))*PI()/180))/1.609,0))),""))</f>
        <v/>
      </c>
      <c r="J76" s="100" t="str">
        <f>IFERROR(ROUND(IF(OR(E76="",D76="HGV - Rigid - 0% laden (miles)",D76="HGV - Articulated - 0% laden (miles)"),VLOOKUP(D76,Transport!C:D,2,FALSE)*I76*F76*G76,VLOOKUP(D76,Transport!O:P,2,FALSE)*E76*I76*F76*G76),1),"")</f>
        <v/>
      </c>
      <c r="K76" s="90"/>
    </row>
    <row r="77" spans="1:11" ht="17.399999999999999" customHeight="1" x14ac:dyDescent="0.25">
      <c r="A77" s="90"/>
      <c r="B77" s="91"/>
      <c r="C77" s="91"/>
      <c r="D77" s="91"/>
      <c r="E77" s="90"/>
      <c r="F77" s="90">
        <v>1</v>
      </c>
      <c r="G77" s="101">
        <v>1</v>
      </c>
      <c r="H77" s="91"/>
      <c r="I77" s="100" t="str">
        <f>(IFERROR(IF(H77="Yes",(ROUND(6371 * ACOS(SIN((VLOOKUP(B77,Locations!B:D,2,FALSE))*PI()/180)*SIN((VLOOKUP(C77,Locations!B:D,2,FALSE))*PI()/180) + COS((VLOOKUP(B77,Locations!B:D,2,FALSE))*PI()/180) * COS((VLOOKUP(C77,Locations!B:D,2,FALSE))*PI()/180)*COS((VLOOKUP(C77,Locations!B:D,3,FALSE))* PI()/180-(VLOOKUP(B77,Locations!B:D,3,FALSE))*PI()/180))/1.609,0))*2,(ROUND(6371 * ACOS(SIN((VLOOKUP(B77,Locations!B:D,2,FALSE))*PI()/180)*SIN((VLOOKUP(C77,Locations!B:D,2,FALSE))*PI()/180) + COS((VLOOKUP(B77,Locations!B:D,2,FALSE))*PI()/180) * COS((VLOOKUP(C77,Locations!B:D,2,FALSE))*PI()/180)*COS((VLOOKUP(C77,Locations!B:D,3,FALSE))* PI()/180-(VLOOKUP(B77,Locations!B:D,3,FALSE))*PI()/180))/1.609,0))),""))</f>
        <v/>
      </c>
      <c r="J77" s="100" t="str">
        <f>IFERROR(ROUND(IF(OR(E77="",D77="HGV - Rigid - 0% laden (miles)",D77="HGV - Articulated - 0% laden (miles)"),VLOOKUP(D77,Transport!C:D,2,FALSE)*I77*F77*G77,VLOOKUP(D77,Transport!O:P,2,FALSE)*E77*I77*F77*G77),1),"")</f>
        <v/>
      </c>
      <c r="K77" s="90"/>
    </row>
    <row r="78" spans="1:11" ht="17.399999999999999" customHeight="1" x14ac:dyDescent="0.25">
      <c r="A78" s="90"/>
      <c r="B78" s="91"/>
      <c r="C78" s="91"/>
      <c r="D78" s="91"/>
      <c r="E78" s="90"/>
      <c r="F78" s="90">
        <v>1</v>
      </c>
      <c r="G78" s="101">
        <v>1</v>
      </c>
      <c r="H78" s="91"/>
      <c r="I78" s="100" t="str">
        <f>(IFERROR(IF(H78="Yes",(ROUND(6371 * ACOS(SIN((VLOOKUP(B78,Locations!B:D,2,FALSE))*PI()/180)*SIN((VLOOKUP(C78,Locations!B:D,2,FALSE))*PI()/180) + COS((VLOOKUP(B78,Locations!B:D,2,FALSE))*PI()/180) * COS((VLOOKUP(C78,Locations!B:D,2,FALSE))*PI()/180)*COS((VLOOKUP(C78,Locations!B:D,3,FALSE))* PI()/180-(VLOOKUP(B78,Locations!B:D,3,FALSE))*PI()/180))/1.609,0))*2,(ROUND(6371 * ACOS(SIN((VLOOKUP(B78,Locations!B:D,2,FALSE))*PI()/180)*SIN((VLOOKUP(C78,Locations!B:D,2,FALSE))*PI()/180) + COS((VLOOKUP(B78,Locations!B:D,2,FALSE))*PI()/180) * COS((VLOOKUP(C78,Locations!B:D,2,FALSE))*PI()/180)*COS((VLOOKUP(C78,Locations!B:D,3,FALSE))* PI()/180-(VLOOKUP(B78,Locations!B:D,3,FALSE))*PI()/180))/1.609,0))),""))</f>
        <v/>
      </c>
      <c r="J78" s="100" t="str">
        <f>IFERROR(ROUND(IF(OR(E78="",D78="HGV - Rigid - 0% laden (miles)",D78="HGV - Articulated - 0% laden (miles)"),VLOOKUP(D78,Transport!C:D,2,FALSE)*I78*F78*G78,VLOOKUP(D78,Transport!O:P,2,FALSE)*E78*I78*F78*G78),1),"")</f>
        <v/>
      </c>
      <c r="K78" s="90"/>
    </row>
    <row r="79" spans="1:11" ht="17.399999999999999" customHeight="1" x14ac:dyDescent="0.25">
      <c r="A79" s="90"/>
      <c r="B79" s="91"/>
      <c r="C79" s="91"/>
      <c r="D79" s="91"/>
      <c r="E79" s="90"/>
      <c r="F79" s="90">
        <v>1</v>
      </c>
      <c r="G79" s="101">
        <v>1</v>
      </c>
      <c r="H79" s="91"/>
      <c r="I79" s="100" t="str">
        <f>(IFERROR(IF(H79="Yes",(ROUND(6371 * ACOS(SIN((VLOOKUP(B79,Locations!B:D,2,FALSE))*PI()/180)*SIN((VLOOKUP(C79,Locations!B:D,2,FALSE))*PI()/180) + COS((VLOOKUP(B79,Locations!B:D,2,FALSE))*PI()/180) * COS((VLOOKUP(C79,Locations!B:D,2,FALSE))*PI()/180)*COS((VLOOKUP(C79,Locations!B:D,3,FALSE))* PI()/180-(VLOOKUP(B79,Locations!B:D,3,FALSE))*PI()/180))/1.609,0))*2,(ROUND(6371 * ACOS(SIN((VLOOKUP(B79,Locations!B:D,2,FALSE))*PI()/180)*SIN((VLOOKUP(C79,Locations!B:D,2,FALSE))*PI()/180) + COS((VLOOKUP(B79,Locations!B:D,2,FALSE))*PI()/180) * COS((VLOOKUP(C79,Locations!B:D,2,FALSE))*PI()/180)*COS((VLOOKUP(C79,Locations!B:D,3,FALSE))* PI()/180-(VLOOKUP(B79,Locations!B:D,3,FALSE))*PI()/180))/1.609,0))),""))</f>
        <v/>
      </c>
      <c r="J79" s="100" t="str">
        <f>IFERROR(ROUND(IF(OR(E79="",D79="HGV - Rigid - 0% laden (miles)",D79="HGV - Articulated - 0% laden (miles)"),VLOOKUP(D79,Transport!C:D,2,FALSE)*I79*F79*G79,VLOOKUP(D79,Transport!O:P,2,FALSE)*E79*I79*F79*G79),1),"")</f>
        <v/>
      </c>
      <c r="K79" s="90"/>
    </row>
    <row r="80" spans="1:11" ht="17.399999999999999" customHeight="1" x14ac:dyDescent="0.25">
      <c r="A80" s="90"/>
      <c r="B80" s="91"/>
      <c r="C80" s="91"/>
      <c r="D80" s="91"/>
      <c r="E80" s="90"/>
      <c r="F80" s="90">
        <v>1</v>
      </c>
      <c r="G80" s="101">
        <v>1</v>
      </c>
      <c r="H80" s="91"/>
      <c r="I80" s="100" t="str">
        <f>(IFERROR(IF(H80="Yes",(ROUND(6371 * ACOS(SIN((VLOOKUP(B80,Locations!B:D,2,FALSE))*PI()/180)*SIN((VLOOKUP(C80,Locations!B:D,2,FALSE))*PI()/180) + COS((VLOOKUP(B80,Locations!B:D,2,FALSE))*PI()/180) * COS((VLOOKUP(C80,Locations!B:D,2,FALSE))*PI()/180)*COS((VLOOKUP(C80,Locations!B:D,3,FALSE))* PI()/180-(VLOOKUP(B80,Locations!B:D,3,FALSE))*PI()/180))/1.609,0))*2,(ROUND(6371 * ACOS(SIN((VLOOKUP(B80,Locations!B:D,2,FALSE))*PI()/180)*SIN((VLOOKUP(C80,Locations!B:D,2,FALSE))*PI()/180) + COS((VLOOKUP(B80,Locations!B:D,2,FALSE))*PI()/180) * COS((VLOOKUP(C80,Locations!B:D,2,FALSE))*PI()/180)*COS((VLOOKUP(C80,Locations!B:D,3,FALSE))* PI()/180-(VLOOKUP(B80,Locations!B:D,3,FALSE))*PI()/180))/1.609,0))),""))</f>
        <v/>
      </c>
      <c r="J80" s="100" t="str">
        <f>IFERROR(ROUND(IF(OR(E80="",D80="HGV - Rigid - 0% laden (miles)",D80="HGV - Articulated - 0% laden (miles)"),VLOOKUP(D80,Transport!C:D,2,FALSE)*I80*F80*G80,VLOOKUP(D80,Transport!O:P,2,FALSE)*E80*I80*F80*G80),1),"")</f>
        <v/>
      </c>
      <c r="K80" s="90"/>
    </row>
    <row r="81" spans="1:11" ht="17.399999999999999" customHeight="1" x14ac:dyDescent="0.25">
      <c r="A81" s="90"/>
      <c r="B81" s="91"/>
      <c r="C81" s="91"/>
      <c r="D81" s="91"/>
      <c r="E81" s="90"/>
      <c r="F81" s="90">
        <v>1</v>
      </c>
      <c r="G81" s="101">
        <v>1</v>
      </c>
      <c r="H81" s="91"/>
      <c r="I81" s="100" t="str">
        <f>(IFERROR(IF(H81="Yes",(ROUND(6371 * ACOS(SIN((VLOOKUP(B81,Locations!B:D,2,FALSE))*PI()/180)*SIN((VLOOKUP(C81,Locations!B:D,2,FALSE))*PI()/180) + COS((VLOOKUP(B81,Locations!B:D,2,FALSE))*PI()/180) * COS((VLOOKUP(C81,Locations!B:D,2,FALSE))*PI()/180)*COS((VLOOKUP(C81,Locations!B:D,3,FALSE))* PI()/180-(VLOOKUP(B81,Locations!B:D,3,FALSE))*PI()/180))/1.609,0))*2,(ROUND(6371 * ACOS(SIN((VLOOKUP(B81,Locations!B:D,2,FALSE))*PI()/180)*SIN((VLOOKUP(C81,Locations!B:D,2,FALSE))*PI()/180) + COS((VLOOKUP(B81,Locations!B:D,2,FALSE))*PI()/180) * COS((VLOOKUP(C81,Locations!B:D,2,FALSE))*PI()/180)*COS((VLOOKUP(C81,Locations!B:D,3,FALSE))* PI()/180-(VLOOKUP(B81,Locations!B:D,3,FALSE))*PI()/180))/1.609,0))),""))</f>
        <v/>
      </c>
      <c r="J81" s="100" t="str">
        <f>IFERROR(ROUND(IF(OR(E81="",D81="HGV - Rigid - 0% laden (miles)",D81="HGV - Articulated - 0% laden (miles)"),VLOOKUP(D81,Transport!C:D,2,FALSE)*I81*F81*G81,VLOOKUP(D81,Transport!O:P,2,FALSE)*E81*I81*F81*G81),1),"")</f>
        <v/>
      </c>
      <c r="K81" s="90"/>
    </row>
    <row r="82" spans="1:11" ht="17.399999999999999" customHeight="1" x14ac:dyDescent="0.25">
      <c r="A82" s="90"/>
      <c r="B82" s="91"/>
      <c r="C82" s="91"/>
      <c r="D82" s="91"/>
      <c r="E82" s="90"/>
      <c r="F82" s="90">
        <v>1</v>
      </c>
      <c r="G82" s="101">
        <v>1</v>
      </c>
      <c r="H82" s="91"/>
      <c r="I82" s="100" t="str">
        <f>(IFERROR(IF(H82="Yes",(ROUND(6371 * ACOS(SIN((VLOOKUP(B82,Locations!B:D,2,FALSE))*PI()/180)*SIN((VLOOKUP(C82,Locations!B:D,2,FALSE))*PI()/180) + COS((VLOOKUP(B82,Locations!B:D,2,FALSE))*PI()/180) * COS((VLOOKUP(C82,Locations!B:D,2,FALSE))*PI()/180)*COS((VLOOKUP(C82,Locations!B:D,3,FALSE))* PI()/180-(VLOOKUP(B82,Locations!B:D,3,FALSE))*PI()/180))/1.609,0))*2,(ROUND(6371 * ACOS(SIN((VLOOKUP(B82,Locations!B:D,2,FALSE))*PI()/180)*SIN((VLOOKUP(C82,Locations!B:D,2,FALSE))*PI()/180) + COS((VLOOKUP(B82,Locations!B:D,2,FALSE))*PI()/180) * COS((VLOOKUP(C82,Locations!B:D,2,FALSE))*PI()/180)*COS((VLOOKUP(C82,Locations!B:D,3,FALSE))* PI()/180-(VLOOKUP(B82,Locations!B:D,3,FALSE))*PI()/180))/1.609,0))),""))</f>
        <v/>
      </c>
      <c r="J82" s="100" t="str">
        <f>IFERROR(ROUND(IF(OR(E82="",D82="HGV - Rigid - 0% laden (miles)",D82="HGV - Articulated - 0% laden (miles)"),VLOOKUP(D82,Transport!C:D,2,FALSE)*I82*F82*G82,VLOOKUP(D82,Transport!O:P,2,FALSE)*E82*I82*F82*G82),1),"")</f>
        <v/>
      </c>
      <c r="K82" s="90"/>
    </row>
    <row r="83" spans="1:11" ht="17.399999999999999" customHeight="1" x14ac:dyDescent="0.25">
      <c r="A83" s="90"/>
      <c r="B83" s="91"/>
      <c r="C83" s="91"/>
      <c r="D83" s="91"/>
      <c r="E83" s="90"/>
      <c r="F83" s="90">
        <v>1</v>
      </c>
      <c r="G83" s="101">
        <v>1</v>
      </c>
      <c r="H83" s="91"/>
      <c r="I83" s="100" t="str">
        <f>(IFERROR(IF(H83="Yes",(ROUND(6371 * ACOS(SIN((VLOOKUP(B83,Locations!B:D,2,FALSE))*PI()/180)*SIN((VLOOKUP(C83,Locations!B:D,2,FALSE))*PI()/180) + COS((VLOOKUP(B83,Locations!B:D,2,FALSE))*PI()/180) * COS((VLOOKUP(C83,Locations!B:D,2,FALSE))*PI()/180)*COS((VLOOKUP(C83,Locations!B:D,3,FALSE))* PI()/180-(VLOOKUP(B83,Locations!B:D,3,FALSE))*PI()/180))/1.609,0))*2,(ROUND(6371 * ACOS(SIN((VLOOKUP(B83,Locations!B:D,2,FALSE))*PI()/180)*SIN((VLOOKUP(C83,Locations!B:D,2,FALSE))*PI()/180) + COS((VLOOKUP(B83,Locations!B:D,2,FALSE))*PI()/180) * COS((VLOOKUP(C83,Locations!B:D,2,FALSE))*PI()/180)*COS((VLOOKUP(C83,Locations!B:D,3,FALSE))* PI()/180-(VLOOKUP(B83,Locations!B:D,3,FALSE))*PI()/180))/1.609,0))),""))</f>
        <v/>
      </c>
      <c r="J83" s="100" t="str">
        <f>IFERROR(ROUND(IF(OR(E83="",D83="HGV - Rigid - 0% laden (miles)",D83="HGV - Articulated - 0% laden (miles)"),VLOOKUP(D83,Transport!C:D,2,FALSE)*I83*F83*G83,VLOOKUP(D83,Transport!O:P,2,FALSE)*E83*I83*F83*G83),1),"")</f>
        <v/>
      </c>
      <c r="K83" s="90"/>
    </row>
    <row r="84" spans="1:11" ht="17.399999999999999" customHeight="1" x14ac:dyDescent="0.25">
      <c r="A84" s="90"/>
      <c r="B84" s="91"/>
      <c r="C84" s="91"/>
      <c r="D84" s="91"/>
      <c r="E84" s="90"/>
      <c r="F84" s="90">
        <v>1</v>
      </c>
      <c r="G84" s="101">
        <v>1</v>
      </c>
      <c r="H84" s="91"/>
      <c r="I84" s="100" t="str">
        <f>(IFERROR(IF(H84="Yes",(ROUND(6371 * ACOS(SIN((VLOOKUP(B84,Locations!B:D,2,FALSE))*PI()/180)*SIN((VLOOKUP(C84,Locations!B:D,2,FALSE))*PI()/180) + COS((VLOOKUP(B84,Locations!B:D,2,FALSE))*PI()/180) * COS((VLOOKUP(C84,Locations!B:D,2,FALSE))*PI()/180)*COS((VLOOKUP(C84,Locations!B:D,3,FALSE))* PI()/180-(VLOOKUP(B84,Locations!B:D,3,FALSE))*PI()/180))/1.609,0))*2,(ROUND(6371 * ACOS(SIN((VLOOKUP(B84,Locations!B:D,2,FALSE))*PI()/180)*SIN((VLOOKUP(C84,Locations!B:D,2,FALSE))*PI()/180) + COS((VLOOKUP(B84,Locations!B:D,2,FALSE))*PI()/180) * COS((VLOOKUP(C84,Locations!B:D,2,FALSE))*PI()/180)*COS((VLOOKUP(C84,Locations!B:D,3,FALSE))* PI()/180-(VLOOKUP(B84,Locations!B:D,3,FALSE))*PI()/180))/1.609,0))),""))</f>
        <v/>
      </c>
      <c r="J84" s="100" t="str">
        <f>IFERROR(ROUND(IF(OR(E84="",D84="HGV - Rigid - 0% laden (miles)",D84="HGV - Articulated - 0% laden (miles)"),VLOOKUP(D84,Transport!C:D,2,FALSE)*I84*F84*G84,VLOOKUP(D84,Transport!O:P,2,FALSE)*E84*I84*F84*G84),1),"")</f>
        <v/>
      </c>
      <c r="K84" s="90"/>
    </row>
    <row r="85" spans="1:11" ht="17.399999999999999" customHeight="1" x14ac:dyDescent="0.25">
      <c r="A85" s="90"/>
      <c r="B85" s="91"/>
      <c r="C85" s="91"/>
      <c r="D85" s="91"/>
      <c r="E85" s="90"/>
      <c r="F85" s="90">
        <v>1</v>
      </c>
      <c r="G85" s="101">
        <v>1</v>
      </c>
      <c r="H85" s="91"/>
      <c r="I85" s="100" t="str">
        <f>(IFERROR(IF(H85="Yes",(ROUND(6371 * ACOS(SIN((VLOOKUP(B85,Locations!B:D,2,FALSE))*PI()/180)*SIN((VLOOKUP(C85,Locations!B:D,2,FALSE))*PI()/180) + COS((VLOOKUP(B85,Locations!B:D,2,FALSE))*PI()/180) * COS((VLOOKUP(C85,Locations!B:D,2,FALSE))*PI()/180)*COS((VLOOKUP(C85,Locations!B:D,3,FALSE))* PI()/180-(VLOOKUP(B85,Locations!B:D,3,FALSE))*PI()/180))/1.609,0))*2,(ROUND(6371 * ACOS(SIN((VLOOKUP(B85,Locations!B:D,2,FALSE))*PI()/180)*SIN((VLOOKUP(C85,Locations!B:D,2,FALSE))*PI()/180) + COS((VLOOKUP(B85,Locations!B:D,2,FALSE))*PI()/180) * COS((VLOOKUP(C85,Locations!B:D,2,FALSE))*PI()/180)*COS((VLOOKUP(C85,Locations!B:D,3,FALSE))* PI()/180-(VLOOKUP(B85,Locations!B:D,3,FALSE))*PI()/180))/1.609,0))),""))</f>
        <v/>
      </c>
      <c r="J85" s="100" t="str">
        <f>IFERROR(ROUND(IF(OR(E85="",D85="HGV - Rigid - 0% laden (miles)",D85="HGV - Articulated - 0% laden (miles)"),VLOOKUP(D85,Transport!C:D,2,FALSE)*I85*F85*G85,VLOOKUP(D85,Transport!O:P,2,FALSE)*E85*I85*F85*G85),1),"")</f>
        <v/>
      </c>
      <c r="K85" s="90"/>
    </row>
    <row r="86" spans="1:11" ht="17.399999999999999" customHeight="1" x14ac:dyDescent="0.25">
      <c r="A86" s="90"/>
      <c r="B86" s="91"/>
      <c r="C86" s="91"/>
      <c r="D86" s="91"/>
      <c r="E86" s="90"/>
      <c r="F86" s="90">
        <v>1</v>
      </c>
      <c r="G86" s="101">
        <v>1</v>
      </c>
      <c r="H86" s="91"/>
      <c r="I86" s="100" t="str">
        <f>(IFERROR(IF(H86="Yes",(ROUND(6371 * ACOS(SIN((VLOOKUP(B86,Locations!B:D,2,FALSE))*PI()/180)*SIN((VLOOKUP(C86,Locations!B:D,2,FALSE))*PI()/180) + COS((VLOOKUP(B86,Locations!B:D,2,FALSE))*PI()/180) * COS((VLOOKUP(C86,Locations!B:D,2,FALSE))*PI()/180)*COS((VLOOKUP(C86,Locations!B:D,3,FALSE))* PI()/180-(VLOOKUP(B86,Locations!B:D,3,FALSE))*PI()/180))/1.609,0))*2,(ROUND(6371 * ACOS(SIN((VLOOKUP(B86,Locations!B:D,2,FALSE))*PI()/180)*SIN((VLOOKUP(C86,Locations!B:D,2,FALSE))*PI()/180) + COS((VLOOKUP(B86,Locations!B:D,2,FALSE))*PI()/180) * COS((VLOOKUP(C86,Locations!B:D,2,FALSE))*PI()/180)*COS((VLOOKUP(C86,Locations!B:D,3,FALSE))* PI()/180-(VLOOKUP(B86,Locations!B:D,3,FALSE))*PI()/180))/1.609,0))),""))</f>
        <v/>
      </c>
      <c r="J86" s="100" t="str">
        <f>IFERROR(ROUND(IF(OR(E86="",D86="HGV - Rigid - 0% laden (miles)",D86="HGV - Articulated - 0% laden (miles)"),VLOOKUP(D86,Transport!C:D,2,FALSE)*I86*F86*G86,VLOOKUP(D86,Transport!O:P,2,FALSE)*E86*I86*F86*G86),1),"")</f>
        <v/>
      </c>
      <c r="K86" s="90"/>
    </row>
    <row r="87" spans="1:11" ht="17.399999999999999" customHeight="1" x14ac:dyDescent="0.25">
      <c r="A87" s="90"/>
      <c r="B87" s="91"/>
      <c r="C87" s="91"/>
      <c r="D87" s="91"/>
      <c r="E87" s="90"/>
      <c r="F87" s="90">
        <v>1</v>
      </c>
      <c r="G87" s="101">
        <v>1</v>
      </c>
      <c r="H87" s="91"/>
      <c r="I87" s="100" t="str">
        <f>(IFERROR(IF(H87="Yes",(ROUND(6371 * ACOS(SIN((VLOOKUP(B87,Locations!B:D,2,FALSE))*PI()/180)*SIN((VLOOKUP(C87,Locations!B:D,2,FALSE))*PI()/180) + COS((VLOOKUP(B87,Locations!B:D,2,FALSE))*PI()/180) * COS((VLOOKUP(C87,Locations!B:D,2,FALSE))*PI()/180)*COS((VLOOKUP(C87,Locations!B:D,3,FALSE))* PI()/180-(VLOOKUP(B87,Locations!B:D,3,FALSE))*PI()/180))/1.609,0))*2,(ROUND(6371 * ACOS(SIN((VLOOKUP(B87,Locations!B:D,2,FALSE))*PI()/180)*SIN((VLOOKUP(C87,Locations!B:D,2,FALSE))*PI()/180) + COS((VLOOKUP(B87,Locations!B:D,2,FALSE))*PI()/180) * COS((VLOOKUP(C87,Locations!B:D,2,FALSE))*PI()/180)*COS((VLOOKUP(C87,Locations!B:D,3,FALSE))* PI()/180-(VLOOKUP(B87,Locations!B:D,3,FALSE))*PI()/180))/1.609,0))),""))</f>
        <v/>
      </c>
      <c r="J87" s="100" t="str">
        <f>IFERROR(ROUND(IF(OR(E87="",D87="HGV - Rigid - 0% laden (miles)",D87="HGV - Articulated - 0% laden (miles)"),VLOOKUP(D87,Transport!C:D,2,FALSE)*I87*F87*G87,VLOOKUP(D87,Transport!O:P,2,FALSE)*E87*I87*F87*G87),1),"")</f>
        <v/>
      </c>
      <c r="K87" s="90"/>
    </row>
    <row r="88" spans="1:11" ht="17.399999999999999" customHeight="1" x14ac:dyDescent="0.25">
      <c r="A88" s="90"/>
      <c r="B88" s="91"/>
      <c r="C88" s="91"/>
      <c r="D88" s="91"/>
      <c r="E88" s="90"/>
      <c r="F88" s="90">
        <v>1</v>
      </c>
      <c r="G88" s="101">
        <v>1</v>
      </c>
      <c r="H88" s="91"/>
      <c r="I88" s="100" t="str">
        <f>(IFERROR(IF(H88="Yes",(ROUND(6371 * ACOS(SIN((VLOOKUP(B88,Locations!B:D,2,FALSE))*PI()/180)*SIN((VLOOKUP(C88,Locations!B:D,2,FALSE))*PI()/180) + COS((VLOOKUP(B88,Locations!B:D,2,FALSE))*PI()/180) * COS((VLOOKUP(C88,Locations!B:D,2,FALSE))*PI()/180)*COS((VLOOKUP(C88,Locations!B:D,3,FALSE))* PI()/180-(VLOOKUP(B88,Locations!B:D,3,FALSE))*PI()/180))/1.609,0))*2,(ROUND(6371 * ACOS(SIN((VLOOKUP(B88,Locations!B:D,2,FALSE))*PI()/180)*SIN((VLOOKUP(C88,Locations!B:D,2,FALSE))*PI()/180) + COS((VLOOKUP(B88,Locations!B:D,2,FALSE))*PI()/180) * COS((VLOOKUP(C88,Locations!B:D,2,FALSE))*PI()/180)*COS((VLOOKUP(C88,Locations!B:D,3,FALSE))* PI()/180-(VLOOKUP(B88,Locations!B:D,3,FALSE))*PI()/180))/1.609,0))),""))</f>
        <v/>
      </c>
      <c r="J88" s="100" t="str">
        <f>IFERROR(ROUND(IF(OR(E88="",D88="HGV - Rigid - 0% laden (miles)",D88="HGV - Articulated - 0% laden (miles)"),VLOOKUP(D88,Transport!C:D,2,FALSE)*I88*F88*G88,VLOOKUP(D88,Transport!O:P,2,FALSE)*E88*I88*F88*G88),1),"")</f>
        <v/>
      </c>
      <c r="K88" s="90"/>
    </row>
    <row r="89" spans="1:11" ht="17.399999999999999" customHeight="1" x14ac:dyDescent="0.25">
      <c r="A89" s="90"/>
      <c r="B89" s="91"/>
      <c r="C89" s="91"/>
      <c r="D89" s="91"/>
      <c r="E89" s="90"/>
      <c r="F89" s="90">
        <v>1</v>
      </c>
      <c r="G89" s="101">
        <v>1</v>
      </c>
      <c r="H89" s="91"/>
      <c r="I89" s="100" t="str">
        <f>(IFERROR(IF(H89="Yes",(ROUND(6371 * ACOS(SIN((VLOOKUP(B89,Locations!B:D,2,FALSE))*PI()/180)*SIN((VLOOKUP(C89,Locations!B:D,2,FALSE))*PI()/180) + COS((VLOOKUP(B89,Locations!B:D,2,FALSE))*PI()/180) * COS((VLOOKUP(C89,Locations!B:D,2,FALSE))*PI()/180)*COS((VLOOKUP(C89,Locations!B:D,3,FALSE))* PI()/180-(VLOOKUP(B89,Locations!B:D,3,FALSE))*PI()/180))/1.609,0))*2,(ROUND(6371 * ACOS(SIN((VLOOKUP(B89,Locations!B:D,2,FALSE))*PI()/180)*SIN((VLOOKUP(C89,Locations!B:D,2,FALSE))*PI()/180) + COS((VLOOKUP(B89,Locations!B:D,2,FALSE))*PI()/180) * COS((VLOOKUP(C89,Locations!B:D,2,FALSE))*PI()/180)*COS((VLOOKUP(C89,Locations!B:D,3,FALSE))* PI()/180-(VLOOKUP(B89,Locations!B:D,3,FALSE))*PI()/180))/1.609,0))),""))</f>
        <v/>
      </c>
      <c r="J89" s="100" t="str">
        <f>IFERROR(ROUND(IF(OR(E89="",D89="HGV - Rigid - 0% laden (miles)",D89="HGV - Articulated - 0% laden (miles)"),VLOOKUP(D89,Transport!C:D,2,FALSE)*I89*F89*G89,VLOOKUP(D89,Transport!O:P,2,FALSE)*E89*I89*F89*G89),1),"")</f>
        <v/>
      </c>
      <c r="K89" s="90"/>
    </row>
    <row r="90" spans="1:11" ht="17.399999999999999" customHeight="1" x14ac:dyDescent="0.25">
      <c r="A90" s="90"/>
      <c r="B90" s="91"/>
      <c r="C90" s="91"/>
      <c r="D90" s="91"/>
      <c r="E90" s="90"/>
      <c r="F90" s="90">
        <v>1</v>
      </c>
      <c r="G90" s="101">
        <v>1</v>
      </c>
      <c r="H90" s="91"/>
      <c r="I90" s="100" t="str">
        <f>(IFERROR(IF(H90="Yes",(ROUND(6371 * ACOS(SIN((VLOOKUP(B90,Locations!B:D,2,FALSE))*PI()/180)*SIN((VLOOKUP(C90,Locations!B:D,2,FALSE))*PI()/180) + COS((VLOOKUP(B90,Locations!B:D,2,FALSE))*PI()/180) * COS((VLOOKUP(C90,Locations!B:D,2,FALSE))*PI()/180)*COS((VLOOKUP(C90,Locations!B:D,3,FALSE))* PI()/180-(VLOOKUP(B90,Locations!B:D,3,FALSE))*PI()/180))/1.609,0))*2,(ROUND(6371 * ACOS(SIN((VLOOKUP(B90,Locations!B:D,2,FALSE))*PI()/180)*SIN((VLOOKUP(C90,Locations!B:D,2,FALSE))*PI()/180) + COS((VLOOKUP(B90,Locations!B:D,2,FALSE))*PI()/180) * COS((VLOOKUP(C90,Locations!B:D,2,FALSE))*PI()/180)*COS((VLOOKUP(C90,Locations!B:D,3,FALSE))* PI()/180-(VLOOKUP(B90,Locations!B:D,3,FALSE))*PI()/180))/1.609,0))),""))</f>
        <v/>
      </c>
      <c r="J90" s="100" t="str">
        <f>IFERROR(ROUND(IF(OR(E90="",D90="HGV - Rigid - 0% laden (miles)",D90="HGV - Articulated - 0% laden (miles)"),VLOOKUP(D90,Transport!C:D,2,FALSE)*I90*F90*G90,VLOOKUP(D90,Transport!O:P,2,FALSE)*E90*I90*F90*G90),1),"")</f>
        <v/>
      </c>
      <c r="K90" s="90"/>
    </row>
    <row r="91" spans="1:11" ht="17.399999999999999" customHeight="1" x14ac:dyDescent="0.25">
      <c r="A91" s="90"/>
      <c r="B91" s="91"/>
      <c r="C91" s="91"/>
      <c r="D91" s="91"/>
      <c r="E91" s="90"/>
      <c r="F91" s="90">
        <v>1</v>
      </c>
      <c r="G91" s="101">
        <v>1</v>
      </c>
      <c r="H91" s="91"/>
      <c r="I91" s="100" t="str">
        <f>(IFERROR(IF(H91="Yes",(ROUND(6371 * ACOS(SIN((VLOOKUP(B91,Locations!B:D,2,FALSE))*PI()/180)*SIN((VLOOKUP(C91,Locations!B:D,2,FALSE))*PI()/180) + COS((VLOOKUP(B91,Locations!B:D,2,FALSE))*PI()/180) * COS((VLOOKUP(C91,Locations!B:D,2,FALSE))*PI()/180)*COS((VLOOKUP(C91,Locations!B:D,3,FALSE))* PI()/180-(VLOOKUP(B91,Locations!B:D,3,FALSE))*PI()/180))/1.609,0))*2,(ROUND(6371 * ACOS(SIN((VLOOKUP(B91,Locations!B:D,2,FALSE))*PI()/180)*SIN((VLOOKUP(C91,Locations!B:D,2,FALSE))*PI()/180) + COS((VLOOKUP(B91,Locations!B:D,2,FALSE))*PI()/180) * COS((VLOOKUP(C91,Locations!B:D,2,FALSE))*PI()/180)*COS((VLOOKUP(C91,Locations!B:D,3,FALSE))* PI()/180-(VLOOKUP(B91,Locations!B:D,3,FALSE))*PI()/180))/1.609,0))),""))</f>
        <v/>
      </c>
      <c r="J91" s="100" t="str">
        <f>IFERROR(ROUND(IF(OR(E91="",D91="HGV - Rigid - 0% laden (miles)",D91="HGV - Articulated - 0% laden (miles)"),VLOOKUP(D91,Transport!C:D,2,FALSE)*I91*F91*G91,VLOOKUP(D91,Transport!O:P,2,FALSE)*E91*I91*F91*G91),1),"")</f>
        <v/>
      </c>
      <c r="K91" s="90"/>
    </row>
    <row r="94" spans="1:11" ht="22.8" x14ac:dyDescent="0.4">
      <c r="A94" s="94" t="s">
        <v>253</v>
      </c>
    </row>
    <row r="95" spans="1:11" ht="16.5" customHeight="1" thickBot="1" x14ac:dyDescent="0.45">
      <c r="A95" s="94"/>
    </row>
    <row r="96" spans="1:11" ht="32.4" customHeight="1" thickBot="1" x14ac:dyDescent="0.3">
      <c r="A96" s="217" t="s">
        <v>254</v>
      </c>
      <c r="B96" s="218"/>
      <c r="C96" s="218"/>
      <c r="D96" s="219"/>
    </row>
    <row r="97" spans="1:8" ht="42.6" customHeight="1" x14ac:dyDescent="0.25">
      <c r="A97" s="80" t="s">
        <v>227</v>
      </c>
      <c r="B97" s="80" t="s">
        <v>255</v>
      </c>
      <c r="C97" s="80" t="s">
        <v>256</v>
      </c>
      <c r="D97" s="80" t="s">
        <v>246</v>
      </c>
      <c r="E97" s="80" t="s">
        <v>230</v>
      </c>
      <c r="F97" s="102" t="s">
        <v>257</v>
      </c>
    </row>
    <row r="98" spans="1:8" ht="17.399999999999999" customHeight="1" x14ac:dyDescent="0.25">
      <c r="A98" s="90"/>
      <c r="B98" s="91"/>
      <c r="C98" s="92"/>
      <c r="D98" s="101">
        <v>1</v>
      </c>
      <c r="E98" s="19" t="str">
        <f>IFERROR(VLOOKUP(B98,Transport!$L$2:$M$28,2,FALSE)*C98*D98,"")</f>
        <v/>
      </c>
      <c r="F98" s="90"/>
    </row>
    <row r="99" spans="1:8" ht="17.399999999999999" customHeight="1" x14ac:dyDescent="0.25">
      <c r="A99" s="90"/>
      <c r="B99" s="91"/>
      <c r="C99" s="92"/>
      <c r="D99" s="101">
        <v>1</v>
      </c>
      <c r="E99" s="19" t="str">
        <f>IFERROR(VLOOKUP(B99,Transport!$L$2:$M$28,2,FALSE)*C99*D99,"")</f>
        <v/>
      </c>
      <c r="F99" s="90"/>
    </row>
    <row r="100" spans="1:8" ht="17.399999999999999" customHeight="1" x14ac:dyDescent="0.25">
      <c r="A100" s="90"/>
      <c r="B100" s="91"/>
      <c r="C100" s="92"/>
      <c r="D100" s="101">
        <v>1</v>
      </c>
      <c r="E100" s="19" t="str">
        <f>IFERROR(VLOOKUP(B100,Transport!$L$2:$M$28,2,FALSE)*C100*D100,"")</f>
        <v/>
      </c>
      <c r="F100" s="90"/>
    </row>
    <row r="101" spans="1:8" ht="17.399999999999999" customHeight="1" x14ac:dyDescent="0.25">
      <c r="A101" s="90"/>
      <c r="B101" s="91"/>
      <c r="C101" s="92"/>
      <c r="D101" s="101">
        <v>1</v>
      </c>
      <c r="E101" s="19" t="str">
        <f>IFERROR(VLOOKUP(B101,Transport!$L$2:$M$28,2,FALSE)*C101*D101,"")</f>
        <v/>
      </c>
      <c r="F101" s="90"/>
    </row>
    <row r="102" spans="1:8" ht="17.399999999999999" customHeight="1" x14ac:dyDescent="0.25">
      <c r="A102" s="90"/>
      <c r="B102" s="91"/>
      <c r="C102" s="92"/>
      <c r="D102" s="101">
        <v>1</v>
      </c>
      <c r="E102" s="19" t="str">
        <f>IFERROR(VLOOKUP(B102,Transport!$L$2:$M$28,2,FALSE)*C102*D102,"")</f>
        <v/>
      </c>
      <c r="F102" s="90"/>
    </row>
    <row r="103" spans="1:8" ht="17.399999999999999" customHeight="1" x14ac:dyDescent="0.25">
      <c r="A103" s="90"/>
      <c r="B103" s="91"/>
      <c r="C103" s="92"/>
      <c r="D103" s="101">
        <v>1</v>
      </c>
      <c r="E103" s="19" t="str">
        <f>IFERROR(VLOOKUP(B103,Transport!$L$2:$M$28,2,FALSE)*C103*D103,"")</f>
        <v/>
      </c>
      <c r="F103" s="90"/>
    </row>
    <row r="104" spans="1:8" ht="17.399999999999999" customHeight="1" x14ac:dyDescent="0.25">
      <c r="A104" s="90"/>
      <c r="B104" s="91"/>
      <c r="C104" s="92"/>
      <c r="D104" s="101">
        <v>1</v>
      </c>
      <c r="E104" s="19" t="str">
        <f>IFERROR(VLOOKUP(B104,Transport!$L$2:$M$28,2,FALSE)*C104*D104,"")</f>
        <v/>
      </c>
      <c r="F104" s="90"/>
    </row>
    <row r="105" spans="1:8" ht="17.399999999999999" customHeight="1" x14ac:dyDescent="0.25">
      <c r="A105" s="90"/>
      <c r="B105" s="91"/>
      <c r="C105" s="92"/>
      <c r="D105" s="101">
        <v>1</v>
      </c>
      <c r="E105" s="19" t="str">
        <f>IFERROR(VLOOKUP(B105,Transport!$L$2:$M$28,2,FALSE)*C105*D105,"")</f>
        <v/>
      </c>
      <c r="F105" s="90"/>
    </row>
    <row r="106" spans="1:8" ht="17.399999999999999" customHeight="1" x14ac:dyDescent="0.25">
      <c r="A106" s="90"/>
      <c r="B106" s="91"/>
      <c r="C106" s="92"/>
      <c r="D106" s="101">
        <v>1</v>
      </c>
      <c r="E106" s="19" t="str">
        <f>IFERROR(VLOOKUP(B106,Transport!$L$2:$M$28,2,FALSE)*C106*D106,"")</f>
        <v/>
      </c>
      <c r="F106" s="90"/>
    </row>
    <row r="107" spans="1:8" ht="17.399999999999999" customHeight="1" x14ac:dyDescent="0.25">
      <c r="E107" s="17" t="str">
        <f>IFERROR(VLOOKUP(C107,Transport!$L$2:$M$24,2,FALSE)*D107,"")</f>
        <v/>
      </c>
    </row>
    <row r="108" spans="1:8" ht="17.399999999999999" customHeight="1" x14ac:dyDescent="0.4">
      <c r="A108" s="94" t="s">
        <v>258</v>
      </c>
    </row>
    <row r="109" spans="1:8" ht="17.399999999999999" customHeight="1" thickBot="1" x14ac:dyDescent="0.45">
      <c r="A109" s="94"/>
    </row>
    <row r="110" spans="1:8" ht="32.4" customHeight="1" thickBot="1" x14ac:dyDescent="0.3">
      <c r="A110" s="217" t="s">
        <v>259</v>
      </c>
      <c r="B110" s="218"/>
      <c r="C110" s="218"/>
      <c r="D110" s="219"/>
    </row>
    <row r="111" spans="1:8" ht="38.4" customHeight="1" x14ac:dyDescent="0.25">
      <c r="A111" s="80" t="s">
        <v>227</v>
      </c>
      <c r="B111" s="80" t="s">
        <v>228</v>
      </c>
      <c r="C111" s="80" t="s">
        <v>248</v>
      </c>
      <c r="D111" s="80" t="s">
        <v>244</v>
      </c>
      <c r="E111" s="102" t="s">
        <v>245</v>
      </c>
      <c r="F111" s="80" t="s">
        <v>246</v>
      </c>
      <c r="G111" s="80" t="s">
        <v>230</v>
      </c>
      <c r="H111" s="102" t="s">
        <v>257</v>
      </c>
    </row>
    <row r="112" spans="1:8" ht="17.399999999999999" customHeight="1" x14ac:dyDescent="0.25">
      <c r="A112" s="90"/>
      <c r="B112" s="91"/>
      <c r="C112" s="92"/>
      <c r="D112" s="90"/>
      <c r="E112" s="90">
        <v>1</v>
      </c>
      <c r="F112" s="101">
        <v>1</v>
      </c>
      <c r="G112" s="19" t="str">
        <f>IFERROR(VLOOKUP(B112,Transport!L:M,2,FALSE)*'Dept B Planning'!C112*'Dept B Planning'!D112*'Dept B Planning'!E112*'Dept B Planning'!F112,"")</f>
        <v/>
      </c>
      <c r="H112" s="90"/>
    </row>
    <row r="113" spans="1:8" ht="17.399999999999999" customHeight="1" x14ac:dyDescent="0.25">
      <c r="A113" s="90"/>
      <c r="B113" s="91"/>
      <c r="C113" s="92"/>
      <c r="D113" s="90"/>
      <c r="E113" s="90">
        <v>1</v>
      </c>
      <c r="F113" s="101">
        <v>1</v>
      </c>
      <c r="G113" s="19" t="str">
        <f>IFERROR(VLOOKUP(B113,Transport!L:M,2,FALSE)*'Dept B Planning'!C113*'Dept B Planning'!D113*'Dept B Planning'!E113*'Dept B Planning'!F113,"")</f>
        <v/>
      </c>
      <c r="H113" s="90"/>
    </row>
    <row r="114" spans="1:8" ht="17.399999999999999" customHeight="1" x14ac:dyDescent="0.25">
      <c r="A114" s="90"/>
      <c r="B114" s="91"/>
      <c r="C114" s="92"/>
      <c r="D114" s="90"/>
      <c r="E114" s="90">
        <v>1</v>
      </c>
      <c r="F114" s="101">
        <v>1</v>
      </c>
      <c r="G114" s="19" t="str">
        <f>IFERROR(VLOOKUP(B114,Transport!L:M,2,FALSE)*'Dept B Planning'!C114*'Dept B Planning'!D114*'Dept B Planning'!E114*'Dept B Planning'!F114,"")</f>
        <v/>
      </c>
      <c r="H114" s="90"/>
    </row>
    <row r="115" spans="1:8" ht="17.399999999999999" customHeight="1" x14ac:dyDescent="0.25">
      <c r="A115" s="90"/>
      <c r="B115" s="91"/>
      <c r="C115" s="92"/>
      <c r="D115" s="90"/>
      <c r="E115" s="90">
        <v>1</v>
      </c>
      <c r="F115" s="101">
        <v>1</v>
      </c>
      <c r="G115" s="19" t="str">
        <f>IFERROR(VLOOKUP(B115,Transport!L:M,2,FALSE)*'Dept B Planning'!C115*'Dept B Planning'!D115*'Dept B Planning'!E115*'Dept B Planning'!F115,"")</f>
        <v/>
      </c>
      <c r="H115" s="90"/>
    </row>
    <row r="116" spans="1:8" ht="17.399999999999999" customHeight="1" x14ac:dyDescent="0.25">
      <c r="A116" s="90"/>
      <c r="B116" s="91"/>
      <c r="C116" s="92"/>
      <c r="D116" s="90"/>
      <c r="E116" s="90">
        <v>1</v>
      </c>
      <c r="F116" s="101">
        <v>1</v>
      </c>
      <c r="G116" s="19" t="str">
        <f>IFERROR(VLOOKUP(B116,Transport!L:M,2,FALSE)*'Dept B Planning'!C116*'Dept B Planning'!D116*'Dept B Planning'!E116*'Dept B Planning'!F116,"")</f>
        <v/>
      </c>
      <c r="H116" s="90"/>
    </row>
    <row r="117" spans="1:8" ht="17.399999999999999" customHeight="1" x14ac:dyDescent="0.25">
      <c r="A117" s="90"/>
      <c r="B117" s="91"/>
      <c r="C117" s="92"/>
      <c r="D117" s="90"/>
      <c r="E117" s="90">
        <v>1</v>
      </c>
      <c r="F117" s="101">
        <v>1</v>
      </c>
      <c r="G117" s="19" t="str">
        <f>IFERROR(VLOOKUP(B117,Transport!L:M,2,FALSE)*'Dept B Planning'!C117*'Dept B Planning'!D117*'Dept B Planning'!E117*'Dept B Planning'!F117,"")</f>
        <v/>
      </c>
      <c r="H117" s="90"/>
    </row>
    <row r="118" spans="1:8" ht="17.399999999999999" customHeight="1" x14ac:dyDescent="0.25">
      <c r="A118" s="90"/>
      <c r="B118" s="91"/>
      <c r="C118" s="92"/>
      <c r="D118" s="90"/>
      <c r="E118" s="90">
        <v>1</v>
      </c>
      <c r="F118" s="101">
        <v>1</v>
      </c>
      <c r="G118" s="19" t="str">
        <f>IFERROR(VLOOKUP(B118,Transport!L:M,2,FALSE)*'Dept B Planning'!C118*'Dept B Planning'!D118*'Dept B Planning'!E118*'Dept B Planning'!F118,"")</f>
        <v/>
      </c>
      <c r="H118" s="90"/>
    </row>
    <row r="119" spans="1:8" ht="17.399999999999999" customHeight="1" x14ac:dyDescent="0.25">
      <c r="A119" s="90"/>
      <c r="B119" s="91"/>
      <c r="C119" s="92"/>
      <c r="D119" s="90"/>
      <c r="E119" s="90">
        <v>1</v>
      </c>
      <c r="F119" s="101">
        <v>1</v>
      </c>
      <c r="G119" s="19" t="str">
        <f>IFERROR(VLOOKUP(B119,Transport!L:M,2,FALSE)*'Dept B Planning'!C119*'Dept B Planning'!D119*'Dept B Planning'!E119*'Dept B Planning'!F119,"")</f>
        <v/>
      </c>
      <c r="H119" s="90"/>
    </row>
    <row r="120" spans="1:8" ht="17.399999999999999" customHeight="1" x14ac:dyDescent="0.25">
      <c r="A120" s="90"/>
      <c r="B120" s="91"/>
      <c r="C120" s="92"/>
      <c r="D120" s="90"/>
      <c r="E120" s="90">
        <v>1</v>
      </c>
      <c r="F120" s="101">
        <v>1</v>
      </c>
      <c r="G120" s="19" t="str">
        <f>IFERROR(VLOOKUP(B120,Transport!L:M,2,FALSE)*'Dept B Planning'!C120*'Dept B Planning'!D120*'Dept B Planning'!E120*'Dept B Planning'!F120,"")</f>
        <v/>
      </c>
      <c r="H120" s="90"/>
    </row>
    <row r="121" spans="1:8" ht="17.399999999999999" customHeight="1" x14ac:dyDescent="0.25">
      <c r="A121" s="90"/>
      <c r="B121" s="91"/>
      <c r="C121" s="92"/>
      <c r="D121" s="90"/>
      <c r="E121" s="90">
        <v>1</v>
      </c>
      <c r="F121" s="101">
        <v>1</v>
      </c>
      <c r="G121" s="19" t="str">
        <f>IFERROR(VLOOKUP(B121,Transport!L:M,2,FALSE)*'Dept B Planning'!C121*'Dept B Planning'!D121*'Dept B Planning'!E121*'Dept B Planning'!F121,"")</f>
        <v/>
      </c>
      <c r="H121" s="90"/>
    </row>
    <row r="122" spans="1:8" ht="17.399999999999999" customHeight="1" x14ac:dyDescent="0.25">
      <c r="A122" s="90"/>
      <c r="B122" s="91"/>
      <c r="C122" s="92"/>
      <c r="D122" s="90"/>
      <c r="E122" s="90">
        <v>1</v>
      </c>
      <c r="F122" s="101">
        <v>1</v>
      </c>
      <c r="G122" s="19" t="str">
        <f>IFERROR(VLOOKUP(B122,Transport!L:M,2,FALSE)*'Dept B Planning'!C122*'Dept B Planning'!D122*'Dept B Planning'!E122*'Dept B Planning'!F122,"")</f>
        <v/>
      </c>
      <c r="H122" s="90"/>
    </row>
    <row r="123" spans="1:8" ht="17.399999999999999" customHeight="1" x14ac:dyDescent="0.25">
      <c r="A123" s="90"/>
      <c r="B123" s="91"/>
      <c r="C123" s="92"/>
      <c r="D123" s="90"/>
      <c r="E123" s="90">
        <v>1</v>
      </c>
      <c r="F123" s="101">
        <v>1</v>
      </c>
      <c r="G123" s="19" t="str">
        <f>IFERROR(VLOOKUP(B123,Transport!L:M,2,FALSE)*'Dept B Planning'!C123*'Dept B Planning'!D123*'Dept B Planning'!E123*'Dept B Planning'!F123,"")</f>
        <v/>
      </c>
      <c r="H123" s="90"/>
    </row>
    <row r="124" spans="1:8" ht="17.399999999999999" customHeight="1" x14ac:dyDescent="0.25">
      <c r="A124" s="90"/>
      <c r="B124" s="91"/>
      <c r="C124" s="92"/>
      <c r="D124" s="90"/>
      <c r="E124" s="90">
        <v>1</v>
      </c>
      <c r="F124" s="101">
        <v>1</v>
      </c>
      <c r="G124" s="19" t="str">
        <f>IFERROR(VLOOKUP(B124,Transport!L:M,2,FALSE)*'Dept B Planning'!C124*'Dept B Planning'!D124*'Dept B Planning'!E124*'Dept B Planning'!F124,"")</f>
        <v/>
      </c>
      <c r="H124" s="90"/>
    </row>
    <row r="125" spans="1:8" ht="17.399999999999999" customHeight="1" x14ac:dyDescent="0.25">
      <c r="A125" s="90"/>
      <c r="B125" s="91"/>
      <c r="C125" s="92"/>
      <c r="D125" s="90"/>
      <c r="E125" s="90">
        <v>1</v>
      </c>
      <c r="F125" s="101">
        <v>1</v>
      </c>
      <c r="G125" s="19" t="str">
        <f>IFERROR(VLOOKUP(B125,Transport!L:M,2,FALSE)*'Dept B Planning'!C125*'Dept B Planning'!D125*'Dept B Planning'!E125*'Dept B Planning'!F125,"")</f>
        <v/>
      </c>
      <c r="H125" s="90"/>
    </row>
    <row r="126" spans="1:8" ht="17.399999999999999" customHeight="1" x14ac:dyDescent="0.25">
      <c r="A126" s="90"/>
      <c r="B126" s="91"/>
      <c r="C126" s="92"/>
      <c r="D126" s="90"/>
      <c r="E126" s="90">
        <v>1</v>
      </c>
      <c r="F126" s="101">
        <v>1</v>
      </c>
      <c r="G126" s="19" t="str">
        <f>IFERROR(VLOOKUP(B126,Transport!L:M,2,FALSE)*'Dept B Planning'!C126*'Dept B Planning'!D126*'Dept B Planning'!E126*'Dept B Planning'!F126,"")</f>
        <v/>
      </c>
      <c r="H126" s="90"/>
    </row>
    <row r="127" spans="1:8" ht="17.399999999999999" customHeight="1" x14ac:dyDescent="0.25">
      <c r="A127" s="90"/>
      <c r="B127" s="91"/>
      <c r="C127" s="92"/>
      <c r="D127" s="90"/>
      <c r="E127" s="90">
        <v>1</v>
      </c>
      <c r="F127" s="101">
        <v>1</v>
      </c>
      <c r="G127" s="19" t="str">
        <f>IFERROR(VLOOKUP(B127,Transport!L:M,2,FALSE)*'Dept B Planning'!C127*'Dept B Planning'!D127*'Dept B Planning'!E127*'Dept B Planning'!F127,"")</f>
        <v/>
      </c>
      <c r="H127" s="90"/>
    </row>
    <row r="128" spans="1:8" ht="17.399999999999999" customHeight="1" x14ac:dyDescent="0.25">
      <c r="A128" s="90"/>
      <c r="B128" s="91"/>
      <c r="C128" s="92"/>
      <c r="D128" s="90"/>
      <c r="E128" s="90">
        <v>1</v>
      </c>
      <c r="F128" s="101">
        <v>1</v>
      </c>
      <c r="G128" s="19" t="str">
        <f>IFERROR(VLOOKUP(B128,Transport!L:M,2,FALSE)*'Dept B Planning'!C128*'Dept B Planning'!D128*'Dept B Planning'!E128*'Dept B Planning'!F128,"")</f>
        <v/>
      </c>
      <c r="H128" s="90"/>
    </row>
    <row r="129" spans="1:8" ht="17.399999999999999" customHeight="1" x14ac:dyDescent="0.25">
      <c r="A129" s="90"/>
      <c r="B129" s="91"/>
      <c r="C129" s="92"/>
      <c r="D129" s="90"/>
      <c r="E129" s="90">
        <v>1</v>
      </c>
      <c r="F129" s="101">
        <v>1</v>
      </c>
      <c r="G129" s="19" t="str">
        <f>IFERROR(VLOOKUP(B129,Transport!L:M,2,FALSE)*'Dept B Planning'!C129*'Dept B Planning'!D129*'Dept B Planning'!E129*'Dept B Planning'!F129,"")</f>
        <v/>
      </c>
      <c r="H129" s="90"/>
    </row>
    <row r="130" spans="1:8" ht="17.399999999999999" customHeight="1" x14ac:dyDescent="0.25">
      <c r="A130" s="90"/>
      <c r="B130" s="91"/>
      <c r="C130" s="92"/>
      <c r="D130" s="90"/>
      <c r="E130" s="90">
        <v>1</v>
      </c>
      <c r="F130" s="101">
        <v>1</v>
      </c>
      <c r="G130" s="19" t="str">
        <f>IFERROR(VLOOKUP(B130,Transport!L:M,2,FALSE)*'Dept B Planning'!C130*'Dept B Planning'!D130*'Dept B Planning'!E130*'Dept B Planning'!F130,"")</f>
        <v/>
      </c>
      <c r="H130" s="90"/>
    </row>
    <row r="131" spans="1:8" ht="17.399999999999999" customHeight="1" x14ac:dyDescent="0.25">
      <c r="A131" s="90"/>
      <c r="B131" s="91"/>
      <c r="C131" s="92"/>
      <c r="D131" s="90"/>
      <c r="E131" s="90">
        <v>1</v>
      </c>
      <c r="F131" s="101">
        <v>1</v>
      </c>
      <c r="G131" s="19" t="str">
        <f>IFERROR(VLOOKUP(B131,Transport!L:M,2,FALSE)*'Dept B Planning'!C131*'Dept B Planning'!D131*'Dept B Planning'!E131*'Dept B Planning'!F131,"")</f>
        <v/>
      </c>
      <c r="H131" s="90"/>
    </row>
    <row r="132" spans="1:8" ht="17.399999999999999" customHeight="1" x14ac:dyDescent="0.25">
      <c r="A132" s="90"/>
      <c r="B132" s="91"/>
      <c r="C132" s="92"/>
      <c r="D132" s="90"/>
      <c r="E132" s="90">
        <v>1</v>
      </c>
      <c r="F132" s="101">
        <v>1</v>
      </c>
      <c r="G132" s="19" t="str">
        <f>IFERROR(VLOOKUP(B132,Transport!L:M,2,FALSE)*'Dept B Planning'!C132*'Dept B Planning'!D132*'Dept B Planning'!E132*'Dept B Planning'!F132,"")</f>
        <v/>
      </c>
      <c r="H132" s="90"/>
    </row>
    <row r="133" spans="1:8" ht="17.399999999999999" customHeight="1" x14ac:dyDescent="0.25">
      <c r="A133" s="90"/>
      <c r="B133" s="91"/>
      <c r="C133" s="92"/>
      <c r="D133" s="90"/>
      <c r="E133" s="90">
        <v>1</v>
      </c>
      <c r="F133" s="101">
        <v>1</v>
      </c>
      <c r="G133" s="19" t="str">
        <f>IFERROR(VLOOKUP(B133,Transport!L:M,2,FALSE)*'Dept B Planning'!C133*'Dept B Planning'!D133*'Dept B Planning'!E133*'Dept B Planning'!F133,"")</f>
        <v/>
      </c>
      <c r="H133" s="90"/>
    </row>
    <row r="134" spans="1:8" ht="17.399999999999999" customHeight="1" x14ac:dyDescent="0.25">
      <c r="A134" s="90"/>
      <c r="B134" s="91"/>
      <c r="C134" s="92"/>
      <c r="D134" s="90"/>
      <c r="E134" s="90">
        <v>1</v>
      </c>
      <c r="F134" s="101">
        <v>1</v>
      </c>
      <c r="G134" s="19" t="str">
        <f>IFERROR(VLOOKUP(B134,Transport!L:M,2,FALSE)*'Dept B Planning'!C134*'Dept B Planning'!D134*'Dept B Planning'!E134*'Dept B Planning'!F134,"")</f>
        <v/>
      </c>
      <c r="H134" s="90"/>
    </row>
    <row r="135" spans="1:8" ht="17.399999999999999" customHeight="1" x14ac:dyDescent="0.25">
      <c r="A135" s="90"/>
      <c r="B135" s="91"/>
      <c r="C135" s="92"/>
      <c r="D135" s="90"/>
      <c r="E135" s="90">
        <v>1</v>
      </c>
      <c r="F135" s="101">
        <v>1</v>
      </c>
      <c r="G135" s="19" t="str">
        <f>IFERROR(VLOOKUP(B135,Transport!L:M,2,FALSE)*'Dept B Planning'!C135*'Dept B Planning'!D135*'Dept B Planning'!E135*'Dept B Planning'!F135,"")</f>
        <v/>
      </c>
      <c r="H135" s="90"/>
    </row>
    <row r="136" spans="1:8" ht="17.399999999999999" customHeight="1" x14ac:dyDescent="0.25">
      <c r="A136" s="90"/>
      <c r="B136" s="91"/>
      <c r="C136" s="92"/>
      <c r="D136" s="90"/>
      <c r="E136" s="90">
        <v>1</v>
      </c>
      <c r="F136" s="101">
        <v>1</v>
      </c>
      <c r="G136" s="19" t="str">
        <f>IFERROR(VLOOKUP(B136,Transport!L:M,2,FALSE)*'Dept B Planning'!C136*'Dept B Planning'!D136*'Dept B Planning'!E136*'Dept B Planning'!F136,"")</f>
        <v/>
      </c>
      <c r="H136" s="90"/>
    </row>
    <row r="137" spans="1:8" ht="17.399999999999999" customHeight="1" x14ac:dyDescent="0.25">
      <c r="A137" s="90"/>
      <c r="B137" s="91"/>
      <c r="C137" s="92"/>
      <c r="D137" s="90"/>
      <c r="E137" s="90">
        <v>1</v>
      </c>
      <c r="F137" s="101">
        <v>1</v>
      </c>
      <c r="G137" s="19" t="str">
        <f>IFERROR(VLOOKUP(B137,Transport!L:M,2,FALSE)*'Dept B Planning'!C137*'Dept B Planning'!D137*'Dept B Planning'!E137*'Dept B Planning'!F137,"")</f>
        <v/>
      </c>
      <c r="H137" s="90"/>
    </row>
    <row r="140" spans="1:8" ht="17.399999999999999" customHeight="1" x14ac:dyDescent="0.4">
      <c r="A140" s="94" t="s">
        <v>260</v>
      </c>
    </row>
    <row r="141" spans="1:8" ht="17.399999999999999" customHeight="1" thickBot="1" x14ac:dyDescent="0.45">
      <c r="A141" s="94"/>
    </row>
    <row r="142" spans="1:8" ht="27.9" customHeight="1" thickBot="1" x14ac:dyDescent="0.3">
      <c r="A142" s="217" t="s">
        <v>261</v>
      </c>
      <c r="B142" s="218"/>
      <c r="C142" s="218"/>
      <c r="D142" s="219"/>
    </row>
    <row r="143" spans="1:8" ht="40.5" customHeight="1" x14ac:dyDescent="0.25">
      <c r="A143" s="80" t="s">
        <v>227</v>
      </c>
      <c r="B143" s="80" t="s">
        <v>228</v>
      </c>
      <c r="C143" s="80" t="s">
        <v>248</v>
      </c>
      <c r="D143" s="80" t="s">
        <v>252</v>
      </c>
      <c r="E143" s="102" t="s">
        <v>245</v>
      </c>
      <c r="F143" s="80" t="s">
        <v>246</v>
      </c>
      <c r="G143" s="80" t="s">
        <v>230</v>
      </c>
      <c r="H143" s="102" t="s">
        <v>257</v>
      </c>
    </row>
    <row r="144" spans="1:8" ht="17.399999999999999" customHeight="1" x14ac:dyDescent="0.25">
      <c r="A144" s="90"/>
      <c r="B144" s="91"/>
      <c r="C144" s="92"/>
      <c r="D144" s="92"/>
      <c r="E144" s="90">
        <v>1</v>
      </c>
      <c r="F144" s="101">
        <v>1</v>
      </c>
      <c r="G144" s="19" t="str">
        <f>IFERROR(IF(OR(D144="",B144="HGV - Rigid - 0% laden (miles)",B144="HGV - Articulated - 0% laden (miles)"),VLOOKUP(B144,Transport!C:D,2,FALSE)*C144*E144*F144,VLOOKUP(B144,Transport!O:P,2,FALSE)*C144*E144*F144*D144),"")</f>
        <v/>
      </c>
      <c r="H144" s="90"/>
    </row>
    <row r="145" spans="1:8" ht="17.399999999999999" customHeight="1" x14ac:dyDescent="0.25">
      <c r="A145" s="90"/>
      <c r="B145" s="91"/>
      <c r="C145" s="92"/>
      <c r="D145" s="92"/>
      <c r="E145" s="90">
        <v>1</v>
      </c>
      <c r="F145" s="101">
        <v>1</v>
      </c>
      <c r="G145" s="19" t="str">
        <f>IFERROR(IF(OR(D145="",B145="HGV - Rigid - 0% laden (miles)",B145="HGV - Articulated - 0% laden (miles)"),VLOOKUP(B145,Transport!C:D,2,FALSE)*C145*E145*F145,VLOOKUP(B145,Transport!O:P,2,FALSE)*C145*E145*F145*D145),"")</f>
        <v/>
      </c>
      <c r="H145" s="90"/>
    </row>
    <row r="146" spans="1:8" ht="17.399999999999999" customHeight="1" x14ac:dyDescent="0.25">
      <c r="A146" s="90"/>
      <c r="B146" s="91"/>
      <c r="C146" s="92"/>
      <c r="D146" s="92"/>
      <c r="E146" s="90">
        <v>1</v>
      </c>
      <c r="F146" s="101">
        <v>1</v>
      </c>
      <c r="G146" s="19" t="str">
        <f>IFERROR(IF(OR(D146="",B146="HGV - Rigid - 0% laden (miles)",B146="HGV - Articulated - 0% laden (miles)"),VLOOKUP(B146,Transport!C:D,2,FALSE)*C146*E146*F146,VLOOKUP(B146,Transport!O:P,2,FALSE)*C146*E146*F146*D146),"")</f>
        <v/>
      </c>
      <c r="H146" s="90"/>
    </row>
    <row r="147" spans="1:8" ht="17.399999999999999" customHeight="1" x14ac:dyDescent="0.25">
      <c r="A147" s="90"/>
      <c r="B147" s="91"/>
      <c r="C147" s="92"/>
      <c r="D147" s="92"/>
      <c r="E147" s="90">
        <v>1</v>
      </c>
      <c r="F147" s="101">
        <v>1</v>
      </c>
      <c r="G147" s="19" t="str">
        <f>IFERROR(IF(OR(D147="",B147="HGV - Rigid - 0% laden (miles)",B147="HGV - Articulated - 0% laden (miles)"),VLOOKUP(B147,Transport!C:D,2,FALSE)*C147*E147*F147,VLOOKUP(B147,Transport!O:P,2,FALSE)*C147*E147*F147*D147),"")</f>
        <v/>
      </c>
      <c r="H147" s="90"/>
    </row>
    <row r="148" spans="1:8" ht="17.399999999999999" customHeight="1" x14ac:dyDescent="0.25">
      <c r="A148" s="90"/>
      <c r="B148" s="91"/>
      <c r="C148" s="92"/>
      <c r="D148" s="92"/>
      <c r="E148" s="90">
        <v>1</v>
      </c>
      <c r="F148" s="101">
        <v>1</v>
      </c>
      <c r="G148" s="19" t="str">
        <f>IFERROR(IF(OR(D148="",B148="HGV - Rigid - 0% laden (miles)",B148="HGV - Articulated - 0% laden (miles)"),VLOOKUP(B148,Transport!C:D,2,FALSE)*C148*E148*F148,VLOOKUP(B148,Transport!O:P,2,FALSE)*C148*E148*F148*D148),"")</f>
        <v/>
      </c>
      <c r="H148" s="90"/>
    </row>
    <row r="149" spans="1:8" ht="17.399999999999999" customHeight="1" x14ac:dyDescent="0.25">
      <c r="A149" s="90"/>
      <c r="B149" s="91"/>
      <c r="C149" s="92"/>
      <c r="D149" s="92"/>
      <c r="E149" s="90">
        <v>1</v>
      </c>
      <c r="F149" s="101">
        <v>1</v>
      </c>
      <c r="G149" s="19" t="str">
        <f>IFERROR(IF(OR(D149="",B149="HGV - Rigid - 0% laden (miles)",B149="HGV - Articulated - 0% laden (miles)"),VLOOKUP(B149,Transport!C:D,2,FALSE)*C149*E149*F149,VLOOKUP(B149,Transport!O:P,2,FALSE)*C149*E149*F149*D149),"")</f>
        <v/>
      </c>
      <c r="H149" s="90"/>
    </row>
    <row r="150" spans="1:8" ht="17.399999999999999" customHeight="1" x14ac:dyDescent="0.25">
      <c r="A150" s="90"/>
      <c r="B150" s="91"/>
      <c r="C150" s="92"/>
      <c r="D150" s="92"/>
      <c r="E150" s="90">
        <v>1</v>
      </c>
      <c r="F150" s="101">
        <v>1</v>
      </c>
      <c r="G150" s="19" t="str">
        <f>IFERROR(IF(OR(D150="",B150="HGV - Rigid - 0% laden (miles)",B150="HGV - Articulated - 0% laden (miles)"),VLOOKUP(B150,Transport!C:D,2,FALSE)*C150*E150*F150,VLOOKUP(B150,Transport!O:P,2,FALSE)*C150*E150*F150*D150),"")</f>
        <v/>
      </c>
      <c r="H150" s="90"/>
    </row>
    <row r="151" spans="1:8" ht="17.399999999999999" customHeight="1" x14ac:dyDescent="0.25">
      <c r="A151" s="90"/>
      <c r="B151" s="91"/>
      <c r="C151" s="92"/>
      <c r="D151" s="92"/>
      <c r="E151" s="90">
        <v>1</v>
      </c>
      <c r="F151" s="101">
        <v>1</v>
      </c>
      <c r="G151" s="19" t="str">
        <f>IFERROR(IF(OR(D151="",B151="HGV - Rigid - 0% laden (miles)",B151="HGV - Articulated - 0% laden (miles)"),VLOOKUP(B151,Transport!C:D,2,FALSE)*C151*E151*F151,VLOOKUP(B151,Transport!O:P,2,FALSE)*C151*E151*F151*D151),"")</f>
        <v/>
      </c>
      <c r="H151" s="90"/>
    </row>
    <row r="152" spans="1:8" ht="17.399999999999999" customHeight="1" x14ac:dyDescent="0.25">
      <c r="A152" s="90"/>
      <c r="B152" s="91"/>
      <c r="C152" s="92"/>
      <c r="D152" s="92"/>
      <c r="E152" s="90">
        <v>1</v>
      </c>
      <c r="F152" s="101">
        <v>1</v>
      </c>
      <c r="G152" s="19" t="str">
        <f>IFERROR(IF(OR(D152="",B152="HGV - Rigid - 0% laden (miles)",B152="HGV - Articulated - 0% laden (miles)"),VLOOKUP(B152,Transport!C:D,2,FALSE)*C152*E152*F152,VLOOKUP(B152,Transport!O:P,2,FALSE)*C152*E152*F152*D152),"")</f>
        <v/>
      </c>
      <c r="H152" s="90"/>
    </row>
    <row r="153" spans="1:8" ht="17.399999999999999" customHeight="1" x14ac:dyDescent="0.25">
      <c r="A153" s="90"/>
      <c r="B153" s="91"/>
      <c r="C153" s="92"/>
      <c r="D153" s="92"/>
      <c r="E153" s="90">
        <v>1</v>
      </c>
      <c r="F153" s="101">
        <v>1</v>
      </c>
      <c r="G153" s="19" t="str">
        <f>IFERROR(IF(OR(D153="",B153="HGV - Rigid - 0% laden (miles)",B153="HGV - Articulated - 0% laden (miles)"),VLOOKUP(B153,Transport!C:D,2,FALSE)*C153*E153*F153,VLOOKUP(B153,Transport!O:P,2,FALSE)*C153*E153*F153*D153),"")</f>
        <v/>
      </c>
      <c r="H153" s="90"/>
    </row>
    <row r="154" spans="1:8" ht="17.399999999999999" customHeight="1" x14ac:dyDescent="0.25">
      <c r="A154" s="90"/>
      <c r="B154" s="91"/>
      <c r="C154" s="92"/>
      <c r="D154" s="92"/>
      <c r="E154" s="90">
        <v>1</v>
      </c>
      <c r="F154" s="101">
        <v>1</v>
      </c>
      <c r="G154" s="19" t="str">
        <f>IFERROR(IF(OR(D154="",B154="HGV - Rigid - 0% laden (miles)",B154="HGV - Articulated - 0% laden (miles)"),VLOOKUP(B154,Transport!C:D,2,FALSE)*C154*E154*F154,VLOOKUP(B154,Transport!O:P,2,FALSE)*C154*E154*F154*D154),"")</f>
        <v/>
      </c>
      <c r="H154" s="90"/>
    </row>
    <row r="155" spans="1:8" ht="17.399999999999999" customHeight="1" x14ac:dyDescent="0.25">
      <c r="A155" s="90"/>
      <c r="B155" s="91"/>
      <c r="C155" s="92"/>
      <c r="D155" s="92"/>
      <c r="E155" s="90">
        <v>1</v>
      </c>
      <c r="F155" s="101">
        <v>1</v>
      </c>
      <c r="G155" s="19" t="str">
        <f>IFERROR(IF(OR(D155="",B155="HGV - Rigid - 0% laden (miles)",B155="HGV - Articulated - 0% laden (miles)"),VLOOKUP(B155,Transport!C:D,2,FALSE)*C155*E155*F155,VLOOKUP(B155,Transport!O:P,2,FALSE)*C155*E155*F155*D155),"")</f>
        <v/>
      </c>
      <c r="H155" s="90"/>
    </row>
    <row r="156" spans="1:8" ht="17.399999999999999" customHeight="1" x14ac:dyDescent="0.25">
      <c r="A156" s="90"/>
      <c r="B156" s="91"/>
      <c r="C156" s="92"/>
      <c r="D156" s="92"/>
      <c r="E156" s="90">
        <v>1</v>
      </c>
      <c r="F156" s="101">
        <v>1</v>
      </c>
      <c r="G156" s="19" t="str">
        <f>IFERROR(IF(OR(D156="",B156="HGV - Rigid - 0% laden (miles)",B156="HGV - Articulated - 0% laden (miles)"),VLOOKUP(B156,Transport!C:D,2,FALSE)*C156*E156*F156,VLOOKUP(B156,Transport!O:P,2,FALSE)*C156*E156*F156*D156),"")</f>
        <v/>
      </c>
      <c r="H156" s="90"/>
    </row>
    <row r="157" spans="1:8" ht="17.399999999999999" customHeight="1" x14ac:dyDescent="0.25">
      <c r="A157" s="90"/>
      <c r="B157" s="91"/>
      <c r="C157" s="92"/>
      <c r="D157" s="92"/>
      <c r="E157" s="90">
        <v>1</v>
      </c>
      <c r="F157" s="101">
        <v>1</v>
      </c>
      <c r="G157" s="19" t="str">
        <f>IFERROR(IF(OR(D157="",B157="HGV - Rigid - 0% laden (miles)",B157="HGV - Articulated - 0% laden (miles)"),VLOOKUP(B157,Transport!C:D,2,FALSE)*C157*E157*F157,VLOOKUP(B157,Transport!O:P,2,FALSE)*C157*E157*F157*D157),"")</f>
        <v/>
      </c>
      <c r="H157" s="90"/>
    </row>
    <row r="158" spans="1:8" ht="17.399999999999999" customHeight="1" x14ac:dyDescent="0.25">
      <c r="A158" s="90"/>
      <c r="B158" s="91"/>
      <c r="C158" s="92"/>
      <c r="D158" s="92"/>
      <c r="E158" s="90">
        <v>1</v>
      </c>
      <c r="F158" s="101">
        <v>1</v>
      </c>
      <c r="G158" s="19" t="str">
        <f>IFERROR(IF(OR(D158="",B158="HGV - Rigid - 0% laden (miles)",B158="HGV - Articulated - 0% laden (miles)"),VLOOKUP(B158,Transport!C:D,2,FALSE)*C158*E158*F158,VLOOKUP(B158,Transport!O:P,2,FALSE)*C158*E158*F158*D158),"")</f>
        <v/>
      </c>
      <c r="H158" s="90"/>
    </row>
    <row r="159" spans="1:8" ht="17.399999999999999" customHeight="1" x14ac:dyDescent="0.25">
      <c r="A159" s="90"/>
      <c r="B159" s="91"/>
      <c r="C159" s="92"/>
      <c r="D159" s="92"/>
      <c r="E159" s="90">
        <v>1</v>
      </c>
      <c r="F159" s="101">
        <v>1</v>
      </c>
      <c r="G159" s="19" t="str">
        <f>IFERROR(IF(OR(D159="",B159="HGV - Rigid - 0% laden (miles)",B159="HGV - Articulated - 0% laden (miles)"),VLOOKUP(B159,Transport!C:D,2,FALSE)*C159*E159*F159,VLOOKUP(B159,Transport!O:P,2,FALSE)*C159*E159*F159*D159),"")</f>
        <v/>
      </c>
      <c r="H159" s="90"/>
    </row>
    <row r="160" spans="1:8" ht="17.399999999999999" customHeight="1" x14ac:dyDescent="0.25">
      <c r="A160" s="90"/>
      <c r="B160" s="91"/>
      <c r="C160" s="92"/>
      <c r="D160" s="92"/>
      <c r="E160" s="90">
        <v>1</v>
      </c>
      <c r="F160" s="101">
        <v>1</v>
      </c>
      <c r="G160" s="19" t="str">
        <f>IFERROR(IF(OR(D160="",B160="HGV - Rigid - 0% laden (miles)",B160="HGV - Articulated - 0% laden (miles)"),VLOOKUP(B160,Transport!C:D,2,FALSE)*C160*E160*F160,VLOOKUP(B160,Transport!O:P,2,FALSE)*C160*E160*F160*D160),"")</f>
        <v/>
      </c>
      <c r="H160" s="90"/>
    </row>
    <row r="161" spans="1:8" ht="17.399999999999999" customHeight="1" x14ac:dyDescent="0.25">
      <c r="A161" s="90"/>
      <c r="B161" s="91"/>
      <c r="C161" s="92"/>
      <c r="D161" s="92"/>
      <c r="E161" s="90">
        <v>1</v>
      </c>
      <c r="F161" s="101">
        <v>1</v>
      </c>
      <c r="G161" s="19" t="str">
        <f>IFERROR(IF(OR(D161="",B161="HGV - Rigid - 0% laden (miles)",B161="HGV - Articulated - 0% laden (miles)"),VLOOKUP(B161,Transport!C:D,2,FALSE)*C161*E161*F161,VLOOKUP(B161,Transport!O:P,2,FALSE)*C161*E161*F161*D161),"")</f>
        <v/>
      </c>
      <c r="H161" s="90"/>
    </row>
    <row r="162" spans="1:8" ht="17.399999999999999" customHeight="1" x14ac:dyDescent="0.25">
      <c r="A162" s="90"/>
      <c r="B162" s="91"/>
      <c r="C162" s="92"/>
      <c r="D162" s="92"/>
      <c r="E162" s="90">
        <v>1</v>
      </c>
      <c r="F162" s="101">
        <v>1</v>
      </c>
      <c r="G162" s="19" t="str">
        <f>IFERROR(IF(OR(D162="",B162="HGV - Rigid - 0% laden (miles)",B162="HGV - Articulated - 0% laden (miles)"),VLOOKUP(B162,Transport!C:D,2,FALSE)*C162*E162*F162,VLOOKUP(B162,Transport!O:P,2,FALSE)*C162*E162*F162*D162),"")</f>
        <v/>
      </c>
      <c r="H162" s="90"/>
    </row>
    <row r="163" spans="1:8" ht="17.399999999999999" customHeight="1" x14ac:dyDescent="0.25">
      <c r="A163" s="90"/>
      <c r="B163" s="91"/>
      <c r="C163" s="92"/>
      <c r="D163" s="92"/>
      <c r="E163" s="90">
        <v>1</v>
      </c>
      <c r="F163" s="101">
        <v>1</v>
      </c>
      <c r="G163" s="19" t="str">
        <f>IFERROR(IF(OR(D163="",B163="HGV - Rigid - 0% laden (miles)",B163="HGV - Articulated - 0% laden (miles)"),VLOOKUP(B163,Transport!C:D,2,FALSE)*C163*E163*F163,VLOOKUP(B163,Transport!O:P,2,FALSE)*C163*E163*F163*D163),"")</f>
        <v/>
      </c>
      <c r="H163" s="90"/>
    </row>
    <row r="164" spans="1:8" ht="17.399999999999999" customHeight="1" x14ac:dyDescent="0.25">
      <c r="A164" s="90"/>
      <c r="B164" s="91"/>
      <c r="C164" s="92"/>
      <c r="D164" s="92"/>
      <c r="E164" s="90">
        <v>1</v>
      </c>
      <c r="F164" s="101">
        <v>1</v>
      </c>
      <c r="G164" s="19" t="str">
        <f>IFERROR(IF(OR(D164="",B164="HGV - Rigid - 0% laden (miles)",B164="HGV - Articulated - 0% laden (miles)"),VLOOKUP(B164,Transport!C:D,2,FALSE)*C164*E164*F164,VLOOKUP(B164,Transport!O:P,2,FALSE)*C164*E164*F164*D164),"")</f>
        <v/>
      </c>
      <c r="H164" s="90"/>
    </row>
    <row r="165" spans="1:8" ht="17.399999999999999" customHeight="1" x14ac:dyDescent="0.25">
      <c r="A165" s="90"/>
      <c r="B165" s="91"/>
      <c r="C165" s="92"/>
      <c r="D165" s="92"/>
      <c r="E165" s="90">
        <v>1</v>
      </c>
      <c r="F165" s="101">
        <v>1</v>
      </c>
      <c r="G165" s="19" t="str">
        <f>IFERROR(IF(OR(D165="",B165="HGV - Rigid - 0% laden (miles)",B165="HGV - Articulated - 0% laden (miles)"),VLOOKUP(B165,Transport!C:D,2,FALSE)*C165*E165*F165,VLOOKUP(B165,Transport!O:P,2,FALSE)*C165*E165*F165*D165),"")</f>
        <v/>
      </c>
      <c r="H165" s="90"/>
    </row>
    <row r="166" spans="1:8" ht="17.399999999999999" customHeight="1" x14ac:dyDescent="0.25">
      <c r="A166" s="90"/>
      <c r="B166" s="91"/>
      <c r="C166" s="92"/>
      <c r="D166" s="92"/>
      <c r="E166" s="90">
        <v>1</v>
      </c>
      <c r="F166" s="101">
        <v>1</v>
      </c>
      <c r="G166" s="19" t="str">
        <f>IFERROR(IF(OR(D166="",B166="HGV - Rigid - 0% laden (miles)",B166="HGV - Articulated - 0% laden (miles)"),VLOOKUP(B166,Transport!C:D,2,FALSE)*C166*E166*F166,VLOOKUP(B166,Transport!O:P,2,FALSE)*C166*E166*F166*D166),"")</f>
        <v/>
      </c>
      <c r="H166" s="90"/>
    </row>
    <row r="167" spans="1:8" ht="17.399999999999999" customHeight="1" x14ac:dyDescent="0.25">
      <c r="A167" s="90"/>
      <c r="B167" s="91"/>
      <c r="C167" s="92"/>
      <c r="D167" s="92"/>
      <c r="E167" s="90">
        <v>1</v>
      </c>
      <c r="F167" s="101">
        <v>1</v>
      </c>
      <c r="G167" s="19" t="str">
        <f>IFERROR(IF(OR(D167="",B167="HGV - Rigid - 0% laden (miles)",B167="HGV - Articulated - 0% laden (miles)"),VLOOKUP(B167,Transport!C:D,2,FALSE)*C167*E167*F167,VLOOKUP(B167,Transport!O:P,2,FALSE)*C167*E167*F167*D167),"")</f>
        <v/>
      </c>
      <c r="H167" s="90"/>
    </row>
    <row r="168" spans="1:8" ht="17.399999999999999" customHeight="1" x14ac:dyDescent="0.25">
      <c r="A168" s="90"/>
      <c r="B168" s="91"/>
      <c r="C168" s="92"/>
      <c r="D168" s="92"/>
      <c r="E168" s="90">
        <v>1</v>
      </c>
      <c r="F168" s="101">
        <v>1</v>
      </c>
      <c r="G168" s="19" t="str">
        <f>IFERROR(IF(OR(D168="",B168="HGV - Rigid - 0% laden (miles)",B168="HGV - Articulated - 0% laden (miles)"),VLOOKUP(B168,Transport!C:D,2,FALSE)*C168*E168*F168,VLOOKUP(B168,Transport!O:P,2,FALSE)*C168*E168*F168*D168),"")</f>
        <v/>
      </c>
      <c r="H168" s="90"/>
    </row>
    <row r="169" spans="1:8" ht="17.399999999999999" customHeight="1" x14ac:dyDescent="0.25">
      <c r="A169" s="90"/>
      <c r="B169" s="91"/>
      <c r="C169" s="92"/>
      <c r="D169" s="92"/>
      <c r="E169" s="90">
        <v>1</v>
      </c>
      <c r="F169" s="101">
        <v>1</v>
      </c>
      <c r="G169" s="19" t="str">
        <f>IFERROR(IF(OR(D169="",B169="HGV - Rigid - 0% laden (miles)",B169="HGV - Articulated - 0% laden (miles)"),VLOOKUP(B169,Transport!C:D,2,FALSE)*C169*E169*F169,VLOOKUP(B169,Transport!O:P,2,FALSE)*C169*E169*F169*D169),"")</f>
        <v/>
      </c>
      <c r="H169" s="90"/>
    </row>
    <row r="173" spans="1:8" ht="22.8" x14ac:dyDescent="0.4">
      <c r="A173" s="94" t="s">
        <v>262</v>
      </c>
    </row>
    <row r="174" spans="1:8" ht="13.5" customHeight="1" thickBot="1" x14ac:dyDescent="0.45">
      <c r="A174" s="94"/>
    </row>
    <row r="175" spans="1:8" ht="33.6" customHeight="1" thickBot="1" x14ac:dyDescent="0.3">
      <c r="A175" s="217" t="s">
        <v>263</v>
      </c>
      <c r="B175" s="218"/>
      <c r="C175" s="218"/>
      <c r="D175" s="219"/>
    </row>
    <row r="176" spans="1:8" ht="43.5" customHeight="1" x14ac:dyDescent="0.25">
      <c r="A176" s="80" t="s">
        <v>264</v>
      </c>
      <c r="B176" s="80" t="s">
        <v>265</v>
      </c>
      <c r="C176" s="80" t="s">
        <v>266</v>
      </c>
      <c r="D176" s="80" t="s">
        <v>267</v>
      </c>
      <c r="E176" s="80" t="s">
        <v>246</v>
      </c>
      <c r="F176" s="80" t="s">
        <v>230</v>
      </c>
      <c r="G176" s="102" t="s">
        <v>231</v>
      </c>
    </row>
    <row r="177" spans="1:7" ht="17.399999999999999" customHeight="1" x14ac:dyDescent="0.25">
      <c r="A177" s="90"/>
      <c r="B177" s="91"/>
      <c r="C177" s="90"/>
      <c r="D177" s="90"/>
      <c r="E177" s="101">
        <v>1</v>
      </c>
      <c r="F177" s="19" t="str">
        <f>IFERROR(C177*D177*E177*VLOOKUP(B177,Hotels[#All],2,FALSE),"")</f>
        <v/>
      </c>
      <c r="G177" s="90"/>
    </row>
    <row r="178" spans="1:7" ht="17.399999999999999" customHeight="1" x14ac:dyDescent="0.25">
      <c r="A178" s="90"/>
      <c r="B178" s="91"/>
      <c r="C178" s="90"/>
      <c r="D178" s="90"/>
      <c r="E178" s="101">
        <v>1</v>
      </c>
      <c r="F178" s="19" t="str">
        <f>IFERROR(C178*D178*E178*VLOOKUP(B178,Hotels[#All],2,FALSE),"")</f>
        <v/>
      </c>
      <c r="G178" s="90"/>
    </row>
    <row r="179" spans="1:7" ht="17.399999999999999" customHeight="1" x14ac:dyDescent="0.25">
      <c r="A179" s="90"/>
      <c r="B179" s="91"/>
      <c r="C179" s="90"/>
      <c r="D179" s="90"/>
      <c r="E179" s="101">
        <v>1</v>
      </c>
      <c r="F179" s="19" t="str">
        <f>IFERROR(C179*D179*E179*VLOOKUP(B179,Hotels[#All],2,FALSE),"")</f>
        <v/>
      </c>
      <c r="G179" s="90"/>
    </row>
    <row r="180" spans="1:7" ht="17.399999999999999" customHeight="1" x14ac:dyDescent="0.25">
      <c r="A180" s="90"/>
      <c r="B180" s="91"/>
      <c r="C180" s="90"/>
      <c r="D180" s="90"/>
      <c r="E180" s="101">
        <v>1</v>
      </c>
      <c r="F180" s="19" t="str">
        <f>IFERROR(C180*D180*E180*VLOOKUP(B180,Hotels[#All],2,FALSE),"")</f>
        <v/>
      </c>
      <c r="G180" s="90"/>
    </row>
    <row r="181" spans="1:7" ht="17.399999999999999" customHeight="1" x14ac:dyDescent="0.25">
      <c r="A181" s="90"/>
      <c r="B181" s="91"/>
      <c r="C181" s="90"/>
      <c r="D181" s="90"/>
      <c r="E181" s="101">
        <v>1</v>
      </c>
      <c r="F181" s="19" t="str">
        <f>IFERROR(C181*D181*E181*VLOOKUP(B181,Hotels[#All],2,FALSE),"")</f>
        <v/>
      </c>
      <c r="G181" s="90"/>
    </row>
    <row r="182" spans="1:7" ht="17.399999999999999" customHeight="1" x14ac:dyDescent="0.25">
      <c r="A182" s="90"/>
      <c r="B182" s="91"/>
      <c r="C182" s="90"/>
      <c r="D182" s="90"/>
      <c r="E182" s="101">
        <v>1</v>
      </c>
      <c r="F182" s="19" t="str">
        <f>IFERROR(C182*D182*E182*VLOOKUP(B182,Hotels[#All],2,FALSE),"")</f>
        <v/>
      </c>
      <c r="G182" s="90"/>
    </row>
    <row r="183" spans="1:7" ht="17.399999999999999" customHeight="1" x14ac:dyDescent="0.25">
      <c r="A183" s="90"/>
      <c r="B183" s="91"/>
      <c r="C183" s="90"/>
      <c r="D183" s="90"/>
      <c r="E183" s="101">
        <v>1</v>
      </c>
      <c r="F183" s="19" t="str">
        <f>IFERROR(C183*D183*E183*VLOOKUP(B183,Hotels[#All],2,FALSE),"")</f>
        <v/>
      </c>
      <c r="G183" s="90"/>
    </row>
    <row r="184" spans="1:7" ht="17.399999999999999" customHeight="1" x14ac:dyDescent="0.25">
      <c r="A184" s="90"/>
      <c r="B184" s="91"/>
      <c r="C184" s="90"/>
      <c r="D184" s="90"/>
      <c r="E184" s="101">
        <v>1</v>
      </c>
      <c r="F184" s="19" t="str">
        <f>IFERROR(C184*D184*E184*VLOOKUP(B184,Hotels[#All],2,FALSE),"")</f>
        <v/>
      </c>
      <c r="G184" s="90"/>
    </row>
    <row r="185" spans="1:7" ht="17.399999999999999" customHeight="1" x14ac:dyDescent="0.25">
      <c r="A185" s="90"/>
      <c r="B185" s="91"/>
      <c r="C185" s="90"/>
      <c r="D185" s="90"/>
      <c r="E185" s="101">
        <v>1</v>
      </c>
      <c r="F185" s="19" t="str">
        <f>IFERROR(C185*D185*E185*VLOOKUP(B185,Hotels[#All],2,FALSE),"")</f>
        <v/>
      </c>
      <c r="G185" s="90"/>
    </row>
    <row r="186" spans="1:7" ht="17.399999999999999" customHeight="1" x14ac:dyDescent="0.25">
      <c r="A186" s="90"/>
      <c r="B186" s="91"/>
      <c r="C186" s="90"/>
      <c r="D186" s="90"/>
      <c r="E186" s="101">
        <v>1</v>
      </c>
      <c r="F186" s="19" t="str">
        <f>IFERROR(C186*D186*E186*VLOOKUP(B186,Hotels[#All],2,FALSE),"")</f>
        <v/>
      </c>
      <c r="G186" s="90"/>
    </row>
    <row r="187" spans="1:7" ht="17.399999999999999" customHeight="1" x14ac:dyDescent="0.25">
      <c r="A187" s="90"/>
      <c r="B187" s="91"/>
      <c r="C187" s="90"/>
      <c r="D187" s="90"/>
      <c r="E187" s="101">
        <v>1</v>
      </c>
      <c r="F187" s="19" t="str">
        <f>IFERROR(C187*D187*E187*VLOOKUP(B187,Hotels[#All],2,FALSE),"")</f>
        <v/>
      </c>
      <c r="G187" s="90"/>
    </row>
    <row r="188" spans="1:7" ht="17.399999999999999" customHeight="1" x14ac:dyDescent="0.25">
      <c r="A188" s="90"/>
      <c r="B188" s="91"/>
      <c r="C188" s="90"/>
      <c r="D188" s="90"/>
      <c r="E188" s="101">
        <v>1</v>
      </c>
      <c r="F188" s="19" t="str">
        <f>IFERROR(C188*D188*E188*VLOOKUP(B188,Hotels[#All],2,FALSE),"")</f>
        <v/>
      </c>
      <c r="G188" s="90"/>
    </row>
    <row r="189" spans="1:7" ht="17.399999999999999" customHeight="1" x14ac:dyDescent="0.25">
      <c r="A189" s="90"/>
      <c r="B189" s="91"/>
      <c r="C189" s="90"/>
      <c r="D189" s="90"/>
      <c r="E189" s="101">
        <v>1</v>
      </c>
      <c r="F189" s="19" t="str">
        <f>IFERROR(C189*D189*E189*VLOOKUP(B189,Hotels[#All],2,FALSE),"")</f>
        <v/>
      </c>
      <c r="G189" s="90"/>
    </row>
    <row r="190" spans="1:7" ht="17.399999999999999" customHeight="1" x14ac:dyDescent="0.25">
      <c r="A190" s="90"/>
      <c r="B190" s="91"/>
      <c r="C190" s="90"/>
      <c r="D190" s="90"/>
      <c r="E190" s="101">
        <v>1</v>
      </c>
      <c r="F190" s="19" t="str">
        <f>IFERROR(C190*D190*E190*VLOOKUP(B190,Hotels[#All],2,FALSE),"")</f>
        <v/>
      </c>
      <c r="G190" s="90"/>
    </row>
    <row r="191" spans="1:7" ht="17.399999999999999" customHeight="1" x14ac:dyDescent="0.25">
      <c r="A191" s="90"/>
      <c r="B191" s="91"/>
      <c r="C191" s="90"/>
      <c r="D191" s="90"/>
      <c r="E191" s="101">
        <v>1</v>
      </c>
      <c r="F191" s="19" t="str">
        <f>IFERROR(C191*D191*E191*VLOOKUP(B191,Hotels[#All],2,FALSE),"")</f>
        <v/>
      </c>
      <c r="G191" s="90"/>
    </row>
    <row r="192" spans="1:7" ht="17.399999999999999" customHeight="1" x14ac:dyDescent="0.25">
      <c r="A192" s="90"/>
      <c r="B192" s="91"/>
      <c r="C192" s="90"/>
      <c r="D192" s="90"/>
      <c r="E192" s="101">
        <v>1</v>
      </c>
      <c r="F192" s="19" t="str">
        <f>IFERROR(C192*D192*E192*VLOOKUP(B192,Hotels[#All],2,FALSE),"")</f>
        <v/>
      </c>
      <c r="G192" s="90"/>
    </row>
    <row r="193" spans="1:7" ht="17.399999999999999" customHeight="1" x14ac:dyDescent="0.25">
      <c r="A193" s="90"/>
      <c r="B193" s="91"/>
      <c r="C193" s="90"/>
      <c r="D193" s="90"/>
      <c r="E193" s="101">
        <v>1</v>
      </c>
      <c r="F193" s="19" t="str">
        <f>IFERROR(C193*D193*E193*VLOOKUP(B193,Hotels[#All],2,FALSE),"")</f>
        <v/>
      </c>
      <c r="G193" s="90"/>
    </row>
    <row r="194" spans="1:7" ht="17.399999999999999" customHeight="1" x14ac:dyDescent="0.25">
      <c r="A194" s="90"/>
      <c r="B194" s="91"/>
      <c r="C194" s="90"/>
      <c r="D194" s="90"/>
      <c r="E194" s="101">
        <v>1</v>
      </c>
      <c r="F194" s="19" t="str">
        <f>IFERROR(C194*D194*E194*VLOOKUP(B194,Hotels[#All],2,FALSE),"")</f>
        <v/>
      </c>
      <c r="G194" s="90"/>
    </row>
    <row r="195" spans="1:7" ht="17.399999999999999" customHeight="1" x14ac:dyDescent="0.25">
      <c r="A195" s="90"/>
      <c r="B195" s="91"/>
      <c r="C195" s="90"/>
      <c r="D195" s="90"/>
      <c r="E195" s="101">
        <v>1</v>
      </c>
      <c r="F195" s="19" t="str">
        <f>IFERROR(C195*D195*E195*VLOOKUP(B195,Hotels[#All],2,FALSE),"")</f>
        <v/>
      </c>
      <c r="G195" s="90"/>
    </row>
    <row r="196" spans="1:7" ht="17.399999999999999" customHeight="1" x14ac:dyDescent="0.25">
      <c r="A196" s="90"/>
      <c r="B196" s="91"/>
      <c r="C196" s="90"/>
      <c r="D196" s="90"/>
      <c r="E196" s="101">
        <v>1</v>
      </c>
      <c r="F196" s="19" t="str">
        <f>IFERROR(C196*D196*E196*VLOOKUP(B196,Hotels[#All],2,FALSE),"")</f>
        <v/>
      </c>
      <c r="G196" s="90"/>
    </row>
    <row r="197" spans="1:7" ht="17.399999999999999" customHeight="1" x14ac:dyDescent="0.25">
      <c r="A197" s="90"/>
      <c r="B197" s="91"/>
      <c r="C197" s="90"/>
      <c r="D197" s="90"/>
      <c r="E197" s="101">
        <v>1</v>
      </c>
      <c r="F197" s="19" t="str">
        <f>IFERROR(C197*D197*E197*VLOOKUP(B197,Hotels[#All],2,FALSE),"")</f>
        <v/>
      </c>
      <c r="G197" s="90"/>
    </row>
    <row r="198" spans="1:7" ht="17.399999999999999" customHeight="1" x14ac:dyDescent="0.25">
      <c r="A198" s="90"/>
      <c r="B198" s="91"/>
      <c r="C198" s="90"/>
      <c r="D198" s="90"/>
      <c r="E198" s="101">
        <v>1</v>
      </c>
      <c r="F198" s="19" t="str">
        <f>IFERROR(C198*D198*E198*VLOOKUP(B198,Hotels[#All],2,FALSE),"")</f>
        <v/>
      </c>
      <c r="G198" s="90"/>
    </row>
    <row r="199" spans="1:7" ht="17.399999999999999" customHeight="1" x14ac:dyDescent="0.25">
      <c r="A199" s="90"/>
      <c r="B199" s="91"/>
      <c r="C199" s="90"/>
      <c r="D199" s="90"/>
      <c r="E199" s="101">
        <v>1</v>
      </c>
      <c r="F199" s="19" t="str">
        <f>IFERROR(C199*D199*E199*VLOOKUP(B199,Hotels[#All],2,FALSE),"")</f>
        <v/>
      </c>
      <c r="G199" s="90"/>
    </row>
    <row r="202" spans="1:7" ht="17.399999999999999" customHeight="1" x14ac:dyDescent="0.4">
      <c r="A202" s="94" t="s">
        <v>268</v>
      </c>
    </row>
    <row r="203" spans="1:7" ht="17.399999999999999" customHeight="1" thickBot="1" x14ac:dyDescent="0.45">
      <c r="A203" s="94"/>
    </row>
    <row r="204" spans="1:7" ht="35.1" customHeight="1" thickBot="1" x14ac:dyDescent="0.3">
      <c r="A204" s="217" t="s">
        <v>269</v>
      </c>
      <c r="B204" s="218"/>
      <c r="C204" s="218"/>
      <c r="D204" s="219"/>
    </row>
    <row r="205" spans="1:7" ht="44.4" customHeight="1" x14ac:dyDescent="0.25">
      <c r="A205" s="102" t="s">
        <v>227</v>
      </c>
      <c r="B205" s="102" t="s">
        <v>228</v>
      </c>
      <c r="C205" s="102" t="s">
        <v>229</v>
      </c>
      <c r="D205" s="102" t="s">
        <v>246</v>
      </c>
      <c r="E205" s="102" t="s">
        <v>230</v>
      </c>
      <c r="F205" s="102" t="s">
        <v>231</v>
      </c>
    </row>
    <row r="206" spans="1:7" ht="18.899999999999999" customHeight="1" x14ac:dyDescent="0.25">
      <c r="A206" s="90"/>
      <c r="B206" s="91"/>
      <c r="C206" s="92"/>
      <c r="D206" s="101">
        <v>1</v>
      </c>
      <c r="E206" s="19" t="str">
        <f>IFERROR(VLOOKUP(B206,'Emission factors'!A:B,2,FALSE)*C206*D206,"")</f>
        <v/>
      </c>
      <c r="F206" s="90"/>
    </row>
    <row r="207" spans="1:7" ht="18.899999999999999" customHeight="1" x14ac:dyDescent="0.25">
      <c r="A207" s="90"/>
      <c r="B207" s="91"/>
      <c r="C207" s="92"/>
      <c r="D207" s="101">
        <v>1</v>
      </c>
      <c r="E207" s="19" t="str">
        <f>IFERROR(VLOOKUP(B207,'Emission factors'!A:B,2,FALSE)*C207*D207,"")</f>
        <v/>
      </c>
      <c r="F207" s="90"/>
    </row>
    <row r="208" spans="1:7" ht="18.899999999999999" customHeight="1" x14ac:dyDescent="0.25">
      <c r="A208" s="90"/>
      <c r="B208" s="91"/>
      <c r="C208" s="92"/>
      <c r="D208" s="101">
        <v>1</v>
      </c>
      <c r="E208" s="19" t="str">
        <f>IFERROR(VLOOKUP(B208,'Emission factors'!A:B,2,FALSE)*C208*D208,"")</f>
        <v/>
      </c>
      <c r="F208" s="90"/>
    </row>
    <row r="209" spans="1:6" ht="18.899999999999999" customHeight="1" x14ac:dyDescent="0.25">
      <c r="A209" s="90"/>
      <c r="B209" s="91"/>
      <c r="C209" s="92"/>
      <c r="D209" s="101">
        <v>1</v>
      </c>
      <c r="E209" s="19" t="str">
        <f>IFERROR(VLOOKUP(B209,'Emission factors'!A:B,2,FALSE)*C209*D209,"")</f>
        <v/>
      </c>
      <c r="F209" s="90"/>
    </row>
    <row r="210" spans="1:6" ht="18.899999999999999" customHeight="1" x14ac:dyDescent="0.25">
      <c r="A210" s="90"/>
      <c r="B210" s="91"/>
      <c r="C210" s="92"/>
      <c r="D210" s="101">
        <v>1</v>
      </c>
      <c r="E210" s="19" t="str">
        <f>IFERROR(VLOOKUP(B210,'Emission factors'!A:B,2,FALSE)*C210*D210,"")</f>
        <v/>
      </c>
      <c r="F210" s="90"/>
    </row>
    <row r="211" spans="1:6" ht="17.399999999999999" customHeight="1" x14ac:dyDescent="0.25">
      <c r="A211" s="90"/>
      <c r="B211" s="91"/>
      <c r="C211" s="92"/>
      <c r="D211" s="101">
        <v>1</v>
      </c>
      <c r="E211" s="19" t="str">
        <f>IFERROR(VLOOKUP(B211,'Emission factors'!A:B,2,FALSE)*C211*D211,"")</f>
        <v/>
      </c>
      <c r="F211" s="90"/>
    </row>
    <row r="212" spans="1:6" ht="17.399999999999999" customHeight="1" x14ac:dyDescent="0.25">
      <c r="A212" s="90"/>
      <c r="B212" s="91"/>
      <c r="C212" s="92"/>
      <c r="D212" s="101">
        <v>1</v>
      </c>
      <c r="E212" s="19" t="str">
        <f>IFERROR(VLOOKUP(B212,'Emission factors'!A:B,2,FALSE)*C212*D212,"")</f>
        <v/>
      </c>
      <c r="F212" s="90"/>
    </row>
    <row r="213" spans="1:6" ht="17.399999999999999" customHeight="1" x14ac:dyDescent="0.25">
      <c r="A213" s="90"/>
      <c r="B213" s="91"/>
      <c r="C213" s="92"/>
      <c r="D213" s="101">
        <v>1</v>
      </c>
      <c r="E213" s="19" t="str">
        <f>IFERROR(VLOOKUP(B213,'Emission factors'!A:B,2,FALSE)*C213*D213,"")</f>
        <v/>
      </c>
      <c r="F213" s="90"/>
    </row>
    <row r="214" spans="1:6" ht="17.399999999999999" customHeight="1" x14ac:dyDescent="0.25">
      <c r="A214" s="90"/>
      <c r="B214" s="91"/>
      <c r="C214" s="92"/>
      <c r="D214" s="101">
        <v>1</v>
      </c>
      <c r="E214" s="19" t="str">
        <f>IFERROR(VLOOKUP(B214,'Emission factors'!A:B,2,FALSE)*C214*D214,"")</f>
        <v/>
      </c>
      <c r="F214" s="90"/>
    </row>
    <row r="215" spans="1:6" ht="17.399999999999999" customHeight="1" x14ac:dyDescent="0.25">
      <c r="A215" s="90"/>
      <c r="B215" s="91"/>
      <c r="C215" s="92"/>
      <c r="D215" s="101">
        <v>1</v>
      </c>
      <c r="E215" s="19" t="str">
        <f>IFERROR(VLOOKUP(B215,'Emission factors'!A:B,2,FALSE)*C215*D215,"")</f>
        <v/>
      </c>
      <c r="F215" s="90"/>
    </row>
    <row r="216" spans="1:6" ht="17.399999999999999" customHeight="1" x14ac:dyDescent="0.25">
      <c r="A216" s="90"/>
      <c r="B216" s="91"/>
      <c r="C216" s="92"/>
      <c r="D216" s="101">
        <v>1</v>
      </c>
      <c r="E216" s="19" t="str">
        <f>IFERROR(VLOOKUP(B216,'Emission factors'!A:B,2,FALSE)*C216*D216,"")</f>
        <v/>
      </c>
      <c r="F216" s="90"/>
    </row>
    <row r="217" spans="1:6" ht="17.399999999999999" customHeight="1" x14ac:dyDescent="0.25">
      <c r="A217" s="90"/>
      <c r="B217" s="91"/>
      <c r="C217" s="92"/>
      <c r="D217" s="101">
        <v>1</v>
      </c>
      <c r="E217" s="19" t="str">
        <f>IFERROR(VLOOKUP(B217,'Emission factors'!A:B,2,FALSE)*C217*D217,"")</f>
        <v/>
      </c>
      <c r="F217" s="90"/>
    </row>
    <row r="218" spans="1:6" ht="17.399999999999999" customHeight="1" x14ac:dyDescent="0.25">
      <c r="A218" s="90"/>
      <c r="B218" s="91"/>
      <c r="C218" s="92"/>
      <c r="D218" s="101">
        <v>1</v>
      </c>
      <c r="E218" s="19" t="str">
        <f>IFERROR(VLOOKUP(B218,'Emission factors'!A:B,2,FALSE)*C218*D218,"")</f>
        <v/>
      </c>
      <c r="F218" s="90"/>
    </row>
    <row r="219" spans="1:6" ht="17.399999999999999" customHeight="1" x14ac:dyDescent="0.25">
      <c r="A219" s="90"/>
      <c r="B219" s="91"/>
      <c r="C219" s="92"/>
      <c r="D219" s="101">
        <v>1</v>
      </c>
      <c r="E219" s="19" t="str">
        <f>IFERROR(VLOOKUP(B219,'Emission factors'!A:B,2,FALSE)*C219*D219,"")</f>
        <v/>
      </c>
      <c r="F219" s="90"/>
    </row>
    <row r="220" spans="1:6" ht="17.399999999999999" customHeight="1" x14ac:dyDescent="0.25">
      <c r="A220" s="90"/>
      <c r="B220" s="91"/>
      <c r="C220" s="92"/>
      <c r="D220" s="101">
        <v>1</v>
      </c>
      <c r="E220" s="19" t="str">
        <f>IFERROR(VLOOKUP(B220,'Emission factors'!A:B,2,FALSE)*C220*D220,"")</f>
        <v/>
      </c>
      <c r="F220" s="90"/>
    </row>
    <row r="221" spans="1:6" ht="17.399999999999999" customHeight="1" x14ac:dyDescent="0.25">
      <c r="A221" s="90"/>
      <c r="B221" s="91"/>
      <c r="C221" s="92"/>
      <c r="D221" s="101">
        <v>1</v>
      </c>
      <c r="E221" s="19" t="str">
        <f>IFERROR(VLOOKUP(B221,'Emission factors'!A:B,2,FALSE)*C221*D221,"")</f>
        <v/>
      </c>
      <c r="F221" s="90"/>
    </row>
    <row r="222" spans="1:6" ht="17.399999999999999" customHeight="1" x14ac:dyDescent="0.25">
      <c r="A222" s="90"/>
      <c r="B222" s="91"/>
      <c r="C222" s="92"/>
      <c r="D222" s="101">
        <v>1</v>
      </c>
      <c r="E222" s="19" t="str">
        <f>IFERROR(VLOOKUP(B222,'Emission factors'!A:B,2,FALSE)*C222*D222,"")</f>
        <v/>
      </c>
      <c r="F222" s="90"/>
    </row>
    <row r="223" spans="1:6" ht="17.399999999999999" customHeight="1" x14ac:dyDescent="0.25">
      <c r="A223" s="90"/>
      <c r="B223" s="91"/>
      <c r="C223" s="92"/>
      <c r="D223" s="101">
        <v>1</v>
      </c>
      <c r="E223" s="19" t="str">
        <f>IFERROR(VLOOKUP(B223,'Emission factors'!A:B,2,FALSE)*C223*D223,"")</f>
        <v/>
      </c>
      <c r="F223" s="90"/>
    </row>
    <row r="224" spans="1:6" ht="17.399999999999999" customHeight="1" x14ac:dyDescent="0.25">
      <c r="A224" s="90"/>
      <c r="B224" s="91"/>
      <c r="C224" s="92"/>
      <c r="D224" s="101">
        <v>1</v>
      </c>
      <c r="E224" s="19" t="str">
        <f>IFERROR(VLOOKUP(B224,'Emission factors'!A:B,2,FALSE)*C224*D224,"")</f>
        <v/>
      </c>
      <c r="F224" s="90"/>
    </row>
    <row r="225" spans="1:6" ht="17.399999999999999" customHeight="1" x14ac:dyDescent="0.25">
      <c r="A225" s="90"/>
      <c r="B225" s="91"/>
      <c r="C225" s="92"/>
      <c r="D225" s="101">
        <v>1</v>
      </c>
      <c r="E225" s="19" t="str">
        <f>IFERROR(VLOOKUP(B225,'Emission factors'!A:B,2,FALSE)*C225*D225,"")</f>
        <v/>
      </c>
      <c r="F225" s="90"/>
    </row>
    <row r="226" spans="1:6" ht="17.399999999999999" customHeight="1" x14ac:dyDescent="0.25">
      <c r="A226" s="90"/>
      <c r="B226" s="91"/>
      <c r="C226" s="92"/>
      <c r="D226" s="101">
        <v>1</v>
      </c>
      <c r="E226" s="19" t="str">
        <f>IFERROR(VLOOKUP(B226,'Emission factors'!A:B,2,FALSE)*C226*D226,"")</f>
        <v/>
      </c>
      <c r="F226" s="90"/>
    </row>
    <row r="229" spans="1:6" ht="17.399999999999999" customHeight="1" x14ac:dyDescent="0.4">
      <c r="A229" s="94" t="s">
        <v>270</v>
      </c>
    </row>
    <row r="230" spans="1:6" ht="17.399999999999999" customHeight="1" thickBot="1" x14ac:dyDescent="0.3"/>
    <row r="231" spans="1:6" ht="32.4" customHeight="1" thickBot="1" x14ac:dyDescent="0.3">
      <c r="A231" s="217" t="s">
        <v>271</v>
      </c>
      <c r="B231" s="218"/>
      <c r="C231" s="218"/>
      <c r="D231" s="219"/>
    </row>
    <row r="232" spans="1:6" ht="42" x14ac:dyDescent="0.25">
      <c r="A232" s="102" t="s">
        <v>227</v>
      </c>
      <c r="B232" s="102" t="s">
        <v>272</v>
      </c>
      <c r="C232" s="102" t="s">
        <v>273</v>
      </c>
      <c r="D232" s="102" t="s">
        <v>246</v>
      </c>
      <c r="E232" s="102" t="s">
        <v>230</v>
      </c>
      <c r="F232" s="102" t="s">
        <v>231</v>
      </c>
    </row>
    <row r="233" spans="1:6" ht="17.399999999999999" customHeight="1" x14ac:dyDescent="0.25">
      <c r="A233" s="90"/>
      <c r="B233" s="91"/>
      <c r="C233" s="92"/>
      <c r="D233" s="101">
        <v>1</v>
      </c>
      <c r="E233" s="19" t="str">
        <f>IFERROR(VLOOKUP(B233,'Emission factors'!$A$24:$B$34,2,FALSE)*C233*D233,"")</f>
        <v/>
      </c>
      <c r="F233" s="90"/>
    </row>
    <row r="234" spans="1:6" ht="17.399999999999999" customHeight="1" x14ac:dyDescent="0.25">
      <c r="A234" s="90"/>
      <c r="B234" s="91"/>
      <c r="C234" s="92"/>
      <c r="D234" s="101">
        <v>1</v>
      </c>
      <c r="E234" s="19" t="str">
        <f>IFERROR(VLOOKUP(B234,'Emission factors'!$A$24:$B$34,2,FALSE)*C234*D234,"")</f>
        <v/>
      </c>
      <c r="F234" s="90"/>
    </row>
    <row r="235" spans="1:6" ht="17.399999999999999" customHeight="1" x14ac:dyDescent="0.25">
      <c r="A235" s="90"/>
      <c r="B235" s="91"/>
      <c r="C235" s="92"/>
      <c r="D235" s="101">
        <v>1</v>
      </c>
      <c r="E235" s="19" t="str">
        <f>IFERROR(VLOOKUP(B235,'Emission factors'!$A$24:$B$34,2,FALSE)*C235*D235,"")</f>
        <v/>
      </c>
      <c r="F235" s="90"/>
    </row>
    <row r="236" spans="1:6" ht="17.399999999999999" customHeight="1" x14ac:dyDescent="0.25">
      <c r="A236" s="90"/>
      <c r="B236" s="91"/>
      <c r="C236" s="92"/>
      <c r="D236" s="101">
        <v>1</v>
      </c>
      <c r="E236" s="19" t="str">
        <f>IFERROR(VLOOKUP(B236,'Emission factors'!$A$24:$B$34,2,FALSE)*C236*D236,"")</f>
        <v/>
      </c>
      <c r="F236" s="90"/>
    </row>
    <row r="237" spans="1:6" ht="17.399999999999999" customHeight="1" x14ac:dyDescent="0.25">
      <c r="A237" s="90"/>
      <c r="B237" s="91"/>
      <c r="C237" s="92"/>
      <c r="D237" s="101">
        <v>1</v>
      </c>
      <c r="E237" s="19" t="str">
        <f>IFERROR(VLOOKUP(B237,'Emission factors'!$A$24:$B$34,2,FALSE)*C237*D237,"")</f>
        <v/>
      </c>
      <c r="F237" s="90"/>
    </row>
    <row r="238" spans="1:6" ht="17.399999999999999" customHeight="1" x14ac:dyDescent="0.25">
      <c r="A238" s="90"/>
      <c r="B238" s="91"/>
      <c r="C238" s="92"/>
      <c r="D238" s="101">
        <v>1</v>
      </c>
      <c r="E238" s="19" t="str">
        <f>IFERROR(VLOOKUP(B238,'Emission factors'!$A$24:$B$34,2,FALSE)*C238*D238,"")</f>
        <v/>
      </c>
      <c r="F238" s="90"/>
    </row>
    <row r="239" spans="1:6" ht="17.399999999999999" customHeight="1" x14ac:dyDescent="0.25">
      <c r="A239" s="90"/>
      <c r="B239" s="91"/>
      <c r="C239" s="92"/>
      <c r="D239" s="101">
        <v>1</v>
      </c>
      <c r="E239" s="19" t="str">
        <f>IFERROR(VLOOKUP(B239,'Emission factors'!$A$24:$B$34,2,FALSE)*C239*D239,"")</f>
        <v/>
      </c>
      <c r="F239" s="90"/>
    </row>
    <row r="240" spans="1:6" ht="17.399999999999999" customHeight="1" x14ac:dyDescent="0.25">
      <c r="A240" s="90"/>
      <c r="B240" s="91"/>
      <c r="C240" s="92"/>
      <c r="D240" s="101">
        <v>1</v>
      </c>
      <c r="E240" s="19" t="str">
        <f>IFERROR(VLOOKUP(B240,'Emission factors'!$A$24:$B$34,2,FALSE)*C240*D240,"")</f>
        <v/>
      </c>
      <c r="F240" s="90"/>
    </row>
    <row r="241" spans="1:6" ht="17.399999999999999" customHeight="1" x14ac:dyDescent="0.25">
      <c r="A241" s="90"/>
      <c r="B241" s="91"/>
      <c r="C241" s="92"/>
      <c r="D241" s="101">
        <v>1</v>
      </c>
      <c r="E241" s="19" t="str">
        <f>IFERROR(VLOOKUP(B241,'Emission factors'!$A$24:$B$34,2,FALSE)*C241*D241,"")</f>
        <v/>
      </c>
      <c r="F241" s="90"/>
    </row>
    <row r="242" spans="1:6" ht="17.399999999999999" customHeight="1" x14ac:dyDescent="0.25">
      <c r="A242" s="90"/>
      <c r="B242" s="91"/>
      <c r="C242" s="92"/>
      <c r="D242" s="101">
        <v>1</v>
      </c>
      <c r="E242" s="19" t="str">
        <f>IFERROR(VLOOKUP(B242,'Emission factors'!$A$24:$B$34,2,FALSE)*C242*D242,"")</f>
        <v/>
      </c>
      <c r="F242" s="90"/>
    </row>
    <row r="243" spans="1:6" ht="17.399999999999999" customHeight="1" x14ac:dyDescent="0.25">
      <c r="A243" s="90"/>
      <c r="B243" s="91"/>
      <c r="C243" s="92"/>
      <c r="D243" s="101">
        <v>1</v>
      </c>
      <c r="E243" s="19" t="str">
        <f>IFERROR(VLOOKUP(B243,'Emission factors'!$A$24:$B$34,2,FALSE)*C243*D243,"")</f>
        <v/>
      </c>
      <c r="F243" s="90"/>
    </row>
    <row r="244" spans="1:6" ht="17.399999999999999" customHeight="1" x14ac:dyDescent="0.25">
      <c r="A244" s="90"/>
      <c r="B244" s="91"/>
      <c r="C244" s="92"/>
      <c r="D244" s="101">
        <v>1</v>
      </c>
      <c r="E244" s="19" t="str">
        <f>IFERROR(VLOOKUP(B244,'Emission factors'!$A$24:$B$34,2,FALSE)*C244*D244,"")</f>
        <v/>
      </c>
      <c r="F244" s="90"/>
    </row>
    <row r="245" spans="1:6" ht="17.399999999999999" customHeight="1" x14ac:dyDescent="0.25">
      <c r="A245" s="90"/>
      <c r="B245" s="91"/>
      <c r="C245" s="92"/>
      <c r="D245" s="101">
        <v>1</v>
      </c>
      <c r="E245" s="19" t="str">
        <f>IFERROR(VLOOKUP(B245,'Emission factors'!$A$24:$B$34,2,FALSE)*C245*D245,"")</f>
        <v/>
      </c>
      <c r="F245" s="90"/>
    </row>
    <row r="246" spans="1:6" ht="17.399999999999999" customHeight="1" x14ac:dyDescent="0.25">
      <c r="A246" s="90"/>
      <c r="B246" s="91"/>
      <c r="C246" s="92"/>
      <c r="D246" s="101">
        <v>1</v>
      </c>
      <c r="E246" s="19" t="str">
        <f>IFERROR(VLOOKUP(B246,'Emission factors'!$A$24:$B$34,2,FALSE)*C246*D246,"")</f>
        <v/>
      </c>
      <c r="F246" s="90"/>
    </row>
    <row r="247" spans="1:6" ht="17.399999999999999" customHeight="1" x14ac:dyDescent="0.25">
      <c r="A247" s="90"/>
      <c r="B247" s="91"/>
      <c r="C247" s="92"/>
      <c r="D247" s="101">
        <v>1</v>
      </c>
      <c r="E247" s="19" t="str">
        <f>IFERROR(VLOOKUP(B247,'Emission factors'!$A$24:$B$34,2,FALSE)*C247*D247,"")</f>
        <v/>
      </c>
      <c r="F247" s="90"/>
    </row>
    <row r="248" spans="1:6" ht="17.399999999999999" customHeight="1" x14ac:dyDescent="0.25">
      <c r="A248" s="90"/>
      <c r="B248" s="91"/>
      <c r="C248" s="92"/>
      <c r="D248" s="101">
        <v>1</v>
      </c>
      <c r="E248" s="19" t="str">
        <f>IFERROR(VLOOKUP(B248,'Emission factors'!$A$24:$B$34,2,FALSE)*C248*D248,"")</f>
        <v/>
      </c>
      <c r="F248" s="90"/>
    </row>
    <row r="249" spans="1:6" ht="17.399999999999999" customHeight="1" x14ac:dyDescent="0.25">
      <c r="A249" s="90"/>
      <c r="B249" s="91"/>
      <c r="C249" s="92"/>
      <c r="D249" s="101">
        <v>1</v>
      </c>
      <c r="E249" s="19" t="str">
        <f>IFERROR(VLOOKUP(B249,'Emission factors'!$A$24:$B$34,2,FALSE)*C249*D249,"")</f>
        <v/>
      </c>
      <c r="F249" s="90"/>
    </row>
    <row r="250" spans="1:6" ht="17.399999999999999" customHeight="1" x14ac:dyDescent="0.25">
      <c r="A250" s="90"/>
      <c r="B250" s="91"/>
      <c r="C250" s="92"/>
      <c r="D250" s="101">
        <v>1</v>
      </c>
      <c r="E250" s="19" t="str">
        <f>IFERROR(VLOOKUP(B250,'Emission factors'!$A$24:$B$34,2,FALSE)*C250*D250,"")</f>
        <v/>
      </c>
      <c r="F250" s="90"/>
    </row>
    <row r="251" spans="1:6" ht="17.399999999999999" customHeight="1" x14ac:dyDescent="0.25">
      <c r="A251" s="90"/>
      <c r="B251" s="91"/>
      <c r="C251" s="92"/>
      <c r="D251" s="101">
        <v>1</v>
      </c>
      <c r="E251" s="19" t="str">
        <f>IFERROR(VLOOKUP(B251,'Emission factors'!$A$24:$B$34,2,FALSE)*C251*D251,"")</f>
        <v/>
      </c>
      <c r="F251" s="90"/>
    </row>
    <row r="252" spans="1:6" ht="17.399999999999999" customHeight="1" x14ac:dyDescent="0.25">
      <c r="A252" s="90"/>
      <c r="B252" s="91"/>
      <c r="C252" s="92"/>
      <c r="D252" s="101">
        <v>1</v>
      </c>
      <c r="E252" s="19" t="str">
        <f>IFERROR(VLOOKUP(B252,'Emission factors'!$A$24:$B$34,2,FALSE)*C252*D252,"")</f>
        <v/>
      </c>
      <c r="F252" s="90"/>
    </row>
    <row r="255" spans="1:6" ht="22.8" x14ac:dyDescent="0.4">
      <c r="A255" s="94" t="s">
        <v>274</v>
      </c>
    </row>
    <row r="257" spans="1:4" ht="45.6" customHeight="1" thickBot="1" x14ac:dyDescent="0.3">
      <c r="A257" s="217" t="s">
        <v>275</v>
      </c>
      <c r="B257" s="218"/>
      <c r="C257" s="218"/>
      <c r="D257" s="219"/>
    </row>
    <row r="258" spans="1:4" ht="63" x14ac:dyDescent="0.25">
      <c r="A258" s="102" t="s">
        <v>276</v>
      </c>
      <c r="B258" s="102" t="s">
        <v>230</v>
      </c>
      <c r="C258" s="102" t="s">
        <v>231</v>
      </c>
    </row>
    <row r="259" spans="1:4" ht="17.399999999999999" customHeight="1" x14ac:dyDescent="0.25">
      <c r="A259" s="90"/>
      <c r="B259" s="90"/>
      <c r="C259" s="90"/>
    </row>
    <row r="260" spans="1:4" ht="17.399999999999999" customHeight="1" x14ac:dyDescent="0.25">
      <c r="A260" s="90"/>
      <c r="B260" s="90"/>
      <c r="C260" s="90"/>
    </row>
    <row r="261" spans="1:4" ht="17.399999999999999" customHeight="1" x14ac:dyDescent="0.25">
      <c r="A261" s="90"/>
      <c r="B261" s="90"/>
      <c r="C261" s="90"/>
    </row>
    <row r="262" spans="1:4" ht="17.399999999999999" customHeight="1" x14ac:dyDescent="0.25">
      <c r="A262" s="90"/>
      <c r="B262" s="90"/>
      <c r="C262" s="90"/>
    </row>
    <row r="263" spans="1:4" ht="17.399999999999999" customHeight="1" x14ac:dyDescent="0.25">
      <c r="A263" s="90"/>
      <c r="B263" s="90"/>
      <c r="C263" s="90"/>
    </row>
    <row r="264" spans="1:4" ht="17.399999999999999" customHeight="1" x14ac:dyDescent="0.25">
      <c r="A264" s="90"/>
      <c r="B264" s="90"/>
      <c r="C264" s="90"/>
    </row>
    <row r="265" spans="1:4" ht="17.399999999999999" customHeight="1" x14ac:dyDescent="0.25">
      <c r="A265" s="90"/>
      <c r="B265" s="90"/>
      <c r="C265" s="90"/>
    </row>
    <row r="266" spans="1:4" ht="17.399999999999999" customHeight="1" x14ac:dyDescent="0.25">
      <c r="A266" s="90"/>
      <c r="B266" s="90"/>
      <c r="C266" s="90"/>
    </row>
    <row r="267" spans="1:4" ht="17.399999999999999" customHeight="1" x14ac:dyDescent="0.25">
      <c r="A267" s="90"/>
      <c r="B267" s="90"/>
      <c r="C267" s="90"/>
    </row>
    <row r="268" spans="1:4" ht="17.399999999999999" customHeight="1" x14ac:dyDescent="0.25">
      <c r="A268" s="90"/>
      <c r="B268" s="90"/>
      <c r="C268" s="90"/>
    </row>
    <row r="269" spans="1:4" ht="17.399999999999999" customHeight="1" x14ac:dyDescent="0.25">
      <c r="A269" s="90"/>
      <c r="B269" s="90"/>
      <c r="C269" s="90"/>
    </row>
    <row r="270" spans="1:4" ht="17.399999999999999" customHeight="1" x14ac:dyDescent="0.25">
      <c r="A270" s="90"/>
      <c r="B270" s="90"/>
      <c r="C270" s="90"/>
    </row>
    <row r="271" spans="1:4" ht="17.399999999999999" customHeight="1" x14ac:dyDescent="0.25">
      <c r="A271" s="90"/>
      <c r="B271" s="90"/>
      <c r="C271" s="90"/>
    </row>
    <row r="272" spans="1:4" ht="17.399999999999999" customHeight="1" x14ac:dyDescent="0.25">
      <c r="A272" s="90"/>
      <c r="B272" s="90"/>
      <c r="C272" s="90"/>
    </row>
    <row r="273" spans="1:3" ht="17.399999999999999" customHeight="1" x14ac:dyDescent="0.25">
      <c r="A273" s="90"/>
      <c r="B273" s="90"/>
      <c r="C273" s="90"/>
    </row>
    <row r="274" spans="1:3" ht="17.399999999999999" customHeight="1" x14ac:dyDescent="0.25">
      <c r="A274" s="90"/>
      <c r="B274" s="90"/>
      <c r="C274" s="90"/>
    </row>
  </sheetData>
  <sheetProtection formatRows="0"/>
  <protectedRanges>
    <protectedRange algorithmName="SHA-512" hashValue="2YmAuqWUGqWqseW7vs9pIEWgqQdjaJ+PGsKsU5Nki8ofYz1bnqTQlMD/WtThHVHShZHy3FeCJqVqIYFpZEapGw==" saltValue="RX0xwDZBMqJo0WU8w9KNDQ==" spinCount="100000" sqref="E9:E11" name="Range1"/>
  </protectedRanges>
  <mergeCells count="17">
    <mergeCell ref="A14:A15"/>
    <mergeCell ref="B14:B15"/>
    <mergeCell ref="A2:F7"/>
    <mergeCell ref="H2:L7"/>
    <mergeCell ref="E9:F9"/>
    <mergeCell ref="E10:F10"/>
    <mergeCell ref="E11:F11"/>
    <mergeCell ref="D14:G15"/>
    <mergeCell ref="A204:D204"/>
    <mergeCell ref="A231:D231"/>
    <mergeCell ref="A257:D257"/>
    <mergeCell ref="A20:D20"/>
    <mergeCell ref="A62:D62"/>
    <mergeCell ref="A96:D96"/>
    <mergeCell ref="A110:D110"/>
    <mergeCell ref="A142:D142"/>
    <mergeCell ref="A175:D175"/>
  </mergeCells>
  <conditionalFormatting sqref="D14">
    <cfRule type="containsText" dxfId="17" priority="2" operator="containsText" text="over">
      <formula>NOT(ISERROR(SEARCH("over",D14)))</formula>
    </cfRule>
  </conditionalFormatting>
  <conditionalFormatting sqref="E11">
    <cfRule type="expression" dxfId="16" priority="1" stopIfTrue="1">
      <formula>#REF!="Other (tonnes CO2e)"</formula>
    </cfRule>
  </conditionalFormatting>
  <dataValidations count="4">
    <dataValidation operator="greaterThanOrEqual" allowBlank="1" showInputMessage="1" showErrorMessage="1" sqref="E64:E91" xr:uid="{92185E29-AAC5-4448-AA75-D3FFC522431F}"/>
    <dataValidation type="list" allowBlank="1" showInputMessage="1" showErrorMessage="1" sqref="B22:B57" xr:uid="{30987E7B-D84B-42E5-B905-D97253931F06}">
      <formula1>"Staff, Artists, Board, Audience, Other"</formula1>
    </dataValidation>
    <dataValidation type="list" allowBlank="1" showInputMessage="1" showErrorMessage="1" sqref="I22:I57 H64:H91" xr:uid="{AACEE352-F4CF-4EE9-B95A-187AC72152B6}">
      <formula1>"Yes,No"</formula1>
    </dataValidation>
    <dataValidation type="decimal" operator="greaterThanOrEqual" allowBlank="1" showInputMessage="1" showErrorMessage="1" sqref="L22:L57 F206:F226 F64:G91 F22:H57 F233:F252 B259:C274 K64:K91 I231:I1048576 F98:F106 H112:H137 D112:F137 D98:D106 H144:H169 E144:F169 E177:E199 D206:D226 D233:D252" xr:uid="{C9578D1B-8849-4F96-A8E6-85F1C3FEC838}">
      <formula1>0</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DCE568A5-97D8-4AE6-BEFE-7CC4ECED2C66}">
          <x14:formula1>
            <xm:f>'Emission factors'!$A$24:$A$34</xm:f>
          </x14:formula1>
          <xm:sqref>B233:B252</xm:sqref>
        </x14:dataValidation>
        <x14:dataValidation type="list" allowBlank="1" showInputMessage="1" showErrorMessage="1" xr:uid="{BA54420A-F4E3-40A3-A547-EEFA66892AF4}">
          <x14:formula1>
            <xm:f>Transport!#REF!</xm:f>
          </x14:formula1>
          <xm:sqref>F275:F1048576 F253:F256</xm:sqref>
        </x14:dataValidation>
        <x14:dataValidation type="list" allowBlank="1" showInputMessage="1" showErrorMessage="1" xr:uid="{5001A4D9-407C-46BA-B630-8CD48FD3C68D}">
          <x14:formula1>
            <xm:f>Locations!$B$3:$B$308</xm:f>
          </x14:formula1>
          <xm:sqref>C22:D57 B64:C91</xm:sqref>
        </x14:dataValidation>
        <x14:dataValidation type="list" allowBlank="1" showInputMessage="1" showErrorMessage="1" xr:uid="{C32AE473-3B91-472C-BB2E-0B7D5DE8A256}">
          <x14:formula1>
            <xm:f>'Emission factors'!$D$2:$D$21</xm:f>
          </x14:formula1>
          <xm:sqref>B177:B199</xm:sqref>
        </x14:dataValidation>
        <x14:dataValidation type="list" allowBlank="1" showInputMessage="1" showErrorMessage="1" xr:uid="{506C2CE9-D265-4333-BC89-974EAF6E33D3}">
          <x14:formula1>
            <xm:f>'Emission factors'!$A$2:$A$17</xm:f>
          </x14:formula1>
          <xm:sqref>B206:B226</xm:sqref>
        </x14:dataValidation>
        <x14:dataValidation type="list" allowBlank="1" showInputMessage="1" showErrorMessage="1" xr:uid="{886D19EE-7747-4626-8392-089459420E7F}">
          <x14:formula1>
            <xm:f>Transport!$L$3:$L$14</xm:f>
          </x14:formula1>
          <xm:sqref>B112:B137</xm:sqref>
        </x14:dataValidation>
        <x14:dataValidation type="list" allowBlank="1" showInputMessage="1" showErrorMessage="1" xr:uid="{E9EE41B5-57BA-41A6-89F4-BDA779598D15}">
          <x14:formula1>
            <xm:f>Transport!$B$3:$B$14</xm:f>
          </x14:formula1>
          <xm:sqref>E22:E57</xm:sqref>
        </x14:dataValidation>
        <x14:dataValidation type="list" allowBlank="1" showInputMessage="1" showErrorMessage="1" xr:uid="{E4BBDF2C-FEEF-42CD-AD7C-96287C2E3290}">
          <x14:formula1>
            <xm:f>Transport!$L$27:$L$28</xm:f>
          </x14:formula1>
          <xm:sqref>B98:B106</xm:sqref>
        </x14:dataValidation>
        <x14:dataValidation type="list" operator="greaterThanOrEqual" allowBlank="1" showInputMessage="1" showErrorMessage="1" xr:uid="{BA9D4CED-E182-45D8-8B65-EE5DF320484C}">
          <x14:formula1>
            <xm:f>Transport!$C$17:$C$28</xm:f>
          </x14:formula1>
          <xm:sqref>D64:D91</xm:sqref>
        </x14:dataValidation>
        <x14:dataValidation type="list" allowBlank="1" showInputMessage="1" showErrorMessage="1" xr:uid="{95440264-28C2-4AF9-9954-0C04E5C44FA4}">
          <x14:formula1>
            <xm:f>Transport!$L$15:$L$26</xm:f>
          </x14:formula1>
          <xm:sqref>B144:B169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E0FDA-CD61-46B4-87DB-EB0683A76502}">
  <dimension ref="A1:N274"/>
  <sheetViews>
    <sheetView topLeftCell="A6" zoomScale="50" zoomScaleNormal="50" workbookViewId="0">
      <selection activeCell="I22" sqref="I22"/>
    </sheetView>
  </sheetViews>
  <sheetFormatPr defaultColWidth="8.88671875" defaultRowHeight="17.399999999999999" customHeight="1" x14ac:dyDescent="0.25"/>
  <cols>
    <col min="1" max="1" width="61.44140625" style="17" bestFit="1" customWidth="1"/>
    <col min="2" max="2" width="48.6640625" style="17" customWidth="1"/>
    <col min="3" max="3" width="33" style="17" customWidth="1"/>
    <col min="4" max="4" width="37.5546875" style="17" bestFit="1" customWidth="1"/>
    <col min="5" max="5" width="41" style="17" bestFit="1" customWidth="1"/>
    <col min="6" max="6" width="57.6640625" style="17" customWidth="1"/>
    <col min="7" max="7" width="41" style="17" bestFit="1" customWidth="1"/>
    <col min="8" max="8" width="42.5546875" style="17" customWidth="1"/>
    <col min="9" max="9" width="29.5546875" style="17" customWidth="1"/>
    <col min="10" max="10" width="41" style="17" bestFit="1" customWidth="1"/>
    <col min="11" max="11" width="54.109375" style="17" bestFit="1" customWidth="1"/>
    <col min="12" max="12" width="49.109375" style="17" customWidth="1"/>
    <col min="13" max="13" width="14.5546875" style="17" customWidth="1"/>
    <col min="14" max="14" width="12.109375" style="17" customWidth="1"/>
    <col min="15" max="16384" width="8.88671875" style="17"/>
  </cols>
  <sheetData>
    <row r="1" spans="1:12" ht="18.600000000000001" customHeight="1" thickBot="1" x14ac:dyDescent="0.3">
      <c r="F1" s="97"/>
      <c r="G1" s="97"/>
    </row>
    <row r="2" spans="1:12" ht="27.9" customHeight="1" x14ac:dyDescent="0.25">
      <c r="A2" s="208" t="s">
        <v>232</v>
      </c>
      <c r="B2" s="209"/>
      <c r="C2" s="209"/>
      <c r="D2" s="209"/>
      <c r="E2" s="209"/>
      <c r="F2" s="210"/>
      <c r="H2" s="196" t="s">
        <v>233</v>
      </c>
      <c r="I2" s="197"/>
      <c r="J2" s="197"/>
      <c r="K2" s="197"/>
      <c r="L2" s="198"/>
    </row>
    <row r="3" spans="1:12" ht="27.9" customHeight="1" x14ac:dyDescent="0.25">
      <c r="A3" s="211"/>
      <c r="B3" s="212"/>
      <c r="C3" s="212"/>
      <c r="D3" s="212"/>
      <c r="E3" s="212"/>
      <c r="F3" s="213"/>
      <c r="G3" s="99"/>
      <c r="H3" s="199"/>
      <c r="I3" s="200"/>
      <c r="J3" s="200"/>
      <c r="K3" s="200"/>
      <c r="L3" s="201"/>
    </row>
    <row r="4" spans="1:12" ht="27.9" customHeight="1" x14ac:dyDescent="0.25">
      <c r="A4" s="211"/>
      <c r="B4" s="212"/>
      <c r="C4" s="212"/>
      <c r="D4" s="212"/>
      <c r="E4" s="212"/>
      <c r="F4" s="213"/>
      <c r="G4" s="99"/>
      <c r="H4" s="199"/>
      <c r="I4" s="200"/>
      <c r="J4" s="200"/>
      <c r="K4" s="200"/>
      <c r="L4" s="201"/>
    </row>
    <row r="5" spans="1:12" ht="27.9" customHeight="1" x14ac:dyDescent="0.25">
      <c r="A5" s="211"/>
      <c r="B5" s="212"/>
      <c r="C5" s="212"/>
      <c r="D5" s="212"/>
      <c r="E5" s="212"/>
      <c r="F5" s="213"/>
      <c r="G5" s="99"/>
      <c r="H5" s="199"/>
      <c r="I5" s="200"/>
      <c r="J5" s="200"/>
      <c r="K5" s="200"/>
      <c r="L5" s="201"/>
    </row>
    <row r="6" spans="1:12" ht="27.9" customHeight="1" x14ac:dyDescent="0.25">
      <c r="A6" s="211"/>
      <c r="B6" s="212"/>
      <c r="C6" s="212"/>
      <c r="D6" s="212"/>
      <c r="E6" s="212"/>
      <c r="F6" s="213"/>
      <c r="G6" s="99"/>
      <c r="H6" s="199"/>
      <c r="I6" s="200"/>
      <c r="J6" s="200"/>
      <c r="K6" s="200"/>
      <c r="L6" s="201"/>
    </row>
    <row r="7" spans="1:12" ht="27.9" customHeight="1" thickBot="1" x14ac:dyDescent="0.3">
      <c r="A7" s="214"/>
      <c r="B7" s="215"/>
      <c r="C7" s="215"/>
      <c r="D7" s="215"/>
      <c r="E7" s="215"/>
      <c r="F7" s="216"/>
      <c r="G7" s="99"/>
      <c r="H7" s="202"/>
      <c r="I7" s="203"/>
      <c r="J7" s="203"/>
      <c r="K7" s="203"/>
      <c r="L7" s="204"/>
    </row>
    <row r="8" spans="1:12" ht="18.600000000000001" customHeight="1" x14ac:dyDescent="0.25"/>
    <row r="9" spans="1:12" ht="25.2" x14ac:dyDescent="0.4">
      <c r="A9" s="98" t="s">
        <v>223</v>
      </c>
      <c r="B9" s="86">
        <f>'READ FIRST'!H19</f>
        <v>0</v>
      </c>
      <c r="E9" s="205" t="s">
        <v>126</v>
      </c>
      <c r="F9" s="205"/>
    </row>
    <row r="10" spans="1:12" ht="25.2" x14ac:dyDescent="0.4">
      <c r="A10" s="98" t="s">
        <v>234</v>
      </c>
      <c r="B10" s="89">
        <f>'Master budget'!V17</f>
        <v>0</v>
      </c>
      <c r="E10" s="206" t="s">
        <v>128</v>
      </c>
      <c r="F10" s="206"/>
    </row>
    <row r="11" spans="1:12" ht="25.2" x14ac:dyDescent="0.4">
      <c r="A11" s="98" t="s">
        <v>235</v>
      </c>
      <c r="B11" s="89">
        <f>SUM(K22:K57,J64:J91,E98:E106,G112:G137,G144:G169,F177:F199,E206:E226,E233:E252,B259:B274)</f>
        <v>0</v>
      </c>
      <c r="E11" s="207" t="s">
        <v>130</v>
      </c>
      <c r="F11" s="207"/>
    </row>
    <row r="12" spans="1:12" ht="25.2" x14ac:dyDescent="0.4">
      <c r="A12" s="98" t="s">
        <v>236</v>
      </c>
      <c r="B12" s="89">
        <f>SUM(L22:L57,K64:K91,H112:H137,H144:H169,F98:F106,G177:G199,F206:F226,F233:F252,C259:C274)</f>
        <v>0</v>
      </c>
    </row>
    <row r="13" spans="1:12" ht="13.8" x14ac:dyDescent="0.25"/>
    <row r="14" spans="1:12" ht="14.1" customHeight="1" x14ac:dyDescent="0.25">
      <c r="A14" s="220" t="s">
        <v>237</v>
      </c>
      <c r="B14" s="222"/>
      <c r="D14" s="183" t="str">
        <f>IF((B10-B11)&gt;=0,"You are within budget.","You are over budget. You may want to look again at your proposed actions.")</f>
        <v>You are within budget.</v>
      </c>
      <c r="E14" s="183"/>
      <c r="F14" s="183"/>
      <c r="G14" s="183"/>
    </row>
    <row r="15" spans="1:12" ht="18.600000000000001" customHeight="1" x14ac:dyDescent="0.25">
      <c r="A15" s="221"/>
      <c r="B15" s="223"/>
      <c r="D15" s="183"/>
      <c r="E15" s="183"/>
      <c r="F15" s="183"/>
      <c r="G15" s="183"/>
    </row>
    <row r="16" spans="1:12" ht="18.600000000000001" customHeight="1" x14ac:dyDescent="0.25"/>
    <row r="17" spans="1:14" ht="13.8" x14ac:dyDescent="0.25">
      <c r="M17" s="93"/>
    </row>
    <row r="18" spans="1:14" ht="22.8" x14ac:dyDescent="0.4">
      <c r="A18" s="94" t="s">
        <v>238</v>
      </c>
      <c r="J18" s="95"/>
      <c r="K18" s="93"/>
      <c r="M18" s="93"/>
    </row>
    <row r="19" spans="1:14" ht="15" customHeight="1" thickBot="1" x14ac:dyDescent="0.45">
      <c r="A19" s="94"/>
      <c r="K19" s="93"/>
      <c r="M19" s="93"/>
    </row>
    <row r="20" spans="1:14" ht="30.6" customHeight="1" thickBot="1" x14ac:dyDescent="0.3">
      <c r="A20" s="224" t="s">
        <v>239</v>
      </c>
      <c r="B20" s="225"/>
      <c r="C20" s="225"/>
      <c r="D20" s="226"/>
    </row>
    <row r="21" spans="1:14" ht="42.6" customHeight="1" x14ac:dyDescent="0.25">
      <c r="A21" s="80" t="s">
        <v>227</v>
      </c>
      <c r="B21" s="80" t="s">
        <v>240</v>
      </c>
      <c r="C21" s="80" t="s">
        <v>241</v>
      </c>
      <c r="D21" s="80" t="s">
        <v>242</v>
      </c>
      <c r="E21" s="80" t="s">
        <v>243</v>
      </c>
      <c r="F21" s="80" t="s">
        <v>244</v>
      </c>
      <c r="G21" s="102" t="s">
        <v>245</v>
      </c>
      <c r="H21" s="80" t="s">
        <v>246</v>
      </c>
      <c r="I21" s="80" t="s">
        <v>247</v>
      </c>
      <c r="J21" s="80" t="s">
        <v>248</v>
      </c>
      <c r="K21" s="80" t="s">
        <v>230</v>
      </c>
      <c r="L21" s="102" t="s">
        <v>249</v>
      </c>
    </row>
    <row r="22" spans="1:14" ht="17.399999999999999" customHeight="1" x14ac:dyDescent="0.25">
      <c r="A22" s="90"/>
      <c r="B22" s="91"/>
      <c r="C22" s="91"/>
      <c r="D22" s="91"/>
      <c r="E22" s="91"/>
      <c r="F22" s="90"/>
      <c r="G22" s="90">
        <v>1</v>
      </c>
      <c r="H22" s="101">
        <v>1</v>
      </c>
      <c r="I22" s="91"/>
      <c r="J22" s="100" t="str">
        <f>(IFERROR(IF(I22="Yes",(ROUND(6371 * ACOS(SIN((VLOOKUP(C22,Locations!B:D,2,FALSE))*PI()/180)*SIN((VLOOKUP(D22,Locations!B:D,2,FALSE))*PI()/180) + COS((VLOOKUP(C22,Locations!B:D,2,FALSE))*PI()/180) * COS((VLOOKUP(D22,Locations!B:D,2,FALSE))*PI()/180)*COS((VLOOKUP(D22,Locations!B:D,3,FALSE))* PI()/180-(VLOOKUP(C22,Locations!B:D,3,FALSE))*PI()/180))/1.609,0))*2,(ROUND(6371 * ACOS(SIN((VLOOKUP(C22,Locations!B:D,2,FALSE))*PI()/180)*SIN((VLOOKUP(D22,Locations!B:D,2,FALSE))*PI()/180) + COS((VLOOKUP(C22,Locations!B:D,2,FALSE))*PI()/180) * COS((VLOOKUP(D22,Locations!B:D,2,FALSE))*PI()/180)*COS((VLOOKUP(D22,Locations!B:D,3,FALSE))* PI()/180-(VLOOKUP(C22,Locations!B:D,3,FALSE))*PI()/180))/1.609,0))),""))</f>
        <v/>
      </c>
      <c r="K22" s="100" t="str" cm="1">
        <f t="array" ref="K22">IFERROR((ROUND(IF(AND(E22="Train",INDEX(Locations!$B$3:$E$308,MATCH('Dept C Planning'!C22,Locations!$B$3:$B$308,0),4)="Europe",INDEX(Locations!$B$3:$E$308,MATCH('Dept C Planning'!D22,Locations!$B$3:$B$308,0),4)="UK"),(((INDEX(Dover!$B$3:$G$124,MATCH('Dept C Planning'!C22,Dover!$B$3:$B$124,0),6))*Transport!$D$3)+(INDEX(Dover!$B$3:$G$124,MATCH('Dept C Planning'!D22,Dover!$B$3:$B$124,0),6)*Transport!$C$3))*'Dept C Planning'!F22*IF(I22="Yes",2,1),IF(AND(E22="Train",INDEX(Locations!$B$3:$E$308,MATCH('Dept C Planning'!D22,Locations!$B$3:$B$308,0),4)="Europe",INDEX(Locations!$B$3:$E$308,MATCH('Dept C Planning'!C22,Locations!$B$3:$B$308,0),4)="UK"),(((INDEX(Dover!$B$3:$G$124,MATCH('Dept C Planning'!D22,Dover!$B$3:$B$124,0),6))*Transport!$D$3)+(INDEX(Dover!$B$3:$G$124,MATCH('Dept C Planning'!C22,Dover!$B$3:$B$124,0),6)*Transport!$C$3))*'Dept C Planning'!F22*IF(I22="Yes",2,1),IF(AND(E22="Bus/Coach",INDEX(Locations!$B$3:$E$308,MATCH('Dept C Planning'!C22,Locations!$B$3:$B$308,0),4)="Europe",INDEX(Locations!$B$3:$E$308,MATCH('Dept C Planning'!D22,Locations!$B$3:$B$308,0),4)="UK"),((((J22)-42.4)*Transport!$D$5)+(42.4*Transport!$D$13))*'Dept C Planning'!F22,IF(AND(E22="Bus/Coach",INDEX(Locations!$B$3:$E$308,MATCH('Dept C Planning'!D22,Locations!$B$3:$B$308,0),4)="Europe",INDEX(Locations!$B$3:$E$308,MATCH('Dept C Planning'!C22,Locations!$B$3:$B$308,0),4)="UK"),((((J22)-42.4)*Transport!$D$5)+(42.4*Transport!$D$13))*'Dept C Planning'!F22,IF(AND(E22="Car",INDEX(Locations!$B$3:$E$308,MATCH('Dept C Planning'!C22,Locations!$B$3:$B$308,0),4)="Europe",INDEX(Locations!$B$3:$E$308,MATCH('Dept C Planning'!D22,Locations!$B$3:$B$308,0),4)="UK"),(((((J22)-42.4)*Transport!$D$9)+(42.4*Transport!$D$14))*'Dept C Planning'!F22),IF(AND(E22="Car",INDEX(Locations!$B$3:$E$308,MATCH('Dept C Planning'!D22,Locations!$B$3:$B$308,0),4)="Europe",INDEX(Locations!$B$3:$E$308,MATCH('Dept C Planning'!C22,Locations!$B$3:$B$308,0),4)="UK"),(((((J22)-42.4)*Transport!$D$9)+(42.4*Transport!$D$14))*'Dept C Planning'!F22),IF(AND(E22="Hybrid car",INDEX(Locations!$B$3:$E$308,MATCH('Dept C Planning'!C22,Locations!$B$3:$B$308,0),4)="Europe",INDEX(Locations!$B$3:$E$308,MATCH('Dept C Planning'!D22,Locations!$B$3:$B$308,0),4)="UK"),(((((J22)-42.4)*Transport!$D$9)+(42.4*Transport!$D$14))*'Dept C Planning'!F22),IF(AND(E22="Hybrid car",INDEX(Locations!$B$3:$E$308,MATCH('Dept C Planning'!D22,Locations!$B$3:$B$308,0),4)="Europe",INDEX(Locations!$B$3:$E$308,MATCH('Dept C Planning'!C22,Locations!$B$3:$B$308,0),4)="UK"),(((((J22)-42.4)*Transport!$D$9)+(42.4*Transport!$D$14))*'Dept C Planning'!F22),IF(AND(E22="Electric car",INDEX(Locations!$B$3:$E$308,MATCH('Dept C Planning'!C22,Locations!$B$3:$B$308,0),4)="Europe",INDEX(Locations!$B$3:$E$308,MATCH('Dept C Planning'!D22,Locations!$B$3:$B$308,0),4)="UK"),(((((J22)-42.4)*Transport!$D$8)+(42.4*Transport!$D$14))*'Dept C Planning'!F22),IF(AND(E22="Electric car",INDEX(Locations!$B$3:$E$308,MATCH('Dept C Planning'!D22,Locations!$B$3:$B$308,0),4)="Europe",INDEX(Locations!$B$3:$E$308,MATCH('Dept C Planning'!C22,Locations!$B$3:$B$308,0),4)="UK"),(((((J22)-42.4)*Transport!$D$8)+(42.4*Transport!$D$14))*'Dept C Planning'!F22),IF(AND(OR(C22="Ireland",INDEX(Locations!$B$3:$F$308,MATCH('Dept C Planning'!C22,Locations!$B$3:$B$308,0),5)="Yes"),E22="Car",INDEX(Locations!$B$3:$E$308,MATCH('Dept C Planning'!D22,Locations!$B$3:$B$308,0),4)="UK"),(J22)*(0.15*Transport!$C$14+0.85*Transport!$C$9)*'Dept C Planning'!F22,IF(AND(OR(D22="Ireland",INDEX(Locations!$B$3:$F$308,MATCH('Dept C Planning'!D22,Locations!$B$3:$B$308,0),5)="Yes"),E22="Car",INDEX(Locations!$B$3:$E$308,MATCH('Dept C Planning'!C22,Locations!$B$3:$B$308,0),4)="UK"),(J22)*(0.15*Transport!$C$14+0.85*Transport!$C$9)*'Dept C Planning'!F22,IF(AND(OR(C22="Ireland",INDEX(Locations!$B$3:$F$308,MATCH('Dept C Planning'!C22,Locations!$B$3:$B$308,0),5)="Yes"),E22="Hybrid Car",INDEX(Locations!$B$3:$E$308,MATCH('Dept C Planning'!D22,Locations!$B$3:$B$308,0),4)="UK"),(J22)*(0.15*Transport!$C$14+0.85*Transport!$C$9)*'Dept C Planning'!F22,IF(AND(OR(D22="Ireland",INDEX(Locations!$B$3:$F$308,MATCH('Dept C Planning'!D22,Locations!$B$3:$B$308,0),5)="Yes"),E22="Hybrid Car",INDEX(Locations!$B$3:$E$308,MATCH('Dept C Planning'!C22,Locations!$B$3:$B$308,0),4)="UK"),(J22)*(0.15*Transport!$C$14+0.85*Transport!$C$9)*'Dept C Planning'!F22,IF(AND(OR(C22="Ireland",INDEX(Locations!$B$3:$F$308,MATCH('Dept C Planning'!C22,Locations!$B$3:$B$308,0),5)="Yes"),E22="Electric Car",INDEX(Locations!$B$3:$E$308,MATCH('Dept C Planning'!D22,Locations!$B$3:$B$308,0),4)="UK"),(J22)*(0.15*Transport!$C$14+0.85*Transport!$C$8)*'Dept C Planning'!F22,IF(AND(OR(D22="Ireland",INDEX(Locations!$B$3:$F$308,MATCH('Dept C Planning'!D22,Locations!$B$3:$B$308,0),5)="Yes"),E22="Electric Car",INDEX(Locations!$B$3:$E$308,MATCH('Dept C Planning'!C22,Locations!$B$3:$B$308,0),4)="UK"),(J22)*(0.15*Transport!$C$14+0.85*Transport!$C$8)*'Dept C Planning'!F22,IF(AND(OR(C22="Ireland",INDEX(Locations!$B$3:$F$308,MATCH('Dept C Planning'!C22,Locations!$B$3:$B$308,0),5)="Yes"),E22="Bus/Coach",INDEX(Locations!$B$3:$E$308,MATCH('Dept C Planning'!D22,Locations!$B$3:$B$308,0),4)="UK"),(J22)*(0.15*Transport!$C$13+0.85*Transport!$C$5)*'Dept C Planning'!F22,IF(AND(OR(D22="Ireland",INDEX(Locations!$B$3:$F$308,MATCH('Dept C Planning'!D22,Locations!$B$3:$B$308,0),5)="Yes"),E22="Bus/Coach",INDEX(Locations!$B$3:$E$308,MATCH('Dept C Planning'!C22,Locations!$B$3:$B$308,0),4)="UK"),(J22)*(0.15*Transport!$C$13+0.85*Transport!$C$5)*'Dept C Planning'!F22,IF(AND(OR(C22="Ireland",INDEX(Locations!$B$3:$F$308,MATCH('Dept C Planning'!C22,Locations!$B$3:$B$308,0),5)="Yes"),E22="Train",INDEX(Locations!$B$3:$E$308,MATCH('Dept C Planning'!D22,Locations!$B$3:$B$308,0),4)="UK"),(J22)*(0.15*Transport!$C$13+0.85*Transport!$C$3)*'Dept C Planning'!F22,IF(AND(OR(D22="Ireland",INDEX(Locations!$B$3:$F$308,MATCH('Dept C Planning'!D22,Locations!$B$3:$B$308,0),5)="Yes"),E22="Train",INDEX(Locations!$B$3:$E$308,MATCH('Dept C Planning'!C22,Locations!$B$3:$B$308,0),4)="UK"),(J22)*(0.15*Transport!$C$13+0.85*Transport!$C$3),J22*(INDEX(Transport!$B$3:$E$14,MATCH('Dept C Planning'!E22,Transport!$B$3:$B$14,0),IF(INDEX(Locations!$B$3:$G$308,MATCH('Dept C Planning'!C22,Locations!$B$3:$B$308,0),4)="UK",2,IF(INDEX(Locations!$B$3:$G$308,MATCH('Dept C Planning'!C22,Locations!$B$3:$B$308,0),4)="Europe",3,4)))))*F22*G22*H22))))))))))))))))))),1)),"")</f>
        <v/>
      </c>
      <c r="L22" s="90"/>
    </row>
    <row r="23" spans="1:14" ht="17.399999999999999" customHeight="1" x14ac:dyDescent="0.25">
      <c r="A23" s="90"/>
      <c r="B23" s="91"/>
      <c r="C23" s="91"/>
      <c r="D23" s="91"/>
      <c r="E23" s="91"/>
      <c r="F23" s="90"/>
      <c r="G23" s="90">
        <v>1</v>
      </c>
      <c r="H23" s="101">
        <v>1</v>
      </c>
      <c r="I23" s="91"/>
      <c r="J23" s="100" t="str">
        <f>(IFERROR(IF(I23="Yes",(ROUND(6371 * ACOS(SIN((VLOOKUP(C23,Locations!B:D,2,FALSE))*PI()/180)*SIN((VLOOKUP(D23,Locations!B:D,2,FALSE))*PI()/180) + COS((VLOOKUP(C23,Locations!B:D,2,FALSE))*PI()/180) * COS((VLOOKUP(D23,Locations!B:D,2,FALSE))*PI()/180)*COS((VLOOKUP(D23,Locations!B:D,3,FALSE))* PI()/180-(VLOOKUP(C23,Locations!B:D,3,FALSE))*PI()/180))/1.609,0))*2,(ROUND(6371 * ACOS(SIN((VLOOKUP(C23,Locations!B:D,2,FALSE))*PI()/180)*SIN((VLOOKUP(D23,Locations!B:D,2,FALSE))*PI()/180) + COS((VLOOKUP(C23,Locations!B:D,2,FALSE))*PI()/180) * COS((VLOOKUP(D23,Locations!B:D,2,FALSE))*PI()/180)*COS((VLOOKUP(D23,Locations!B:D,3,FALSE))* PI()/180-(VLOOKUP(C23,Locations!B:D,3,FALSE))*PI()/180))/1.609,0))),""))</f>
        <v/>
      </c>
      <c r="K23" s="100" t="str" cm="1">
        <f t="array" ref="K23">IFERROR((ROUND(IF(AND(E23="Train",INDEX(Locations!$B$3:$E$308,MATCH('Dept C Planning'!C23,Locations!$B$3:$B$308,0),4)="Europe",INDEX(Locations!$B$3:$E$308,MATCH('Dept C Planning'!D23,Locations!$B$3:$B$308,0),4)="UK"),(((INDEX(Dover!$B$3:$G$124,MATCH('Dept C Planning'!C23,Dover!$B$3:$B$124,0),6))*Transport!$D$3)+(INDEX(Dover!$B$3:$G$124,MATCH('Dept C Planning'!D23,Dover!$B$3:$B$124,0),6)*Transport!$C$3))*'Dept C Planning'!F23*IF(I23="Yes",2,1),IF(AND(E23="Train",INDEX(Locations!$B$3:$E$308,MATCH('Dept C Planning'!D23,Locations!$B$3:$B$308,0),4)="Europe",INDEX(Locations!$B$3:$E$308,MATCH('Dept C Planning'!C23,Locations!$B$3:$B$308,0),4)="UK"),(((INDEX(Dover!$B$3:$G$124,MATCH('Dept C Planning'!D23,Dover!$B$3:$B$124,0),6))*Transport!$D$3)+(INDEX(Dover!$B$3:$G$124,MATCH('Dept C Planning'!C23,Dover!$B$3:$B$124,0),6)*Transport!$C$3))*'Dept C Planning'!F23*IF(I23="Yes",2,1),IF(AND(E23="Bus/Coach",INDEX(Locations!$B$3:$E$308,MATCH('Dept C Planning'!C23,Locations!$B$3:$B$308,0),4)="Europe",INDEX(Locations!$B$3:$E$308,MATCH('Dept C Planning'!D23,Locations!$B$3:$B$308,0),4)="UK"),((((J23)-42.4)*Transport!$D$5)+(42.4*Transport!$D$13))*'Dept C Planning'!F23,IF(AND(E23="Bus/Coach",INDEX(Locations!$B$3:$E$308,MATCH('Dept C Planning'!D23,Locations!$B$3:$B$308,0),4)="Europe",INDEX(Locations!$B$3:$E$308,MATCH('Dept C Planning'!C23,Locations!$B$3:$B$308,0),4)="UK"),((((J23)-42.4)*Transport!$D$5)+(42.4*Transport!$D$13))*'Dept C Planning'!F23,IF(AND(E23="Car",INDEX(Locations!$B$3:$E$308,MATCH('Dept C Planning'!C23,Locations!$B$3:$B$308,0),4)="Europe",INDEX(Locations!$B$3:$E$308,MATCH('Dept C Planning'!D23,Locations!$B$3:$B$308,0),4)="UK"),(((((J23)-42.4)*Transport!$D$9)+(42.4*Transport!$D$14))*'Dept C Planning'!F23),IF(AND(E23="Car",INDEX(Locations!$B$3:$E$308,MATCH('Dept C Planning'!D23,Locations!$B$3:$B$308,0),4)="Europe",INDEX(Locations!$B$3:$E$308,MATCH('Dept C Planning'!C23,Locations!$B$3:$B$308,0),4)="UK"),(((((J23)-42.4)*Transport!$D$9)+(42.4*Transport!$D$14))*'Dept C Planning'!F23),IF(AND(E23="Hybrid car",INDEX(Locations!$B$3:$E$308,MATCH('Dept C Planning'!C23,Locations!$B$3:$B$308,0),4)="Europe",INDEX(Locations!$B$3:$E$308,MATCH('Dept C Planning'!D23,Locations!$B$3:$B$308,0),4)="UK"),(((((J23)-42.4)*Transport!$D$9)+(42.4*Transport!$D$14))*'Dept C Planning'!F23),IF(AND(E23="Hybrid car",INDEX(Locations!$B$3:$E$308,MATCH('Dept C Planning'!D23,Locations!$B$3:$B$308,0),4)="Europe",INDEX(Locations!$B$3:$E$308,MATCH('Dept C Planning'!C23,Locations!$B$3:$B$308,0),4)="UK"),(((((J23)-42.4)*Transport!$D$9)+(42.4*Transport!$D$14))*'Dept C Planning'!F23),IF(AND(E23="Electric car",INDEX(Locations!$B$3:$E$308,MATCH('Dept C Planning'!C23,Locations!$B$3:$B$308,0),4)="Europe",INDEX(Locations!$B$3:$E$308,MATCH('Dept C Planning'!D23,Locations!$B$3:$B$308,0),4)="UK"),(((((J23)-42.4)*Transport!$D$8)+(42.4*Transport!$D$14))*'Dept C Planning'!F23),IF(AND(E23="Electric car",INDEX(Locations!$B$3:$E$308,MATCH('Dept C Planning'!D23,Locations!$B$3:$B$308,0),4)="Europe",INDEX(Locations!$B$3:$E$308,MATCH('Dept C Planning'!C23,Locations!$B$3:$B$308,0),4)="UK"),(((((J23)-42.4)*Transport!$D$8)+(42.4*Transport!$D$14))*'Dept C Planning'!F23),IF(AND(OR(C23="Ireland",INDEX(Locations!$B$3:$F$308,MATCH('Dept C Planning'!C23,Locations!$B$3:$B$308,0),5)="Yes"),E23="Car",INDEX(Locations!$B$3:$E$308,MATCH('Dept C Planning'!D23,Locations!$B$3:$B$308,0),4)="UK"),(J23)*(0.15*Transport!$C$14+0.85*Transport!$C$9)*'Dept C Planning'!F23,IF(AND(OR(D23="Ireland",INDEX(Locations!$B$3:$F$308,MATCH('Dept C Planning'!D23,Locations!$B$3:$B$308,0),5)="Yes"),E23="Car",INDEX(Locations!$B$3:$E$308,MATCH('Dept C Planning'!C23,Locations!$B$3:$B$308,0),4)="UK"),(J23)*(0.15*Transport!$C$14+0.85*Transport!$C$9)*'Dept C Planning'!F23,IF(AND(OR(C23="Ireland",INDEX(Locations!$B$3:$F$308,MATCH('Dept C Planning'!C23,Locations!$B$3:$B$308,0),5)="Yes"),E23="Hybrid Car",INDEX(Locations!$B$3:$E$308,MATCH('Dept C Planning'!D23,Locations!$B$3:$B$308,0),4)="UK"),(J23)*(0.15*Transport!$C$14+0.85*Transport!$C$9)*'Dept C Planning'!F23,IF(AND(OR(D23="Ireland",INDEX(Locations!$B$3:$F$308,MATCH('Dept C Planning'!D23,Locations!$B$3:$B$308,0),5)="Yes"),E23="Hybrid Car",INDEX(Locations!$B$3:$E$308,MATCH('Dept C Planning'!C23,Locations!$B$3:$B$308,0),4)="UK"),(J23)*(0.15*Transport!$C$14+0.85*Transport!$C$9)*'Dept C Planning'!F23,IF(AND(OR(C23="Ireland",INDEX(Locations!$B$3:$F$308,MATCH('Dept C Planning'!C23,Locations!$B$3:$B$308,0),5)="Yes"),E23="Electric Car",INDEX(Locations!$B$3:$E$308,MATCH('Dept C Planning'!D23,Locations!$B$3:$B$308,0),4)="UK"),(J23)*(0.15*Transport!$C$14+0.85*Transport!$C$8)*'Dept C Planning'!F23,IF(AND(OR(D23="Ireland",INDEX(Locations!$B$3:$F$308,MATCH('Dept C Planning'!D23,Locations!$B$3:$B$308,0),5)="Yes"),E23="Electric Car",INDEX(Locations!$B$3:$E$308,MATCH('Dept C Planning'!C23,Locations!$B$3:$B$308,0),4)="UK"),(J23)*(0.15*Transport!$C$14+0.85*Transport!$C$8)*'Dept C Planning'!F23,IF(AND(OR(C23="Ireland",INDEX(Locations!$B$3:$F$308,MATCH('Dept C Planning'!C23,Locations!$B$3:$B$308,0),5)="Yes"),E23="Bus/Coach",INDEX(Locations!$B$3:$E$308,MATCH('Dept C Planning'!D23,Locations!$B$3:$B$308,0),4)="UK"),(J23)*(0.15*Transport!$C$13+0.85*Transport!$C$5)*'Dept C Planning'!F23,IF(AND(OR(D23="Ireland",INDEX(Locations!$B$3:$F$308,MATCH('Dept C Planning'!D23,Locations!$B$3:$B$308,0),5)="Yes"),E23="Bus/Coach",INDEX(Locations!$B$3:$E$308,MATCH('Dept C Planning'!C23,Locations!$B$3:$B$308,0),4)="UK"),(J23)*(0.15*Transport!$C$13+0.85*Transport!$C$5)*'Dept C Planning'!F23,IF(AND(OR(C23="Ireland",INDEX(Locations!$B$3:$F$308,MATCH('Dept C Planning'!C23,Locations!$B$3:$B$308,0),5)="Yes"),E23="Train",INDEX(Locations!$B$3:$E$308,MATCH('Dept C Planning'!D23,Locations!$B$3:$B$308,0),4)="UK"),(J23)*(0.15*Transport!$C$13+0.85*Transport!$C$3)*'Dept C Planning'!F23,IF(AND(OR(D23="Ireland",INDEX(Locations!$B$3:$F$308,MATCH('Dept C Planning'!D23,Locations!$B$3:$B$308,0),5)="Yes"),E23="Train",INDEX(Locations!$B$3:$E$308,MATCH('Dept C Planning'!C23,Locations!$B$3:$B$308,0),4)="UK"),(J23)*(0.15*Transport!$C$13+0.85*Transport!$C$3),J23*(INDEX(Transport!$B$3:$E$14,MATCH('Dept C Planning'!E23,Transport!$B$3:$B$14,0),IF(INDEX(Locations!$B$3:$G$308,MATCH('Dept C Planning'!C23,Locations!$B$3:$B$308,0),4)="UK",2,IF(INDEX(Locations!$B$3:$G$308,MATCH('Dept C Planning'!C23,Locations!$B$3:$B$308,0),4)="Europe",3,4)))))*F23*G23*H23))))))))))))))))))),1)),"")</f>
        <v/>
      </c>
      <c r="L23" s="90"/>
    </row>
    <row r="24" spans="1:14" ht="17.399999999999999" customHeight="1" x14ac:dyDescent="0.25">
      <c r="A24" s="90"/>
      <c r="B24" s="91"/>
      <c r="C24" s="91"/>
      <c r="D24" s="91"/>
      <c r="E24" s="91"/>
      <c r="F24" s="90"/>
      <c r="G24" s="90">
        <v>1</v>
      </c>
      <c r="H24" s="101">
        <v>1</v>
      </c>
      <c r="I24" s="91"/>
      <c r="J24" s="100" t="str">
        <f>(IFERROR(IF(I24="Yes",(ROUND(6371 * ACOS(SIN((VLOOKUP(C24,Locations!B:D,2,FALSE))*PI()/180)*SIN((VLOOKUP(D24,Locations!B:D,2,FALSE))*PI()/180) + COS((VLOOKUP(C24,Locations!B:D,2,FALSE))*PI()/180) * COS((VLOOKUP(D24,Locations!B:D,2,FALSE))*PI()/180)*COS((VLOOKUP(D24,Locations!B:D,3,FALSE))* PI()/180-(VLOOKUP(C24,Locations!B:D,3,FALSE))*PI()/180))/1.609,0))*2,(ROUND(6371 * ACOS(SIN((VLOOKUP(C24,Locations!B:D,2,FALSE))*PI()/180)*SIN((VLOOKUP(D24,Locations!B:D,2,FALSE))*PI()/180) + COS((VLOOKUP(C24,Locations!B:D,2,FALSE))*PI()/180) * COS((VLOOKUP(D24,Locations!B:D,2,FALSE))*PI()/180)*COS((VLOOKUP(D24,Locations!B:D,3,FALSE))* PI()/180-(VLOOKUP(C24,Locations!B:D,3,FALSE))*PI()/180))/1.609,0))),""))</f>
        <v/>
      </c>
      <c r="K24" s="100" t="str" cm="1">
        <f t="array" ref="K24">IFERROR((ROUND(IF(AND(E24="Train",INDEX(Locations!$B$3:$E$308,MATCH('Dept C Planning'!C24,Locations!$B$3:$B$308,0),4)="Europe",INDEX(Locations!$B$3:$E$308,MATCH('Dept C Planning'!D24,Locations!$B$3:$B$308,0),4)="UK"),(((INDEX(Dover!$B$3:$G$124,MATCH('Dept C Planning'!C24,Dover!$B$3:$B$124,0),6))*Transport!$D$3)+(INDEX(Dover!$B$3:$G$124,MATCH('Dept C Planning'!D24,Dover!$B$3:$B$124,0),6)*Transport!$C$3))*'Dept C Planning'!F24*IF(I24="Yes",2,1),IF(AND(E24="Train",INDEX(Locations!$B$3:$E$308,MATCH('Dept C Planning'!D24,Locations!$B$3:$B$308,0),4)="Europe",INDEX(Locations!$B$3:$E$308,MATCH('Dept C Planning'!C24,Locations!$B$3:$B$308,0),4)="UK"),(((INDEX(Dover!$B$3:$G$124,MATCH('Dept C Planning'!D24,Dover!$B$3:$B$124,0),6))*Transport!$D$3)+(INDEX(Dover!$B$3:$G$124,MATCH('Dept C Planning'!C24,Dover!$B$3:$B$124,0),6)*Transport!$C$3))*'Dept C Planning'!F24*IF(I24="Yes",2,1),IF(AND(E24="Bus/Coach",INDEX(Locations!$B$3:$E$308,MATCH('Dept C Planning'!C24,Locations!$B$3:$B$308,0),4)="Europe",INDEX(Locations!$B$3:$E$308,MATCH('Dept C Planning'!D24,Locations!$B$3:$B$308,0),4)="UK"),((((J24)-42.4)*Transport!$D$5)+(42.4*Transport!$D$13))*'Dept C Planning'!F24,IF(AND(E24="Bus/Coach",INDEX(Locations!$B$3:$E$308,MATCH('Dept C Planning'!D24,Locations!$B$3:$B$308,0),4)="Europe",INDEX(Locations!$B$3:$E$308,MATCH('Dept C Planning'!C24,Locations!$B$3:$B$308,0),4)="UK"),((((J24)-42.4)*Transport!$D$5)+(42.4*Transport!$D$13))*'Dept C Planning'!F24,IF(AND(E24="Car",INDEX(Locations!$B$3:$E$308,MATCH('Dept C Planning'!C24,Locations!$B$3:$B$308,0),4)="Europe",INDEX(Locations!$B$3:$E$308,MATCH('Dept C Planning'!D24,Locations!$B$3:$B$308,0),4)="UK"),(((((J24)-42.4)*Transport!$D$9)+(42.4*Transport!$D$14))*'Dept C Planning'!F24),IF(AND(E24="Car",INDEX(Locations!$B$3:$E$308,MATCH('Dept C Planning'!D24,Locations!$B$3:$B$308,0),4)="Europe",INDEX(Locations!$B$3:$E$308,MATCH('Dept C Planning'!C24,Locations!$B$3:$B$308,0),4)="UK"),(((((J24)-42.4)*Transport!$D$9)+(42.4*Transport!$D$14))*'Dept C Planning'!F24),IF(AND(E24="Hybrid car",INDEX(Locations!$B$3:$E$308,MATCH('Dept C Planning'!C24,Locations!$B$3:$B$308,0),4)="Europe",INDEX(Locations!$B$3:$E$308,MATCH('Dept C Planning'!D24,Locations!$B$3:$B$308,0),4)="UK"),(((((J24)-42.4)*Transport!$D$9)+(42.4*Transport!$D$14))*'Dept C Planning'!F24),IF(AND(E24="Hybrid car",INDEX(Locations!$B$3:$E$308,MATCH('Dept C Planning'!D24,Locations!$B$3:$B$308,0),4)="Europe",INDEX(Locations!$B$3:$E$308,MATCH('Dept C Planning'!C24,Locations!$B$3:$B$308,0),4)="UK"),(((((J24)-42.4)*Transport!$D$9)+(42.4*Transport!$D$14))*'Dept C Planning'!F24),IF(AND(E24="Electric car",INDEX(Locations!$B$3:$E$308,MATCH('Dept C Planning'!C24,Locations!$B$3:$B$308,0),4)="Europe",INDEX(Locations!$B$3:$E$308,MATCH('Dept C Planning'!D24,Locations!$B$3:$B$308,0),4)="UK"),(((((J24)-42.4)*Transport!$D$8)+(42.4*Transport!$D$14))*'Dept C Planning'!F24),IF(AND(E24="Electric car",INDEX(Locations!$B$3:$E$308,MATCH('Dept C Planning'!D24,Locations!$B$3:$B$308,0),4)="Europe",INDEX(Locations!$B$3:$E$308,MATCH('Dept C Planning'!C24,Locations!$B$3:$B$308,0),4)="UK"),(((((J24)-42.4)*Transport!$D$8)+(42.4*Transport!$D$14))*'Dept C Planning'!F24),IF(AND(OR(C24="Ireland",INDEX(Locations!$B$3:$F$308,MATCH('Dept C Planning'!C24,Locations!$B$3:$B$308,0),5)="Yes"),E24="Car",INDEX(Locations!$B$3:$E$308,MATCH('Dept C Planning'!D24,Locations!$B$3:$B$308,0),4)="UK"),(J24)*(0.15*Transport!$C$14+0.85*Transport!$C$9)*'Dept C Planning'!F24,IF(AND(OR(D24="Ireland",INDEX(Locations!$B$3:$F$308,MATCH('Dept C Planning'!D24,Locations!$B$3:$B$308,0),5)="Yes"),E24="Car",INDEX(Locations!$B$3:$E$308,MATCH('Dept C Planning'!C24,Locations!$B$3:$B$308,0),4)="UK"),(J24)*(0.15*Transport!$C$14+0.85*Transport!$C$9)*'Dept C Planning'!F24,IF(AND(OR(C24="Ireland",INDEX(Locations!$B$3:$F$308,MATCH('Dept C Planning'!C24,Locations!$B$3:$B$308,0),5)="Yes"),E24="Hybrid Car",INDEX(Locations!$B$3:$E$308,MATCH('Dept C Planning'!D24,Locations!$B$3:$B$308,0),4)="UK"),(J24)*(0.15*Transport!$C$14+0.85*Transport!$C$9)*'Dept C Planning'!F24,IF(AND(OR(D24="Ireland",INDEX(Locations!$B$3:$F$308,MATCH('Dept C Planning'!D24,Locations!$B$3:$B$308,0),5)="Yes"),E24="Hybrid Car",INDEX(Locations!$B$3:$E$308,MATCH('Dept C Planning'!C24,Locations!$B$3:$B$308,0),4)="UK"),(J24)*(0.15*Transport!$C$14+0.85*Transport!$C$9)*'Dept C Planning'!F24,IF(AND(OR(C24="Ireland",INDEX(Locations!$B$3:$F$308,MATCH('Dept C Planning'!C24,Locations!$B$3:$B$308,0),5)="Yes"),E24="Electric Car",INDEX(Locations!$B$3:$E$308,MATCH('Dept C Planning'!D24,Locations!$B$3:$B$308,0),4)="UK"),(J24)*(0.15*Transport!$C$14+0.85*Transport!$C$8)*'Dept C Planning'!F24,IF(AND(OR(D24="Ireland",INDEX(Locations!$B$3:$F$308,MATCH('Dept C Planning'!D24,Locations!$B$3:$B$308,0),5)="Yes"),E24="Electric Car",INDEX(Locations!$B$3:$E$308,MATCH('Dept C Planning'!C24,Locations!$B$3:$B$308,0),4)="UK"),(J24)*(0.15*Transport!$C$14+0.85*Transport!$C$8)*'Dept C Planning'!F24,IF(AND(OR(C24="Ireland",INDEX(Locations!$B$3:$F$308,MATCH('Dept C Planning'!C24,Locations!$B$3:$B$308,0),5)="Yes"),E24="Bus/Coach",INDEX(Locations!$B$3:$E$308,MATCH('Dept C Planning'!D24,Locations!$B$3:$B$308,0),4)="UK"),(J24)*(0.15*Transport!$C$13+0.85*Transport!$C$5)*'Dept C Planning'!F24,IF(AND(OR(D24="Ireland",INDEX(Locations!$B$3:$F$308,MATCH('Dept C Planning'!D24,Locations!$B$3:$B$308,0),5)="Yes"),E24="Bus/Coach",INDEX(Locations!$B$3:$E$308,MATCH('Dept C Planning'!C24,Locations!$B$3:$B$308,0),4)="UK"),(J24)*(0.15*Transport!$C$13+0.85*Transport!$C$5)*'Dept C Planning'!F24,IF(AND(OR(C24="Ireland",INDEX(Locations!$B$3:$F$308,MATCH('Dept C Planning'!C24,Locations!$B$3:$B$308,0),5)="Yes"),E24="Train",INDEX(Locations!$B$3:$E$308,MATCH('Dept C Planning'!D24,Locations!$B$3:$B$308,0),4)="UK"),(J24)*(0.15*Transport!$C$13+0.85*Transport!$C$3)*'Dept C Planning'!F24,IF(AND(OR(D24="Ireland",INDEX(Locations!$B$3:$F$308,MATCH('Dept C Planning'!D24,Locations!$B$3:$B$308,0),5)="Yes"),E24="Train",INDEX(Locations!$B$3:$E$308,MATCH('Dept C Planning'!C24,Locations!$B$3:$B$308,0),4)="UK"),(J24)*(0.15*Transport!$C$13+0.85*Transport!$C$3),J24*(INDEX(Transport!$B$3:$E$14,MATCH('Dept C Planning'!E24,Transport!$B$3:$B$14,0),IF(INDEX(Locations!$B$3:$G$308,MATCH('Dept C Planning'!C24,Locations!$B$3:$B$308,0),4)="UK",2,IF(INDEX(Locations!$B$3:$G$308,MATCH('Dept C Planning'!C24,Locations!$B$3:$B$308,0),4)="Europe",3,4)))))*F24*G24*H24))))))))))))))))))),1)),"")</f>
        <v/>
      </c>
      <c r="L24" s="90"/>
    </row>
    <row r="25" spans="1:14" ht="17.399999999999999" customHeight="1" x14ac:dyDescent="0.25">
      <c r="A25" s="90"/>
      <c r="B25" s="91"/>
      <c r="C25" s="91"/>
      <c r="D25" s="91"/>
      <c r="E25" s="91"/>
      <c r="F25" s="90"/>
      <c r="G25" s="90">
        <v>1</v>
      </c>
      <c r="H25" s="101">
        <v>1</v>
      </c>
      <c r="I25" s="91"/>
      <c r="J25" s="100" t="str">
        <f>(IFERROR(IF(I25="Yes",(ROUND(6371 * ACOS(SIN((VLOOKUP(C25,Locations!B:D,2,FALSE))*PI()/180)*SIN((VLOOKUP(D25,Locations!B:D,2,FALSE))*PI()/180) + COS((VLOOKUP(C25,Locations!B:D,2,FALSE))*PI()/180) * COS((VLOOKUP(D25,Locations!B:D,2,FALSE))*PI()/180)*COS((VLOOKUP(D25,Locations!B:D,3,FALSE))* PI()/180-(VLOOKUP(C25,Locations!B:D,3,FALSE))*PI()/180))/1.609,0))*2,(ROUND(6371 * ACOS(SIN((VLOOKUP(C25,Locations!B:D,2,FALSE))*PI()/180)*SIN((VLOOKUP(D25,Locations!B:D,2,FALSE))*PI()/180) + COS((VLOOKUP(C25,Locations!B:D,2,FALSE))*PI()/180) * COS((VLOOKUP(D25,Locations!B:D,2,FALSE))*PI()/180)*COS((VLOOKUP(D25,Locations!B:D,3,FALSE))* PI()/180-(VLOOKUP(C25,Locations!B:D,3,FALSE))*PI()/180))/1.609,0))),""))</f>
        <v/>
      </c>
      <c r="K25" s="100" t="str" cm="1">
        <f t="array" ref="K25">IFERROR((ROUND(IF(AND(E25="Train",INDEX(Locations!$B$3:$E$308,MATCH('Dept C Planning'!C25,Locations!$B$3:$B$308,0),4)="Europe",INDEX(Locations!$B$3:$E$308,MATCH('Dept C Planning'!D25,Locations!$B$3:$B$308,0),4)="UK"),(((INDEX(Dover!$B$3:$G$124,MATCH('Dept C Planning'!C25,Dover!$B$3:$B$124,0),6))*Transport!$D$3)+(INDEX(Dover!$B$3:$G$124,MATCH('Dept C Planning'!D25,Dover!$B$3:$B$124,0),6)*Transport!$C$3))*'Dept C Planning'!F25*IF(I25="Yes",2,1),IF(AND(E25="Train",INDEX(Locations!$B$3:$E$308,MATCH('Dept C Planning'!D25,Locations!$B$3:$B$308,0),4)="Europe",INDEX(Locations!$B$3:$E$308,MATCH('Dept C Planning'!C25,Locations!$B$3:$B$308,0),4)="UK"),(((INDEX(Dover!$B$3:$G$124,MATCH('Dept C Planning'!D25,Dover!$B$3:$B$124,0),6))*Transport!$D$3)+(INDEX(Dover!$B$3:$G$124,MATCH('Dept C Planning'!C25,Dover!$B$3:$B$124,0),6)*Transport!$C$3))*'Dept C Planning'!F25*IF(I25="Yes",2,1),IF(AND(E25="Bus/Coach",INDEX(Locations!$B$3:$E$308,MATCH('Dept C Planning'!C25,Locations!$B$3:$B$308,0),4)="Europe",INDEX(Locations!$B$3:$E$308,MATCH('Dept C Planning'!D25,Locations!$B$3:$B$308,0),4)="UK"),((((J25)-42.4)*Transport!$D$5)+(42.4*Transport!$D$13))*'Dept C Planning'!F25,IF(AND(E25="Bus/Coach",INDEX(Locations!$B$3:$E$308,MATCH('Dept C Planning'!D25,Locations!$B$3:$B$308,0),4)="Europe",INDEX(Locations!$B$3:$E$308,MATCH('Dept C Planning'!C25,Locations!$B$3:$B$308,0),4)="UK"),((((J25)-42.4)*Transport!$D$5)+(42.4*Transport!$D$13))*'Dept C Planning'!F25,IF(AND(E25="Car",INDEX(Locations!$B$3:$E$308,MATCH('Dept C Planning'!C25,Locations!$B$3:$B$308,0),4)="Europe",INDEX(Locations!$B$3:$E$308,MATCH('Dept C Planning'!D25,Locations!$B$3:$B$308,0),4)="UK"),(((((J25)-42.4)*Transport!$D$9)+(42.4*Transport!$D$14))*'Dept C Planning'!F25),IF(AND(E25="Car",INDEX(Locations!$B$3:$E$308,MATCH('Dept C Planning'!D25,Locations!$B$3:$B$308,0),4)="Europe",INDEX(Locations!$B$3:$E$308,MATCH('Dept C Planning'!C25,Locations!$B$3:$B$308,0),4)="UK"),(((((J25)-42.4)*Transport!$D$9)+(42.4*Transport!$D$14))*'Dept C Planning'!F25),IF(AND(E25="Hybrid car",INDEX(Locations!$B$3:$E$308,MATCH('Dept C Planning'!C25,Locations!$B$3:$B$308,0),4)="Europe",INDEX(Locations!$B$3:$E$308,MATCH('Dept C Planning'!D25,Locations!$B$3:$B$308,0),4)="UK"),(((((J25)-42.4)*Transport!$D$9)+(42.4*Transport!$D$14))*'Dept C Planning'!F25),IF(AND(E25="Hybrid car",INDEX(Locations!$B$3:$E$308,MATCH('Dept C Planning'!D25,Locations!$B$3:$B$308,0),4)="Europe",INDEX(Locations!$B$3:$E$308,MATCH('Dept C Planning'!C25,Locations!$B$3:$B$308,0),4)="UK"),(((((J25)-42.4)*Transport!$D$9)+(42.4*Transport!$D$14))*'Dept C Planning'!F25),IF(AND(E25="Electric car",INDEX(Locations!$B$3:$E$308,MATCH('Dept C Planning'!C25,Locations!$B$3:$B$308,0),4)="Europe",INDEX(Locations!$B$3:$E$308,MATCH('Dept C Planning'!D25,Locations!$B$3:$B$308,0),4)="UK"),(((((J25)-42.4)*Transport!$D$8)+(42.4*Transport!$D$14))*'Dept C Planning'!F25),IF(AND(E25="Electric car",INDEX(Locations!$B$3:$E$308,MATCH('Dept C Planning'!D25,Locations!$B$3:$B$308,0),4)="Europe",INDEX(Locations!$B$3:$E$308,MATCH('Dept C Planning'!C25,Locations!$B$3:$B$308,0),4)="UK"),(((((J25)-42.4)*Transport!$D$8)+(42.4*Transport!$D$14))*'Dept C Planning'!F25),IF(AND(OR(C25="Ireland",INDEX(Locations!$B$3:$F$308,MATCH('Dept C Planning'!C25,Locations!$B$3:$B$308,0),5)="Yes"),E25="Car",INDEX(Locations!$B$3:$E$308,MATCH('Dept C Planning'!D25,Locations!$B$3:$B$308,0),4)="UK"),(J25)*(0.15*Transport!$C$14+0.85*Transport!$C$9)*'Dept C Planning'!F25,IF(AND(OR(D25="Ireland",INDEX(Locations!$B$3:$F$308,MATCH('Dept C Planning'!D25,Locations!$B$3:$B$308,0),5)="Yes"),E25="Car",INDEX(Locations!$B$3:$E$308,MATCH('Dept C Planning'!C25,Locations!$B$3:$B$308,0),4)="UK"),(J25)*(0.15*Transport!$C$14+0.85*Transport!$C$9)*'Dept C Planning'!F25,IF(AND(OR(C25="Ireland",INDEX(Locations!$B$3:$F$308,MATCH('Dept C Planning'!C25,Locations!$B$3:$B$308,0),5)="Yes"),E25="Hybrid Car",INDEX(Locations!$B$3:$E$308,MATCH('Dept C Planning'!D25,Locations!$B$3:$B$308,0),4)="UK"),(J25)*(0.15*Transport!$C$14+0.85*Transport!$C$9)*'Dept C Planning'!F25,IF(AND(OR(D25="Ireland",INDEX(Locations!$B$3:$F$308,MATCH('Dept C Planning'!D25,Locations!$B$3:$B$308,0),5)="Yes"),E25="Hybrid Car",INDEX(Locations!$B$3:$E$308,MATCH('Dept C Planning'!C25,Locations!$B$3:$B$308,0),4)="UK"),(J25)*(0.15*Transport!$C$14+0.85*Transport!$C$9)*'Dept C Planning'!F25,IF(AND(OR(C25="Ireland",INDEX(Locations!$B$3:$F$308,MATCH('Dept C Planning'!C25,Locations!$B$3:$B$308,0),5)="Yes"),E25="Electric Car",INDEX(Locations!$B$3:$E$308,MATCH('Dept C Planning'!D25,Locations!$B$3:$B$308,0),4)="UK"),(J25)*(0.15*Transport!$C$14+0.85*Transport!$C$8)*'Dept C Planning'!F25,IF(AND(OR(D25="Ireland",INDEX(Locations!$B$3:$F$308,MATCH('Dept C Planning'!D25,Locations!$B$3:$B$308,0),5)="Yes"),E25="Electric Car",INDEX(Locations!$B$3:$E$308,MATCH('Dept C Planning'!C25,Locations!$B$3:$B$308,0),4)="UK"),(J25)*(0.15*Transport!$C$14+0.85*Transport!$C$8)*'Dept C Planning'!F25,IF(AND(OR(C25="Ireland",INDEX(Locations!$B$3:$F$308,MATCH('Dept C Planning'!C25,Locations!$B$3:$B$308,0),5)="Yes"),E25="Bus/Coach",INDEX(Locations!$B$3:$E$308,MATCH('Dept C Planning'!D25,Locations!$B$3:$B$308,0),4)="UK"),(J25)*(0.15*Transport!$C$13+0.85*Transport!$C$5)*'Dept C Planning'!F25,IF(AND(OR(D25="Ireland",INDEX(Locations!$B$3:$F$308,MATCH('Dept C Planning'!D25,Locations!$B$3:$B$308,0),5)="Yes"),E25="Bus/Coach",INDEX(Locations!$B$3:$E$308,MATCH('Dept C Planning'!C25,Locations!$B$3:$B$308,0),4)="UK"),(J25)*(0.15*Transport!$C$13+0.85*Transport!$C$5)*'Dept C Planning'!F25,IF(AND(OR(C25="Ireland",INDEX(Locations!$B$3:$F$308,MATCH('Dept C Planning'!C25,Locations!$B$3:$B$308,0),5)="Yes"),E25="Train",INDEX(Locations!$B$3:$E$308,MATCH('Dept C Planning'!D25,Locations!$B$3:$B$308,0),4)="UK"),(J25)*(0.15*Transport!$C$13+0.85*Transport!$C$3)*'Dept C Planning'!F25,IF(AND(OR(D25="Ireland",INDEX(Locations!$B$3:$F$308,MATCH('Dept C Planning'!D25,Locations!$B$3:$B$308,0),5)="Yes"),E25="Train",INDEX(Locations!$B$3:$E$308,MATCH('Dept C Planning'!C25,Locations!$B$3:$B$308,0),4)="UK"),(J25)*(0.15*Transport!$C$13+0.85*Transport!$C$3),J25*(INDEX(Transport!$B$3:$E$14,MATCH('Dept C Planning'!E25,Transport!$B$3:$B$14,0),IF(INDEX(Locations!$B$3:$G$308,MATCH('Dept C Planning'!C25,Locations!$B$3:$B$308,0),4)="UK",2,IF(INDEX(Locations!$B$3:$G$308,MATCH('Dept C Planning'!C25,Locations!$B$3:$B$308,0),4)="Europe",3,4)))))*F25*G25*H25))))))))))))))))))),1)),"")</f>
        <v/>
      </c>
      <c r="L25" s="90"/>
    </row>
    <row r="26" spans="1:14" ht="17.399999999999999" customHeight="1" x14ac:dyDescent="0.25">
      <c r="A26" s="90"/>
      <c r="B26" s="91"/>
      <c r="C26" s="91"/>
      <c r="D26" s="91"/>
      <c r="E26" s="91"/>
      <c r="F26" s="90"/>
      <c r="G26" s="90">
        <v>1</v>
      </c>
      <c r="H26" s="101">
        <v>1</v>
      </c>
      <c r="I26" s="91"/>
      <c r="J26" s="100" t="str">
        <f>(IFERROR(IF(I26="Yes",(ROUND(6371 * ACOS(SIN((VLOOKUP(C26,Locations!B:D,2,FALSE))*PI()/180)*SIN((VLOOKUP(D26,Locations!B:D,2,FALSE))*PI()/180) + COS((VLOOKUP(C26,Locations!B:D,2,FALSE))*PI()/180) * COS((VLOOKUP(D26,Locations!B:D,2,FALSE))*PI()/180)*COS((VLOOKUP(D26,Locations!B:D,3,FALSE))* PI()/180-(VLOOKUP(C26,Locations!B:D,3,FALSE))*PI()/180))/1.609,0))*2,(ROUND(6371 * ACOS(SIN((VLOOKUP(C26,Locations!B:D,2,FALSE))*PI()/180)*SIN((VLOOKUP(D26,Locations!B:D,2,FALSE))*PI()/180) + COS((VLOOKUP(C26,Locations!B:D,2,FALSE))*PI()/180) * COS((VLOOKUP(D26,Locations!B:D,2,FALSE))*PI()/180)*COS((VLOOKUP(D26,Locations!B:D,3,FALSE))* PI()/180-(VLOOKUP(C26,Locations!B:D,3,FALSE))*PI()/180))/1.609,0))),""))</f>
        <v/>
      </c>
      <c r="K26" s="100" t="str" cm="1">
        <f t="array" ref="K26">IFERROR((ROUND(IF(AND(E26="Train",INDEX(Locations!$B$3:$E$308,MATCH('Dept C Planning'!C26,Locations!$B$3:$B$308,0),4)="Europe",INDEX(Locations!$B$3:$E$308,MATCH('Dept C Planning'!D26,Locations!$B$3:$B$308,0),4)="UK"),(((INDEX(Dover!$B$3:$G$124,MATCH('Dept C Planning'!C26,Dover!$B$3:$B$124,0),6))*Transport!$D$3)+(INDEX(Dover!$B$3:$G$124,MATCH('Dept C Planning'!D26,Dover!$B$3:$B$124,0),6)*Transport!$C$3))*'Dept C Planning'!F26*IF(I26="Yes",2,1),IF(AND(E26="Train",INDEX(Locations!$B$3:$E$308,MATCH('Dept C Planning'!D26,Locations!$B$3:$B$308,0),4)="Europe",INDEX(Locations!$B$3:$E$308,MATCH('Dept C Planning'!C26,Locations!$B$3:$B$308,0),4)="UK"),(((INDEX(Dover!$B$3:$G$124,MATCH('Dept C Planning'!D26,Dover!$B$3:$B$124,0),6))*Transport!$D$3)+(INDEX(Dover!$B$3:$G$124,MATCH('Dept C Planning'!C26,Dover!$B$3:$B$124,0),6)*Transport!$C$3))*'Dept C Planning'!F26*IF(I26="Yes",2,1),IF(AND(E26="Bus/Coach",INDEX(Locations!$B$3:$E$308,MATCH('Dept C Planning'!C26,Locations!$B$3:$B$308,0),4)="Europe",INDEX(Locations!$B$3:$E$308,MATCH('Dept C Planning'!D26,Locations!$B$3:$B$308,0),4)="UK"),((((J26)-42.4)*Transport!$D$5)+(42.4*Transport!$D$13))*'Dept C Planning'!F26,IF(AND(E26="Bus/Coach",INDEX(Locations!$B$3:$E$308,MATCH('Dept C Planning'!D26,Locations!$B$3:$B$308,0),4)="Europe",INDEX(Locations!$B$3:$E$308,MATCH('Dept C Planning'!C26,Locations!$B$3:$B$308,0),4)="UK"),((((J26)-42.4)*Transport!$D$5)+(42.4*Transport!$D$13))*'Dept C Planning'!F26,IF(AND(E26="Car",INDEX(Locations!$B$3:$E$308,MATCH('Dept C Planning'!C26,Locations!$B$3:$B$308,0),4)="Europe",INDEX(Locations!$B$3:$E$308,MATCH('Dept C Planning'!D26,Locations!$B$3:$B$308,0),4)="UK"),(((((J26)-42.4)*Transport!$D$9)+(42.4*Transport!$D$14))*'Dept C Planning'!F26),IF(AND(E26="Car",INDEX(Locations!$B$3:$E$308,MATCH('Dept C Planning'!D26,Locations!$B$3:$B$308,0),4)="Europe",INDEX(Locations!$B$3:$E$308,MATCH('Dept C Planning'!C26,Locations!$B$3:$B$308,0),4)="UK"),(((((J26)-42.4)*Transport!$D$9)+(42.4*Transport!$D$14))*'Dept C Planning'!F26),IF(AND(E26="Hybrid car",INDEX(Locations!$B$3:$E$308,MATCH('Dept C Planning'!C26,Locations!$B$3:$B$308,0),4)="Europe",INDEX(Locations!$B$3:$E$308,MATCH('Dept C Planning'!D26,Locations!$B$3:$B$308,0),4)="UK"),(((((J26)-42.4)*Transport!$D$9)+(42.4*Transport!$D$14))*'Dept C Planning'!F26),IF(AND(E26="Hybrid car",INDEX(Locations!$B$3:$E$308,MATCH('Dept C Planning'!D26,Locations!$B$3:$B$308,0),4)="Europe",INDEX(Locations!$B$3:$E$308,MATCH('Dept C Planning'!C26,Locations!$B$3:$B$308,0),4)="UK"),(((((J26)-42.4)*Transport!$D$9)+(42.4*Transport!$D$14))*'Dept C Planning'!F26),IF(AND(E26="Electric car",INDEX(Locations!$B$3:$E$308,MATCH('Dept C Planning'!C26,Locations!$B$3:$B$308,0),4)="Europe",INDEX(Locations!$B$3:$E$308,MATCH('Dept C Planning'!D26,Locations!$B$3:$B$308,0),4)="UK"),(((((J26)-42.4)*Transport!$D$8)+(42.4*Transport!$D$14))*'Dept C Planning'!F26),IF(AND(E26="Electric car",INDEX(Locations!$B$3:$E$308,MATCH('Dept C Planning'!D26,Locations!$B$3:$B$308,0),4)="Europe",INDEX(Locations!$B$3:$E$308,MATCH('Dept C Planning'!C26,Locations!$B$3:$B$308,0),4)="UK"),(((((J26)-42.4)*Transport!$D$8)+(42.4*Transport!$D$14))*'Dept C Planning'!F26),IF(AND(OR(C26="Ireland",INDEX(Locations!$B$3:$F$308,MATCH('Dept C Planning'!C26,Locations!$B$3:$B$308,0),5)="Yes"),E26="Car",INDEX(Locations!$B$3:$E$308,MATCH('Dept C Planning'!D26,Locations!$B$3:$B$308,0),4)="UK"),(J26)*(0.15*Transport!$C$14+0.85*Transport!$C$9)*'Dept C Planning'!F26,IF(AND(OR(D26="Ireland",INDEX(Locations!$B$3:$F$308,MATCH('Dept C Planning'!D26,Locations!$B$3:$B$308,0),5)="Yes"),E26="Car",INDEX(Locations!$B$3:$E$308,MATCH('Dept C Planning'!C26,Locations!$B$3:$B$308,0),4)="UK"),(J26)*(0.15*Transport!$C$14+0.85*Transport!$C$9)*'Dept C Planning'!F26,IF(AND(OR(C26="Ireland",INDEX(Locations!$B$3:$F$308,MATCH('Dept C Planning'!C26,Locations!$B$3:$B$308,0),5)="Yes"),E26="Hybrid Car",INDEX(Locations!$B$3:$E$308,MATCH('Dept C Planning'!D26,Locations!$B$3:$B$308,0),4)="UK"),(J26)*(0.15*Transport!$C$14+0.85*Transport!$C$9)*'Dept C Planning'!F26,IF(AND(OR(D26="Ireland",INDEX(Locations!$B$3:$F$308,MATCH('Dept C Planning'!D26,Locations!$B$3:$B$308,0),5)="Yes"),E26="Hybrid Car",INDEX(Locations!$B$3:$E$308,MATCH('Dept C Planning'!C26,Locations!$B$3:$B$308,0),4)="UK"),(J26)*(0.15*Transport!$C$14+0.85*Transport!$C$9)*'Dept C Planning'!F26,IF(AND(OR(C26="Ireland",INDEX(Locations!$B$3:$F$308,MATCH('Dept C Planning'!C26,Locations!$B$3:$B$308,0),5)="Yes"),E26="Electric Car",INDEX(Locations!$B$3:$E$308,MATCH('Dept C Planning'!D26,Locations!$B$3:$B$308,0),4)="UK"),(J26)*(0.15*Transport!$C$14+0.85*Transport!$C$8)*'Dept C Planning'!F26,IF(AND(OR(D26="Ireland",INDEX(Locations!$B$3:$F$308,MATCH('Dept C Planning'!D26,Locations!$B$3:$B$308,0),5)="Yes"),E26="Electric Car",INDEX(Locations!$B$3:$E$308,MATCH('Dept C Planning'!C26,Locations!$B$3:$B$308,0),4)="UK"),(J26)*(0.15*Transport!$C$14+0.85*Transport!$C$8)*'Dept C Planning'!F26,IF(AND(OR(C26="Ireland",INDEX(Locations!$B$3:$F$308,MATCH('Dept C Planning'!C26,Locations!$B$3:$B$308,0),5)="Yes"),E26="Bus/Coach",INDEX(Locations!$B$3:$E$308,MATCH('Dept C Planning'!D26,Locations!$B$3:$B$308,0),4)="UK"),(J26)*(0.15*Transport!$C$13+0.85*Transport!$C$5)*'Dept C Planning'!F26,IF(AND(OR(D26="Ireland",INDEX(Locations!$B$3:$F$308,MATCH('Dept C Planning'!D26,Locations!$B$3:$B$308,0),5)="Yes"),E26="Bus/Coach",INDEX(Locations!$B$3:$E$308,MATCH('Dept C Planning'!C26,Locations!$B$3:$B$308,0),4)="UK"),(J26)*(0.15*Transport!$C$13+0.85*Transport!$C$5)*'Dept C Planning'!F26,IF(AND(OR(C26="Ireland",INDEX(Locations!$B$3:$F$308,MATCH('Dept C Planning'!C26,Locations!$B$3:$B$308,0),5)="Yes"),E26="Train",INDEX(Locations!$B$3:$E$308,MATCH('Dept C Planning'!D26,Locations!$B$3:$B$308,0),4)="UK"),(J26)*(0.15*Transport!$C$13+0.85*Transport!$C$3)*'Dept C Planning'!F26,IF(AND(OR(D26="Ireland",INDEX(Locations!$B$3:$F$308,MATCH('Dept C Planning'!D26,Locations!$B$3:$B$308,0),5)="Yes"),E26="Train",INDEX(Locations!$B$3:$E$308,MATCH('Dept C Planning'!C26,Locations!$B$3:$B$308,0),4)="UK"),(J26)*(0.15*Transport!$C$13+0.85*Transport!$C$3),J26*(INDEX(Transport!$B$3:$E$14,MATCH('Dept C Planning'!E26,Transport!$B$3:$B$14,0),IF(INDEX(Locations!$B$3:$G$308,MATCH('Dept C Planning'!C26,Locations!$B$3:$B$308,0),4)="UK",2,IF(INDEX(Locations!$B$3:$G$308,MATCH('Dept C Planning'!C26,Locations!$B$3:$B$308,0),4)="Europe",3,4)))))*F26*G26*H26))))))))))))))))))),1)),"")</f>
        <v/>
      </c>
      <c r="L26" s="90"/>
    </row>
    <row r="27" spans="1:14" ht="17.399999999999999" customHeight="1" x14ac:dyDescent="0.25">
      <c r="A27" s="90"/>
      <c r="B27" s="91"/>
      <c r="C27" s="91"/>
      <c r="D27" s="91"/>
      <c r="E27" s="91"/>
      <c r="F27" s="90"/>
      <c r="G27" s="90">
        <v>1</v>
      </c>
      <c r="H27" s="101">
        <v>1</v>
      </c>
      <c r="I27" s="91"/>
      <c r="J27" s="100" t="str">
        <f>(IFERROR(IF(I27="Yes",(ROUND(6371 * ACOS(SIN((VLOOKUP(C27,Locations!B:D,2,FALSE))*PI()/180)*SIN((VLOOKUP(D27,Locations!B:D,2,FALSE))*PI()/180) + COS((VLOOKUP(C27,Locations!B:D,2,FALSE))*PI()/180) * COS((VLOOKUP(D27,Locations!B:D,2,FALSE))*PI()/180)*COS((VLOOKUP(D27,Locations!B:D,3,FALSE))* PI()/180-(VLOOKUP(C27,Locations!B:D,3,FALSE))*PI()/180))/1.609,0))*2,(ROUND(6371 * ACOS(SIN((VLOOKUP(C27,Locations!B:D,2,FALSE))*PI()/180)*SIN((VLOOKUP(D27,Locations!B:D,2,FALSE))*PI()/180) + COS((VLOOKUP(C27,Locations!B:D,2,FALSE))*PI()/180) * COS((VLOOKUP(D27,Locations!B:D,2,FALSE))*PI()/180)*COS((VLOOKUP(D27,Locations!B:D,3,FALSE))* PI()/180-(VLOOKUP(C27,Locations!B:D,3,FALSE))*PI()/180))/1.609,0))),""))</f>
        <v/>
      </c>
      <c r="K27" s="100" t="str" cm="1">
        <f t="array" ref="K27">IFERROR((ROUND(IF(AND(E27="Train",INDEX(Locations!$B$3:$E$308,MATCH('Dept C Planning'!C27,Locations!$B$3:$B$308,0),4)="Europe",INDEX(Locations!$B$3:$E$308,MATCH('Dept C Planning'!D27,Locations!$B$3:$B$308,0),4)="UK"),(((INDEX(Dover!$B$3:$G$124,MATCH('Dept C Planning'!C27,Dover!$B$3:$B$124,0),6))*Transport!$D$3)+(INDEX(Dover!$B$3:$G$124,MATCH('Dept C Planning'!D27,Dover!$B$3:$B$124,0),6)*Transport!$C$3))*'Dept C Planning'!F27*IF(I27="Yes",2,1),IF(AND(E27="Train",INDEX(Locations!$B$3:$E$308,MATCH('Dept C Planning'!D27,Locations!$B$3:$B$308,0),4)="Europe",INDEX(Locations!$B$3:$E$308,MATCH('Dept C Planning'!C27,Locations!$B$3:$B$308,0),4)="UK"),(((INDEX(Dover!$B$3:$G$124,MATCH('Dept C Planning'!D27,Dover!$B$3:$B$124,0),6))*Transport!$D$3)+(INDEX(Dover!$B$3:$G$124,MATCH('Dept C Planning'!C27,Dover!$B$3:$B$124,0),6)*Transport!$C$3))*'Dept C Planning'!F27*IF(I27="Yes",2,1),IF(AND(E27="Bus/Coach",INDEX(Locations!$B$3:$E$308,MATCH('Dept C Planning'!C27,Locations!$B$3:$B$308,0),4)="Europe",INDEX(Locations!$B$3:$E$308,MATCH('Dept C Planning'!D27,Locations!$B$3:$B$308,0),4)="UK"),((((J27)-42.4)*Transport!$D$5)+(42.4*Transport!$D$13))*'Dept C Planning'!F27,IF(AND(E27="Bus/Coach",INDEX(Locations!$B$3:$E$308,MATCH('Dept C Planning'!D27,Locations!$B$3:$B$308,0),4)="Europe",INDEX(Locations!$B$3:$E$308,MATCH('Dept C Planning'!C27,Locations!$B$3:$B$308,0),4)="UK"),((((J27)-42.4)*Transport!$D$5)+(42.4*Transport!$D$13))*'Dept C Planning'!F27,IF(AND(E27="Car",INDEX(Locations!$B$3:$E$308,MATCH('Dept C Planning'!C27,Locations!$B$3:$B$308,0),4)="Europe",INDEX(Locations!$B$3:$E$308,MATCH('Dept C Planning'!D27,Locations!$B$3:$B$308,0),4)="UK"),(((((J27)-42.4)*Transport!$D$9)+(42.4*Transport!$D$14))*'Dept C Planning'!F27),IF(AND(E27="Car",INDEX(Locations!$B$3:$E$308,MATCH('Dept C Planning'!D27,Locations!$B$3:$B$308,0),4)="Europe",INDEX(Locations!$B$3:$E$308,MATCH('Dept C Planning'!C27,Locations!$B$3:$B$308,0),4)="UK"),(((((J27)-42.4)*Transport!$D$9)+(42.4*Transport!$D$14))*'Dept C Planning'!F27),IF(AND(E27="Hybrid car",INDEX(Locations!$B$3:$E$308,MATCH('Dept C Planning'!C27,Locations!$B$3:$B$308,0),4)="Europe",INDEX(Locations!$B$3:$E$308,MATCH('Dept C Planning'!D27,Locations!$B$3:$B$308,0),4)="UK"),(((((J27)-42.4)*Transport!$D$9)+(42.4*Transport!$D$14))*'Dept C Planning'!F27),IF(AND(E27="Hybrid car",INDEX(Locations!$B$3:$E$308,MATCH('Dept C Planning'!D27,Locations!$B$3:$B$308,0),4)="Europe",INDEX(Locations!$B$3:$E$308,MATCH('Dept C Planning'!C27,Locations!$B$3:$B$308,0),4)="UK"),(((((J27)-42.4)*Transport!$D$9)+(42.4*Transport!$D$14))*'Dept C Planning'!F27),IF(AND(E27="Electric car",INDEX(Locations!$B$3:$E$308,MATCH('Dept C Planning'!C27,Locations!$B$3:$B$308,0),4)="Europe",INDEX(Locations!$B$3:$E$308,MATCH('Dept C Planning'!D27,Locations!$B$3:$B$308,0),4)="UK"),(((((J27)-42.4)*Transport!$D$8)+(42.4*Transport!$D$14))*'Dept C Planning'!F27),IF(AND(E27="Electric car",INDEX(Locations!$B$3:$E$308,MATCH('Dept C Planning'!D27,Locations!$B$3:$B$308,0),4)="Europe",INDEX(Locations!$B$3:$E$308,MATCH('Dept C Planning'!C27,Locations!$B$3:$B$308,0),4)="UK"),(((((J27)-42.4)*Transport!$D$8)+(42.4*Transport!$D$14))*'Dept C Planning'!F27),IF(AND(OR(C27="Ireland",INDEX(Locations!$B$3:$F$308,MATCH('Dept C Planning'!C27,Locations!$B$3:$B$308,0),5)="Yes"),E27="Car",INDEX(Locations!$B$3:$E$308,MATCH('Dept C Planning'!D27,Locations!$B$3:$B$308,0),4)="UK"),(J27)*(0.15*Transport!$C$14+0.85*Transport!$C$9)*'Dept C Planning'!F27,IF(AND(OR(D27="Ireland",INDEX(Locations!$B$3:$F$308,MATCH('Dept C Planning'!D27,Locations!$B$3:$B$308,0),5)="Yes"),E27="Car",INDEX(Locations!$B$3:$E$308,MATCH('Dept C Planning'!C27,Locations!$B$3:$B$308,0),4)="UK"),(J27)*(0.15*Transport!$C$14+0.85*Transport!$C$9)*'Dept C Planning'!F27,IF(AND(OR(C27="Ireland",INDEX(Locations!$B$3:$F$308,MATCH('Dept C Planning'!C27,Locations!$B$3:$B$308,0),5)="Yes"),E27="Hybrid Car",INDEX(Locations!$B$3:$E$308,MATCH('Dept C Planning'!D27,Locations!$B$3:$B$308,0),4)="UK"),(J27)*(0.15*Transport!$C$14+0.85*Transport!$C$9)*'Dept C Planning'!F27,IF(AND(OR(D27="Ireland",INDEX(Locations!$B$3:$F$308,MATCH('Dept C Planning'!D27,Locations!$B$3:$B$308,0),5)="Yes"),E27="Hybrid Car",INDEX(Locations!$B$3:$E$308,MATCH('Dept C Planning'!C27,Locations!$B$3:$B$308,0),4)="UK"),(J27)*(0.15*Transport!$C$14+0.85*Transport!$C$9)*'Dept C Planning'!F27,IF(AND(OR(C27="Ireland",INDEX(Locations!$B$3:$F$308,MATCH('Dept C Planning'!C27,Locations!$B$3:$B$308,0),5)="Yes"),E27="Electric Car",INDEX(Locations!$B$3:$E$308,MATCH('Dept C Planning'!D27,Locations!$B$3:$B$308,0),4)="UK"),(J27)*(0.15*Transport!$C$14+0.85*Transport!$C$8)*'Dept C Planning'!F27,IF(AND(OR(D27="Ireland",INDEX(Locations!$B$3:$F$308,MATCH('Dept C Planning'!D27,Locations!$B$3:$B$308,0),5)="Yes"),E27="Electric Car",INDEX(Locations!$B$3:$E$308,MATCH('Dept C Planning'!C27,Locations!$B$3:$B$308,0),4)="UK"),(J27)*(0.15*Transport!$C$14+0.85*Transport!$C$8)*'Dept C Planning'!F27,IF(AND(OR(C27="Ireland",INDEX(Locations!$B$3:$F$308,MATCH('Dept C Planning'!C27,Locations!$B$3:$B$308,0),5)="Yes"),E27="Bus/Coach",INDEX(Locations!$B$3:$E$308,MATCH('Dept C Planning'!D27,Locations!$B$3:$B$308,0),4)="UK"),(J27)*(0.15*Transport!$C$13+0.85*Transport!$C$5)*'Dept C Planning'!F27,IF(AND(OR(D27="Ireland",INDEX(Locations!$B$3:$F$308,MATCH('Dept C Planning'!D27,Locations!$B$3:$B$308,0),5)="Yes"),E27="Bus/Coach",INDEX(Locations!$B$3:$E$308,MATCH('Dept C Planning'!C27,Locations!$B$3:$B$308,0),4)="UK"),(J27)*(0.15*Transport!$C$13+0.85*Transport!$C$5)*'Dept C Planning'!F27,IF(AND(OR(C27="Ireland",INDEX(Locations!$B$3:$F$308,MATCH('Dept C Planning'!C27,Locations!$B$3:$B$308,0),5)="Yes"),E27="Train",INDEX(Locations!$B$3:$E$308,MATCH('Dept C Planning'!D27,Locations!$B$3:$B$308,0),4)="UK"),(J27)*(0.15*Transport!$C$13+0.85*Transport!$C$3)*'Dept C Planning'!F27,IF(AND(OR(D27="Ireland",INDEX(Locations!$B$3:$F$308,MATCH('Dept C Planning'!D27,Locations!$B$3:$B$308,0),5)="Yes"),E27="Train",INDEX(Locations!$B$3:$E$308,MATCH('Dept C Planning'!C27,Locations!$B$3:$B$308,0),4)="UK"),(J27)*(0.15*Transport!$C$13+0.85*Transport!$C$3),J27*(INDEX(Transport!$B$3:$E$14,MATCH('Dept C Planning'!E27,Transport!$B$3:$B$14,0),IF(INDEX(Locations!$B$3:$G$308,MATCH('Dept C Planning'!C27,Locations!$B$3:$B$308,0),4)="UK",2,IF(INDEX(Locations!$B$3:$G$308,MATCH('Dept C Planning'!C27,Locations!$B$3:$B$308,0),4)="Europe",3,4)))))*F27*G27*H27))))))))))))))))))),1)),"")</f>
        <v/>
      </c>
      <c r="L27" s="90"/>
    </row>
    <row r="28" spans="1:14" ht="17.399999999999999" customHeight="1" x14ac:dyDescent="0.25">
      <c r="A28" s="90"/>
      <c r="B28" s="91"/>
      <c r="C28" s="91"/>
      <c r="D28" s="91"/>
      <c r="E28" s="91"/>
      <c r="F28" s="90"/>
      <c r="G28" s="90">
        <v>1</v>
      </c>
      <c r="H28" s="101">
        <v>1</v>
      </c>
      <c r="I28" s="91"/>
      <c r="J28" s="100" t="str">
        <f>(IFERROR(IF(I28="Yes",(ROUND(6371 * ACOS(SIN((VLOOKUP(C28,Locations!B:D,2,FALSE))*PI()/180)*SIN((VLOOKUP(D28,Locations!B:D,2,FALSE))*PI()/180) + COS((VLOOKUP(C28,Locations!B:D,2,FALSE))*PI()/180) * COS((VLOOKUP(D28,Locations!B:D,2,FALSE))*PI()/180)*COS((VLOOKUP(D28,Locations!B:D,3,FALSE))* PI()/180-(VLOOKUP(C28,Locations!B:D,3,FALSE))*PI()/180))/1.609,0))*2,(ROUND(6371 * ACOS(SIN((VLOOKUP(C28,Locations!B:D,2,FALSE))*PI()/180)*SIN((VLOOKUP(D28,Locations!B:D,2,FALSE))*PI()/180) + COS((VLOOKUP(C28,Locations!B:D,2,FALSE))*PI()/180) * COS((VLOOKUP(D28,Locations!B:D,2,FALSE))*PI()/180)*COS((VLOOKUP(D28,Locations!B:D,3,FALSE))* PI()/180-(VLOOKUP(C28,Locations!B:D,3,FALSE))*PI()/180))/1.609,0))),""))</f>
        <v/>
      </c>
      <c r="K28" s="100" t="str" cm="1">
        <f t="array" ref="K28">IFERROR((ROUND(IF(AND(E28="Train",INDEX(Locations!$B$3:$E$308,MATCH('Dept C Planning'!C28,Locations!$B$3:$B$308,0),4)="Europe",INDEX(Locations!$B$3:$E$308,MATCH('Dept C Planning'!D28,Locations!$B$3:$B$308,0),4)="UK"),(((INDEX(Dover!$B$3:$G$124,MATCH('Dept C Planning'!C28,Dover!$B$3:$B$124,0),6))*Transport!$D$3)+(INDEX(Dover!$B$3:$G$124,MATCH('Dept C Planning'!D28,Dover!$B$3:$B$124,0),6)*Transport!$C$3))*'Dept C Planning'!F28*IF(I28="Yes",2,1),IF(AND(E28="Train",INDEX(Locations!$B$3:$E$308,MATCH('Dept C Planning'!D28,Locations!$B$3:$B$308,0),4)="Europe",INDEX(Locations!$B$3:$E$308,MATCH('Dept C Planning'!C28,Locations!$B$3:$B$308,0),4)="UK"),(((INDEX(Dover!$B$3:$G$124,MATCH('Dept C Planning'!D28,Dover!$B$3:$B$124,0),6))*Transport!$D$3)+(INDEX(Dover!$B$3:$G$124,MATCH('Dept C Planning'!C28,Dover!$B$3:$B$124,0),6)*Transport!$C$3))*'Dept C Planning'!F28*IF(I28="Yes",2,1),IF(AND(E28="Bus/Coach",INDEX(Locations!$B$3:$E$308,MATCH('Dept C Planning'!C28,Locations!$B$3:$B$308,0),4)="Europe",INDEX(Locations!$B$3:$E$308,MATCH('Dept C Planning'!D28,Locations!$B$3:$B$308,0),4)="UK"),((((J28)-42.4)*Transport!$D$5)+(42.4*Transport!$D$13))*'Dept C Planning'!F28,IF(AND(E28="Bus/Coach",INDEX(Locations!$B$3:$E$308,MATCH('Dept C Planning'!D28,Locations!$B$3:$B$308,0),4)="Europe",INDEX(Locations!$B$3:$E$308,MATCH('Dept C Planning'!C28,Locations!$B$3:$B$308,0),4)="UK"),((((J28)-42.4)*Transport!$D$5)+(42.4*Transport!$D$13))*'Dept C Planning'!F28,IF(AND(E28="Car",INDEX(Locations!$B$3:$E$308,MATCH('Dept C Planning'!C28,Locations!$B$3:$B$308,0),4)="Europe",INDEX(Locations!$B$3:$E$308,MATCH('Dept C Planning'!D28,Locations!$B$3:$B$308,0),4)="UK"),(((((J28)-42.4)*Transport!$D$9)+(42.4*Transport!$D$14))*'Dept C Planning'!F28),IF(AND(E28="Car",INDEX(Locations!$B$3:$E$308,MATCH('Dept C Planning'!D28,Locations!$B$3:$B$308,0),4)="Europe",INDEX(Locations!$B$3:$E$308,MATCH('Dept C Planning'!C28,Locations!$B$3:$B$308,0),4)="UK"),(((((J28)-42.4)*Transport!$D$9)+(42.4*Transport!$D$14))*'Dept C Planning'!F28),IF(AND(E28="Hybrid car",INDEX(Locations!$B$3:$E$308,MATCH('Dept C Planning'!C28,Locations!$B$3:$B$308,0),4)="Europe",INDEX(Locations!$B$3:$E$308,MATCH('Dept C Planning'!D28,Locations!$B$3:$B$308,0),4)="UK"),(((((J28)-42.4)*Transport!$D$9)+(42.4*Transport!$D$14))*'Dept C Planning'!F28),IF(AND(E28="Hybrid car",INDEX(Locations!$B$3:$E$308,MATCH('Dept C Planning'!D28,Locations!$B$3:$B$308,0),4)="Europe",INDEX(Locations!$B$3:$E$308,MATCH('Dept C Planning'!C28,Locations!$B$3:$B$308,0),4)="UK"),(((((J28)-42.4)*Transport!$D$9)+(42.4*Transport!$D$14))*'Dept C Planning'!F28),IF(AND(E28="Electric car",INDEX(Locations!$B$3:$E$308,MATCH('Dept C Planning'!C28,Locations!$B$3:$B$308,0),4)="Europe",INDEX(Locations!$B$3:$E$308,MATCH('Dept C Planning'!D28,Locations!$B$3:$B$308,0),4)="UK"),(((((J28)-42.4)*Transport!$D$8)+(42.4*Transport!$D$14))*'Dept C Planning'!F28),IF(AND(E28="Electric car",INDEX(Locations!$B$3:$E$308,MATCH('Dept C Planning'!D28,Locations!$B$3:$B$308,0),4)="Europe",INDEX(Locations!$B$3:$E$308,MATCH('Dept C Planning'!C28,Locations!$B$3:$B$308,0),4)="UK"),(((((J28)-42.4)*Transport!$D$8)+(42.4*Transport!$D$14))*'Dept C Planning'!F28),IF(AND(OR(C28="Ireland",INDEX(Locations!$B$3:$F$308,MATCH('Dept C Planning'!C28,Locations!$B$3:$B$308,0),5)="Yes"),E28="Car",INDEX(Locations!$B$3:$E$308,MATCH('Dept C Planning'!D28,Locations!$B$3:$B$308,0),4)="UK"),(J28)*(0.15*Transport!$C$14+0.85*Transport!$C$9)*'Dept C Planning'!F28,IF(AND(OR(D28="Ireland",INDEX(Locations!$B$3:$F$308,MATCH('Dept C Planning'!D28,Locations!$B$3:$B$308,0),5)="Yes"),E28="Car",INDEX(Locations!$B$3:$E$308,MATCH('Dept C Planning'!C28,Locations!$B$3:$B$308,0),4)="UK"),(J28)*(0.15*Transport!$C$14+0.85*Transport!$C$9)*'Dept C Planning'!F28,IF(AND(OR(C28="Ireland",INDEX(Locations!$B$3:$F$308,MATCH('Dept C Planning'!C28,Locations!$B$3:$B$308,0),5)="Yes"),E28="Hybrid Car",INDEX(Locations!$B$3:$E$308,MATCH('Dept C Planning'!D28,Locations!$B$3:$B$308,0),4)="UK"),(J28)*(0.15*Transport!$C$14+0.85*Transport!$C$9)*'Dept C Planning'!F28,IF(AND(OR(D28="Ireland",INDEX(Locations!$B$3:$F$308,MATCH('Dept C Planning'!D28,Locations!$B$3:$B$308,0),5)="Yes"),E28="Hybrid Car",INDEX(Locations!$B$3:$E$308,MATCH('Dept C Planning'!C28,Locations!$B$3:$B$308,0),4)="UK"),(J28)*(0.15*Transport!$C$14+0.85*Transport!$C$9)*'Dept C Planning'!F28,IF(AND(OR(C28="Ireland",INDEX(Locations!$B$3:$F$308,MATCH('Dept C Planning'!C28,Locations!$B$3:$B$308,0),5)="Yes"),E28="Electric Car",INDEX(Locations!$B$3:$E$308,MATCH('Dept C Planning'!D28,Locations!$B$3:$B$308,0),4)="UK"),(J28)*(0.15*Transport!$C$14+0.85*Transport!$C$8)*'Dept C Planning'!F28,IF(AND(OR(D28="Ireland",INDEX(Locations!$B$3:$F$308,MATCH('Dept C Planning'!D28,Locations!$B$3:$B$308,0),5)="Yes"),E28="Electric Car",INDEX(Locations!$B$3:$E$308,MATCH('Dept C Planning'!C28,Locations!$B$3:$B$308,0),4)="UK"),(J28)*(0.15*Transport!$C$14+0.85*Transport!$C$8)*'Dept C Planning'!F28,IF(AND(OR(C28="Ireland",INDEX(Locations!$B$3:$F$308,MATCH('Dept C Planning'!C28,Locations!$B$3:$B$308,0),5)="Yes"),E28="Bus/Coach",INDEX(Locations!$B$3:$E$308,MATCH('Dept C Planning'!D28,Locations!$B$3:$B$308,0),4)="UK"),(J28)*(0.15*Transport!$C$13+0.85*Transport!$C$5)*'Dept C Planning'!F28,IF(AND(OR(D28="Ireland",INDEX(Locations!$B$3:$F$308,MATCH('Dept C Planning'!D28,Locations!$B$3:$B$308,0),5)="Yes"),E28="Bus/Coach",INDEX(Locations!$B$3:$E$308,MATCH('Dept C Planning'!C28,Locations!$B$3:$B$308,0),4)="UK"),(J28)*(0.15*Transport!$C$13+0.85*Transport!$C$5)*'Dept C Planning'!F28,IF(AND(OR(C28="Ireland",INDEX(Locations!$B$3:$F$308,MATCH('Dept C Planning'!C28,Locations!$B$3:$B$308,0),5)="Yes"),E28="Train",INDEX(Locations!$B$3:$E$308,MATCH('Dept C Planning'!D28,Locations!$B$3:$B$308,0),4)="UK"),(J28)*(0.15*Transport!$C$13+0.85*Transport!$C$3)*'Dept C Planning'!F28,IF(AND(OR(D28="Ireland",INDEX(Locations!$B$3:$F$308,MATCH('Dept C Planning'!D28,Locations!$B$3:$B$308,0),5)="Yes"),E28="Train",INDEX(Locations!$B$3:$E$308,MATCH('Dept C Planning'!C28,Locations!$B$3:$B$308,0),4)="UK"),(J28)*(0.15*Transport!$C$13+0.85*Transport!$C$3),J28*(INDEX(Transport!$B$3:$E$14,MATCH('Dept C Planning'!E28,Transport!$B$3:$B$14,0),IF(INDEX(Locations!$B$3:$G$308,MATCH('Dept C Planning'!C28,Locations!$B$3:$B$308,0),4)="UK",2,IF(INDEX(Locations!$B$3:$G$308,MATCH('Dept C Planning'!C28,Locations!$B$3:$B$308,0),4)="Europe",3,4)))))*F28*G28*H28))))))))))))))))))),1)),"")</f>
        <v/>
      </c>
      <c r="L28" s="90"/>
    </row>
    <row r="29" spans="1:14" ht="17.399999999999999" customHeight="1" x14ac:dyDescent="0.25">
      <c r="A29" s="90"/>
      <c r="B29" s="91"/>
      <c r="C29" s="91"/>
      <c r="D29" s="91"/>
      <c r="E29" s="91"/>
      <c r="F29" s="90"/>
      <c r="G29" s="90">
        <v>1</v>
      </c>
      <c r="H29" s="101">
        <v>1</v>
      </c>
      <c r="I29" s="91"/>
      <c r="J29" s="100" t="str">
        <f>(IFERROR(IF(I29="Yes",(ROUND(6371 * ACOS(SIN((VLOOKUP(C29,Locations!B:D,2,FALSE))*PI()/180)*SIN((VLOOKUP(D29,Locations!B:D,2,FALSE))*PI()/180) + COS((VLOOKUP(C29,Locations!B:D,2,FALSE))*PI()/180) * COS((VLOOKUP(D29,Locations!B:D,2,FALSE))*PI()/180)*COS((VLOOKUP(D29,Locations!B:D,3,FALSE))* PI()/180-(VLOOKUP(C29,Locations!B:D,3,FALSE))*PI()/180))/1.609,0))*2,(ROUND(6371 * ACOS(SIN((VLOOKUP(C29,Locations!B:D,2,FALSE))*PI()/180)*SIN((VLOOKUP(D29,Locations!B:D,2,FALSE))*PI()/180) + COS((VLOOKUP(C29,Locations!B:D,2,FALSE))*PI()/180) * COS((VLOOKUP(D29,Locations!B:D,2,FALSE))*PI()/180)*COS((VLOOKUP(D29,Locations!B:D,3,FALSE))* PI()/180-(VLOOKUP(C29,Locations!B:D,3,FALSE))*PI()/180))/1.609,0))),""))</f>
        <v/>
      </c>
      <c r="K29" s="100" t="str" cm="1">
        <f t="array" ref="K29">IFERROR((ROUND(IF(AND(E29="Train",INDEX(Locations!$B$3:$E$308,MATCH('Dept C Planning'!C29,Locations!$B$3:$B$308,0),4)="Europe",INDEX(Locations!$B$3:$E$308,MATCH('Dept C Planning'!D29,Locations!$B$3:$B$308,0),4)="UK"),(((INDEX(Dover!$B$3:$G$124,MATCH('Dept C Planning'!C29,Dover!$B$3:$B$124,0),6))*Transport!$D$3)+(INDEX(Dover!$B$3:$G$124,MATCH('Dept C Planning'!D29,Dover!$B$3:$B$124,0),6)*Transport!$C$3))*'Dept C Planning'!F29*IF(I29="Yes",2,1),IF(AND(E29="Train",INDEX(Locations!$B$3:$E$308,MATCH('Dept C Planning'!D29,Locations!$B$3:$B$308,0),4)="Europe",INDEX(Locations!$B$3:$E$308,MATCH('Dept C Planning'!C29,Locations!$B$3:$B$308,0),4)="UK"),(((INDEX(Dover!$B$3:$G$124,MATCH('Dept C Planning'!D29,Dover!$B$3:$B$124,0),6))*Transport!$D$3)+(INDEX(Dover!$B$3:$G$124,MATCH('Dept C Planning'!C29,Dover!$B$3:$B$124,0),6)*Transport!$C$3))*'Dept C Planning'!F29*IF(I29="Yes",2,1),IF(AND(E29="Bus/Coach",INDEX(Locations!$B$3:$E$308,MATCH('Dept C Planning'!C29,Locations!$B$3:$B$308,0),4)="Europe",INDEX(Locations!$B$3:$E$308,MATCH('Dept C Planning'!D29,Locations!$B$3:$B$308,0),4)="UK"),((((J29)-42.4)*Transport!$D$5)+(42.4*Transport!$D$13))*'Dept C Planning'!F29,IF(AND(E29="Bus/Coach",INDEX(Locations!$B$3:$E$308,MATCH('Dept C Planning'!D29,Locations!$B$3:$B$308,0),4)="Europe",INDEX(Locations!$B$3:$E$308,MATCH('Dept C Planning'!C29,Locations!$B$3:$B$308,0),4)="UK"),((((J29)-42.4)*Transport!$D$5)+(42.4*Transport!$D$13))*'Dept C Planning'!F29,IF(AND(E29="Car",INDEX(Locations!$B$3:$E$308,MATCH('Dept C Planning'!C29,Locations!$B$3:$B$308,0),4)="Europe",INDEX(Locations!$B$3:$E$308,MATCH('Dept C Planning'!D29,Locations!$B$3:$B$308,0),4)="UK"),(((((J29)-42.4)*Transport!$D$9)+(42.4*Transport!$D$14))*'Dept C Planning'!F29),IF(AND(E29="Car",INDEX(Locations!$B$3:$E$308,MATCH('Dept C Planning'!D29,Locations!$B$3:$B$308,0),4)="Europe",INDEX(Locations!$B$3:$E$308,MATCH('Dept C Planning'!C29,Locations!$B$3:$B$308,0),4)="UK"),(((((J29)-42.4)*Transport!$D$9)+(42.4*Transport!$D$14))*'Dept C Planning'!F29),IF(AND(E29="Hybrid car",INDEX(Locations!$B$3:$E$308,MATCH('Dept C Planning'!C29,Locations!$B$3:$B$308,0),4)="Europe",INDEX(Locations!$B$3:$E$308,MATCH('Dept C Planning'!D29,Locations!$B$3:$B$308,0),4)="UK"),(((((J29)-42.4)*Transport!$D$9)+(42.4*Transport!$D$14))*'Dept C Planning'!F29),IF(AND(E29="Hybrid car",INDEX(Locations!$B$3:$E$308,MATCH('Dept C Planning'!D29,Locations!$B$3:$B$308,0),4)="Europe",INDEX(Locations!$B$3:$E$308,MATCH('Dept C Planning'!C29,Locations!$B$3:$B$308,0),4)="UK"),(((((J29)-42.4)*Transport!$D$9)+(42.4*Transport!$D$14))*'Dept C Planning'!F29),IF(AND(E29="Electric car",INDEX(Locations!$B$3:$E$308,MATCH('Dept C Planning'!C29,Locations!$B$3:$B$308,0),4)="Europe",INDEX(Locations!$B$3:$E$308,MATCH('Dept C Planning'!D29,Locations!$B$3:$B$308,0),4)="UK"),(((((J29)-42.4)*Transport!$D$8)+(42.4*Transport!$D$14))*'Dept C Planning'!F29),IF(AND(E29="Electric car",INDEX(Locations!$B$3:$E$308,MATCH('Dept C Planning'!D29,Locations!$B$3:$B$308,0),4)="Europe",INDEX(Locations!$B$3:$E$308,MATCH('Dept C Planning'!C29,Locations!$B$3:$B$308,0),4)="UK"),(((((J29)-42.4)*Transport!$D$8)+(42.4*Transport!$D$14))*'Dept C Planning'!F29),IF(AND(OR(C29="Ireland",INDEX(Locations!$B$3:$F$308,MATCH('Dept C Planning'!C29,Locations!$B$3:$B$308,0),5)="Yes"),E29="Car",INDEX(Locations!$B$3:$E$308,MATCH('Dept C Planning'!D29,Locations!$B$3:$B$308,0),4)="UK"),(J29)*(0.15*Transport!$C$14+0.85*Transport!$C$9)*'Dept C Planning'!F29,IF(AND(OR(D29="Ireland",INDEX(Locations!$B$3:$F$308,MATCH('Dept C Planning'!D29,Locations!$B$3:$B$308,0),5)="Yes"),E29="Car",INDEX(Locations!$B$3:$E$308,MATCH('Dept C Planning'!C29,Locations!$B$3:$B$308,0),4)="UK"),(J29)*(0.15*Transport!$C$14+0.85*Transport!$C$9)*'Dept C Planning'!F29,IF(AND(OR(C29="Ireland",INDEX(Locations!$B$3:$F$308,MATCH('Dept C Planning'!C29,Locations!$B$3:$B$308,0),5)="Yes"),E29="Hybrid Car",INDEX(Locations!$B$3:$E$308,MATCH('Dept C Planning'!D29,Locations!$B$3:$B$308,0),4)="UK"),(J29)*(0.15*Transport!$C$14+0.85*Transport!$C$9)*'Dept C Planning'!F29,IF(AND(OR(D29="Ireland",INDEX(Locations!$B$3:$F$308,MATCH('Dept C Planning'!D29,Locations!$B$3:$B$308,0),5)="Yes"),E29="Hybrid Car",INDEX(Locations!$B$3:$E$308,MATCH('Dept C Planning'!C29,Locations!$B$3:$B$308,0),4)="UK"),(J29)*(0.15*Transport!$C$14+0.85*Transport!$C$9)*'Dept C Planning'!F29,IF(AND(OR(C29="Ireland",INDEX(Locations!$B$3:$F$308,MATCH('Dept C Planning'!C29,Locations!$B$3:$B$308,0),5)="Yes"),E29="Electric Car",INDEX(Locations!$B$3:$E$308,MATCH('Dept C Planning'!D29,Locations!$B$3:$B$308,0),4)="UK"),(J29)*(0.15*Transport!$C$14+0.85*Transport!$C$8)*'Dept C Planning'!F29,IF(AND(OR(D29="Ireland",INDEX(Locations!$B$3:$F$308,MATCH('Dept C Planning'!D29,Locations!$B$3:$B$308,0),5)="Yes"),E29="Electric Car",INDEX(Locations!$B$3:$E$308,MATCH('Dept C Planning'!C29,Locations!$B$3:$B$308,0),4)="UK"),(J29)*(0.15*Transport!$C$14+0.85*Transport!$C$8)*'Dept C Planning'!F29,IF(AND(OR(C29="Ireland",INDEX(Locations!$B$3:$F$308,MATCH('Dept C Planning'!C29,Locations!$B$3:$B$308,0),5)="Yes"),E29="Bus/Coach",INDEX(Locations!$B$3:$E$308,MATCH('Dept C Planning'!D29,Locations!$B$3:$B$308,0),4)="UK"),(J29)*(0.15*Transport!$C$13+0.85*Transport!$C$5)*'Dept C Planning'!F29,IF(AND(OR(D29="Ireland",INDEX(Locations!$B$3:$F$308,MATCH('Dept C Planning'!D29,Locations!$B$3:$B$308,0),5)="Yes"),E29="Bus/Coach",INDEX(Locations!$B$3:$E$308,MATCH('Dept C Planning'!C29,Locations!$B$3:$B$308,0),4)="UK"),(J29)*(0.15*Transport!$C$13+0.85*Transport!$C$5)*'Dept C Planning'!F29,IF(AND(OR(C29="Ireland",INDEX(Locations!$B$3:$F$308,MATCH('Dept C Planning'!C29,Locations!$B$3:$B$308,0),5)="Yes"),E29="Train",INDEX(Locations!$B$3:$E$308,MATCH('Dept C Planning'!D29,Locations!$B$3:$B$308,0),4)="UK"),(J29)*(0.15*Transport!$C$13+0.85*Transport!$C$3)*'Dept C Planning'!F29,IF(AND(OR(D29="Ireland",INDEX(Locations!$B$3:$F$308,MATCH('Dept C Planning'!D29,Locations!$B$3:$B$308,0),5)="Yes"),E29="Train",INDEX(Locations!$B$3:$E$308,MATCH('Dept C Planning'!C29,Locations!$B$3:$B$308,0),4)="UK"),(J29)*(0.15*Transport!$C$13+0.85*Transport!$C$3),J29*(INDEX(Transport!$B$3:$E$14,MATCH('Dept C Planning'!E29,Transport!$B$3:$B$14,0),IF(INDEX(Locations!$B$3:$G$308,MATCH('Dept C Planning'!C29,Locations!$B$3:$B$308,0),4)="UK",2,IF(INDEX(Locations!$B$3:$G$308,MATCH('Dept C Planning'!C29,Locations!$B$3:$B$308,0),4)="Europe",3,4)))))*F29*G29*H29))))))))))))))))))),1)),"")</f>
        <v/>
      </c>
      <c r="L29" s="90"/>
    </row>
    <row r="30" spans="1:14" ht="17.399999999999999" customHeight="1" x14ac:dyDescent="0.25">
      <c r="A30" s="90"/>
      <c r="B30" s="91"/>
      <c r="C30" s="91"/>
      <c r="D30" s="91"/>
      <c r="E30" s="91"/>
      <c r="F30" s="90"/>
      <c r="G30" s="90">
        <v>1</v>
      </c>
      <c r="H30" s="101">
        <v>1</v>
      </c>
      <c r="I30" s="91"/>
      <c r="J30" s="100" t="str">
        <f>(IFERROR(IF(I30="Yes",(ROUND(6371 * ACOS(SIN((VLOOKUP(C30,Locations!B:D,2,FALSE))*PI()/180)*SIN((VLOOKUP(D30,Locations!B:D,2,FALSE))*PI()/180) + COS((VLOOKUP(C30,Locations!B:D,2,FALSE))*PI()/180) * COS((VLOOKUP(D30,Locations!B:D,2,FALSE))*PI()/180)*COS((VLOOKUP(D30,Locations!B:D,3,FALSE))* PI()/180-(VLOOKUP(C30,Locations!B:D,3,FALSE))*PI()/180))/1.609,0))*2,(ROUND(6371 * ACOS(SIN((VLOOKUP(C30,Locations!B:D,2,FALSE))*PI()/180)*SIN((VLOOKUP(D30,Locations!B:D,2,FALSE))*PI()/180) + COS((VLOOKUP(C30,Locations!B:D,2,FALSE))*PI()/180) * COS((VLOOKUP(D30,Locations!B:D,2,FALSE))*PI()/180)*COS((VLOOKUP(D30,Locations!B:D,3,FALSE))* PI()/180-(VLOOKUP(C30,Locations!B:D,3,FALSE))*PI()/180))/1.609,0))),""))</f>
        <v/>
      </c>
      <c r="K30" s="100" t="str" cm="1">
        <f t="array" ref="K30">IFERROR((ROUND(IF(AND(E30="Train",INDEX(Locations!$B$3:$E$308,MATCH('Dept C Planning'!C30,Locations!$B$3:$B$308,0),4)="Europe",INDEX(Locations!$B$3:$E$308,MATCH('Dept C Planning'!D30,Locations!$B$3:$B$308,0),4)="UK"),(((INDEX(Dover!$B$3:$G$124,MATCH('Dept C Planning'!C30,Dover!$B$3:$B$124,0),6))*Transport!$D$3)+(INDEX(Dover!$B$3:$G$124,MATCH('Dept C Planning'!D30,Dover!$B$3:$B$124,0),6)*Transport!$C$3))*'Dept C Planning'!F30*IF(I30="Yes",2,1),IF(AND(E30="Train",INDEX(Locations!$B$3:$E$308,MATCH('Dept C Planning'!D30,Locations!$B$3:$B$308,0),4)="Europe",INDEX(Locations!$B$3:$E$308,MATCH('Dept C Planning'!C30,Locations!$B$3:$B$308,0),4)="UK"),(((INDEX(Dover!$B$3:$G$124,MATCH('Dept C Planning'!D30,Dover!$B$3:$B$124,0),6))*Transport!$D$3)+(INDEX(Dover!$B$3:$G$124,MATCH('Dept C Planning'!C30,Dover!$B$3:$B$124,0),6)*Transport!$C$3))*'Dept C Planning'!F30*IF(I30="Yes",2,1),IF(AND(E30="Bus/Coach",INDEX(Locations!$B$3:$E$308,MATCH('Dept C Planning'!C30,Locations!$B$3:$B$308,0),4)="Europe",INDEX(Locations!$B$3:$E$308,MATCH('Dept C Planning'!D30,Locations!$B$3:$B$308,0),4)="UK"),((((J30)-42.4)*Transport!$D$5)+(42.4*Transport!$D$13))*'Dept C Planning'!F30,IF(AND(E30="Bus/Coach",INDEX(Locations!$B$3:$E$308,MATCH('Dept C Planning'!D30,Locations!$B$3:$B$308,0),4)="Europe",INDEX(Locations!$B$3:$E$308,MATCH('Dept C Planning'!C30,Locations!$B$3:$B$308,0),4)="UK"),((((J30)-42.4)*Transport!$D$5)+(42.4*Transport!$D$13))*'Dept C Planning'!F30,IF(AND(E30="Car",INDEX(Locations!$B$3:$E$308,MATCH('Dept C Planning'!C30,Locations!$B$3:$B$308,0),4)="Europe",INDEX(Locations!$B$3:$E$308,MATCH('Dept C Planning'!D30,Locations!$B$3:$B$308,0),4)="UK"),(((((J30)-42.4)*Transport!$D$9)+(42.4*Transport!$D$14))*'Dept C Planning'!F30),IF(AND(E30="Car",INDEX(Locations!$B$3:$E$308,MATCH('Dept C Planning'!D30,Locations!$B$3:$B$308,0),4)="Europe",INDEX(Locations!$B$3:$E$308,MATCH('Dept C Planning'!C30,Locations!$B$3:$B$308,0),4)="UK"),(((((J30)-42.4)*Transport!$D$9)+(42.4*Transport!$D$14))*'Dept C Planning'!F30),IF(AND(E30="Hybrid car",INDEX(Locations!$B$3:$E$308,MATCH('Dept C Planning'!C30,Locations!$B$3:$B$308,0),4)="Europe",INDEX(Locations!$B$3:$E$308,MATCH('Dept C Planning'!D30,Locations!$B$3:$B$308,0),4)="UK"),(((((J30)-42.4)*Transport!$D$9)+(42.4*Transport!$D$14))*'Dept C Planning'!F30),IF(AND(E30="Hybrid car",INDEX(Locations!$B$3:$E$308,MATCH('Dept C Planning'!D30,Locations!$B$3:$B$308,0),4)="Europe",INDEX(Locations!$B$3:$E$308,MATCH('Dept C Planning'!C30,Locations!$B$3:$B$308,0),4)="UK"),(((((J30)-42.4)*Transport!$D$9)+(42.4*Transport!$D$14))*'Dept C Planning'!F30),IF(AND(E30="Electric car",INDEX(Locations!$B$3:$E$308,MATCH('Dept C Planning'!C30,Locations!$B$3:$B$308,0),4)="Europe",INDEX(Locations!$B$3:$E$308,MATCH('Dept C Planning'!D30,Locations!$B$3:$B$308,0),4)="UK"),(((((J30)-42.4)*Transport!$D$8)+(42.4*Transport!$D$14))*'Dept C Planning'!F30),IF(AND(E30="Electric car",INDEX(Locations!$B$3:$E$308,MATCH('Dept C Planning'!D30,Locations!$B$3:$B$308,0),4)="Europe",INDEX(Locations!$B$3:$E$308,MATCH('Dept C Planning'!C30,Locations!$B$3:$B$308,0),4)="UK"),(((((J30)-42.4)*Transport!$D$8)+(42.4*Transport!$D$14))*'Dept C Planning'!F30),IF(AND(OR(C30="Ireland",INDEX(Locations!$B$3:$F$308,MATCH('Dept C Planning'!C30,Locations!$B$3:$B$308,0),5)="Yes"),E30="Car",INDEX(Locations!$B$3:$E$308,MATCH('Dept C Planning'!D30,Locations!$B$3:$B$308,0),4)="UK"),(J30)*(0.15*Transport!$C$14+0.85*Transport!$C$9)*'Dept C Planning'!F30,IF(AND(OR(D30="Ireland",INDEX(Locations!$B$3:$F$308,MATCH('Dept C Planning'!D30,Locations!$B$3:$B$308,0),5)="Yes"),E30="Car",INDEX(Locations!$B$3:$E$308,MATCH('Dept C Planning'!C30,Locations!$B$3:$B$308,0),4)="UK"),(J30)*(0.15*Transport!$C$14+0.85*Transport!$C$9)*'Dept C Planning'!F30,IF(AND(OR(C30="Ireland",INDEX(Locations!$B$3:$F$308,MATCH('Dept C Planning'!C30,Locations!$B$3:$B$308,0),5)="Yes"),E30="Hybrid Car",INDEX(Locations!$B$3:$E$308,MATCH('Dept C Planning'!D30,Locations!$B$3:$B$308,0),4)="UK"),(J30)*(0.15*Transport!$C$14+0.85*Transport!$C$9)*'Dept C Planning'!F30,IF(AND(OR(D30="Ireland",INDEX(Locations!$B$3:$F$308,MATCH('Dept C Planning'!D30,Locations!$B$3:$B$308,0),5)="Yes"),E30="Hybrid Car",INDEX(Locations!$B$3:$E$308,MATCH('Dept C Planning'!C30,Locations!$B$3:$B$308,0),4)="UK"),(J30)*(0.15*Transport!$C$14+0.85*Transport!$C$9)*'Dept C Planning'!F30,IF(AND(OR(C30="Ireland",INDEX(Locations!$B$3:$F$308,MATCH('Dept C Planning'!C30,Locations!$B$3:$B$308,0),5)="Yes"),E30="Electric Car",INDEX(Locations!$B$3:$E$308,MATCH('Dept C Planning'!D30,Locations!$B$3:$B$308,0),4)="UK"),(J30)*(0.15*Transport!$C$14+0.85*Transport!$C$8)*'Dept C Planning'!F30,IF(AND(OR(D30="Ireland",INDEX(Locations!$B$3:$F$308,MATCH('Dept C Planning'!D30,Locations!$B$3:$B$308,0),5)="Yes"),E30="Electric Car",INDEX(Locations!$B$3:$E$308,MATCH('Dept C Planning'!C30,Locations!$B$3:$B$308,0),4)="UK"),(J30)*(0.15*Transport!$C$14+0.85*Transport!$C$8)*'Dept C Planning'!F30,IF(AND(OR(C30="Ireland",INDEX(Locations!$B$3:$F$308,MATCH('Dept C Planning'!C30,Locations!$B$3:$B$308,0),5)="Yes"),E30="Bus/Coach",INDEX(Locations!$B$3:$E$308,MATCH('Dept C Planning'!D30,Locations!$B$3:$B$308,0),4)="UK"),(J30)*(0.15*Transport!$C$13+0.85*Transport!$C$5)*'Dept C Planning'!F30,IF(AND(OR(D30="Ireland",INDEX(Locations!$B$3:$F$308,MATCH('Dept C Planning'!D30,Locations!$B$3:$B$308,0),5)="Yes"),E30="Bus/Coach",INDEX(Locations!$B$3:$E$308,MATCH('Dept C Planning'!C30,Locations!$B$3:$B$308,0),4)="UK"),(J30)*(0.15*Transport!$C$13+0.85*Transport!$C$5)*'Dept C Planning'!F30,IF(AND(OR(C30="Ireland",INDEX(Locations!$B$3:$F$308,MATCH('Dept C Planning'!C30,Locations!$B$3:$B$308,0),5)="Yes"),E30="Train",INDEX(Locations!$B$3:$E$308,MATCH('Dept C Planning'!D30,Locations!$B$3:$B$308,0),4)="UK"),(J30)*(0.15*Transport!$C$13+0.85*Transport!$C$3)*'Dept C Planning'!F30,IF(AND(OR(D30="Ireland",INDEX(Locations!$B$3:$F$308,MATCH('Dept C Planning'!D30,Locations!$B$3:$B$308,0),5)="Yes"),E30="Train",INDEX(Locations!$B$3:$E$308,MATCH('Dept C Planning'!C30,Locations!$B$3:$B$308,0),4)="UK"),(J30)*(0.15*Transport!$C$13+0.85*Transport!$C$3),J30*(INDEX(Transport!$B$3:$E$14,MATCH('Dept C Planning'!E30,Transport!$B$3:$B$14,0),IF(INDEX(Locations!$B$3:$G$308,MATCH('Dept C Planning'!C30,Locations!$B$3:$B$308,0),4)="UK",2,IF(INDEX(Locations!$B$3:$G$308,MATCH('Dept C Planning'!C30,Locations!$B$3:$B$308,0),4)="Europe",3,4)))))*F30*G30*H30))))))))))))))))))),1)),"")</f>
        <v/>
      </c>
      <c r="L30" s="90"/>
      <c r="N30" s="96"/>
    </row>
    <row r="31" spans="1:14" ht="17.399999999999999" customHeight="1" x14ac:dyDescent="0.25">
      <c r="A31" s="90"/>
      <c r="B31" s="91"/>
      <c r="C31" s="91"/>
      <c r="D31" s="91"/>
      <c r="E31" s="91"/>
      <c r="F31" s="90"/>
      <c r="G31" s="90">
        <v>1</v>
      </c>
      <c r="H31" s="101">
        <v>1</v>
      </c>
      <c r="I31" s="91"/>
      <c r="J31" s="100" t="str">
        <f>(IFERROR(IF(I31="Yes",(ROUND(6371 * ACOS(SIN((VLOOKUP(C31,Locations!B:D,2,FALSE))*PI()/180)*SIN((VLOOKUP(D31,Locations!B:D,2,FALSE))*PI()/180) + COS((VLOOKUP(C31,Locations!B:D,2,FALSE))*PI()/180) * COS((VLOOKUP(D31,Locations!B:D,2,FALSE))*PI()/180)*COS((VLOOKUP(D31,Locations!B:D,3,FALSE))* PI()/180-(VLOOKUP(C31,Locations!B:D,3,FALSE))*PI()/180))/1.609,0))*2,(ROUND(6371 * ACOS(SIN((VLOOKUP(C31,Locations!B:D,2,FALSE))*PI()/180)*SIN((VLOOKUP(D31,Locations!B:D,2,FALSE))*PI()/180) + COS((VLOOKUP(C31,Locations!B:D,2,FALSE))*PI()/180) * COS((VLOOKUP(D31,Locations!B:D,2,FALSE))*PI()/180)*COS((VLOOKUP(D31,Locations!B:D,3,FALSE))* PI()/180-(VLOOKUP(C31,Locations!B:D,3,FALSE))*PI()/180))/1.609,0))),""))</f>
        <v/>
      </c>
      <c r="K31" s="100" t="str" cm="1">
        <f t="array" ref="K31">IFERROR((ROUND(IF(AND(E31="Train",INDEX(Locations!$B$3:$E$308,MATCH('Dept C Planning'!C31,Locations!$B$3:$B$308,0),4)="Europe",INDEX(Locations!$B$3:$E$308,MATCH('Dept C Planning'!D31,Locations!$B$3:$B$308,0),4)="UK"),(((INDEX(Dover!$B$3:$G$124,MATCH('Dept C Planning'!C31,Dover!$B$3:$B$124,0),6))*Transport!$D$3)+(INDEX(Dover!$B$3:$G$124,MATCH('Dept C Planning'!D31,Dover!$B$3:$B$124,0),6)*Transport!$C$3))*'Dept C Planning'!F31*IF(I31="Yes",2,1),IF(AND(E31="Train",INDEX(Locations!$B$3:$E$308,MATCH('Dept C Planning'!D31,Locations!$B$3:$B$308,0),4)="Europe",INDEX(Locations!$B$3:$E$308,MATCH('Dept C Planning'!C31,Locations!$B$3:$B$308,0),4)="UK"),(((INDEX(Dover!$B$3:$G$124,MATCH('Dept C Planning'!D31,Dover!$B$3:$B$124,0),6))*Transport!$D$3)+(INDEX(Dover!$B$3:$G$124,MATCH('Dept C Planning'!C31,Dover!$B$3:$B$124,0),6)*Transport!$C$3))*'Dept C Planning'!F31*IF(I31="Yes",2,1),IF(AND(E31="Bus/Coach",INDEX(Locations!$B$3:$E$308,MATCH('Dept C Planning'!C31,Locations!$B$3:$B$308,0),4)="Europe",INDEX(Locations!$B$3:$E$308,MATCH('Dept C Planning'!D31,Locations!$B$3:$B$308,0),4)="UK"),((((J31)-42.4)*Transport!$D$5)+(42.4*Transport!$D$13))*'Dept C Planning'!F31,IF(AND(E31="Bus/Coach",INDEX(Locations!$B$3:$E$308,MATCH('Dept C Planning'!D31,Locations!$B$3:$B$308,0),4)="Europe",INDEX(Locations!$B$3:$E$308,MATCH('Dept C Planning'!C31,Locations!$B$3:$B$308,0),4)="UK"),((((J31)-42.4)*Transport!$D$5)+(42.4*Transport!$D$13))*'Dept C Planning'!F31,IF(AND(E31="Car",INDEX(Locations!$B$3:$E$308,MATCH('Dept C Planning'!C31,Locations!$B$3:$B$308,0),4)="Europe",INDEX(Locations!$B$3:$E$308,MATCH('Dept C Planning'!D31,Locations!$B$3:$B$308,0),4)="UK"),(((((J31)-42.4)*Transport!$D$9)+(42.4*Transport!$D$14))*'Dept C Planning'!F31),IF(AND(E31="Car",INDEX(Locations!$B$3:$E$308,MATCH('Dept C Planning'!D31,Locations!$B$3:$B$308,0),4)="Europe",INDEX(Locations!$B$3:$E$308,MATCH('Dept C Planning'!C31,Locations!$B$3:$B$308,0),4)="UK"),(((((J31)-42.4)*Transport!$D$9)+(42.4*Transport!$D$14))*'Dept C Planning'!F31),IF(AND(E31="Hybrid car",INDEX(Locations!$B$3:$E$308,MATCH('Dept C Planning'!C31,Locations!$B$3:$B$308,0),4)="Europe",INDEX(Locations!$B$3:$E$308,MATCH('Dept C Planning'!D31,Locations!$B$3:$B$308,0),4)="UK"),(((((J31)-42.4)*Transport!$D$9)+(42.4*Transport!$D$14))*'Dept C Planning'!F31),IF(AND(E31="Hybrid car",INDEX(Locations!$B$3:$E$308,MATCH('Dept C Planning'!D31,Locations!$B$3:$B$308,0),4)="Europe",INDEX(Locations!$B$3:$E$308,MATCH('Dept C Planning'!C31,Locations!$B$3:$B$308,0),4)="UK"),(((((J31)-42.4)*Transport!$D$9)+(42.4*Transport!$D$14))*'Dept C Planning'!F31),IF(AND(E31="Electric car",INDEX(Locations!$B$3:$E$308,MATCH('Dept C Planning'!C31,Locations!$B$3:$B$308,0),4)="Europe",INDEX(Locations!$B$3:$E$308,MATCH('Dept C Planning'!D31,Locations!$B$3:$B$308,0),4)="UK"),(((((J31)-42.4)*Transport!$D$8)+(42.4*Transport!$D$14))*'Dept C Planning'!F31),IF(AND(E31="Electric car",INDEX(Locations!$B$3:$E$308,MATCH('Dept C Planning'!D31,Locations!$B$3:$B$308,0),4)="Europe",INDEX(Locations!$B$3:$E$308,MATCH('Dept C Planning'!C31,Locations!$B$3:$B$308,0),4)="UK"),(((((J31)-42.4)*Transport!$D$8)+(42.4*Transport!$D$14))*'Dept C Planning'!F31),IF(AND(OR(C31="Ireland",INDEX(Locations!$B$3:$F$308,MATCH('Dept C Planning'!C31,Locations!$B$3:$B$308,0),5)="Yes"),E31="Car",INDEX(Locations!$B$3:$E$308,MATCH('Dept C Planning'!D31,Locations!$B$3:$B$308,0),4)="UK"),(J31)*(0.15*Transport!$C$14+0.85*Transport!$C$9)*'Dept C Planning'!F31,IF(AND(OR(D31="Ireland",INDEX(Locations!$B$3:$F$308,MATCH('Dept C Planning'!D31,Locations!$B$3:$B$308,0),5)="Yes"),E31="Car",INDEX(Locations!$B$3:$E$308,MATCH('Dept C Planning'!C31,Locations!$B$3:$B$308,0),4)="UK"),(J31)*(0.15*Transport!$C$14+0.85*Transport!$C$9)*'Dept C Planning'!F31,IF(AND(OR(C31="Ireland",INDEX(Locations!$B$3:$F$308,MATCH('Dept C Planning'!C31,Locations!$B$3:$B$308,0),5)="Yes"),E31="Hybrid Car",INDEX(Locations!$B$3:$E$308,MATCH('Dept C Planning'!D31,Locations!$B$3:$B$308,0),4)="UK"),(J31)*(0.15*Transport!$C$14+0.85*Transport!$C$9)*'Dept C Planning'!F31,IF(AND(OR(D31="Ireland",INDEX(Locations!$B$3:$F$308,MATCH('Dept C Planning'!D31,Locations!$B$3:$B$308,0),5)="Yes"),E31="Hybrid Car",INDEX(Locations!$B$3:$E$308,MATCH('Dept C Planning'!C31,Locations!$B$3:$B$308,0),4)="UK"),(J31)*(0.15*Transport!$C$14+0.85*Transport!$C$9)*'Dept C Planning'!F31,IF(AND(OR(C31="Ireland",INDEX(Locations!$B$3:$F$308,MATCH('Dept C Planning'!C31,Locations!$B$3:$B$308,0),5)="Yes"),E31="Electric Car",INDEX(Locations!$B$3:$E$308,MATCH('Dept C Planning'!D31,Locations!$B$3:$B$308,0),4)="UK"),(J31)*(0.15*Transport!$C$14+0.85*Transport!$C$8)*'Dept C Planning'!F31,IF(AND(OR(D31="Ireland",INDEX(Locations!$B$3:$F$308,MATCH('Dept C Planning'!D31,Locations!$B$3:$B$308,0),5)="Yes"),E31="Electric Car",INDEX(Locations!$B$3:$E$308,MATCH('Dept C Planning'!C31,Locations!$B$3:$B$308,0),4)="UK"),(J31)*(0.15*Transport!$C$14+0.85*Transport!$C$8)*'Dept C Planning'!F31,IF(AND(OR(C31="Ireland",INDEX(Locations!$B$3:$F$308,MATCH('Dept C Planning'!C31,Locations!$B$3:$B$308,0),5)="Yes"),E31="Bus/Coach",INDEX(Locations!$B$3:$E$308,MATCH('Dept C Planning'!D31,Locations!$B$3:$B$308,0),4)="UK"),(J31)*(0.15*Transport!$C$13+0.85*Transport!$C$5)*'Dept C Planning'!F31,IF(AND(OR(D31="Ireland",INDEX(Locations!$B$3:$F$308,MATCH('Dept C Planning'!D31,Locations!$B$3:$B$308,0),5)="Yes"),E31="Bus/Coach",INDEX(Locations!$B$3:$E$308,MATCH('Dept C Planning'!C31,Locations!$B$3:$B$308,0),4)="UK"),(J31)*(0.15*Transport!$C$13+0.85*Transport!$C$5)*'Dept C Planning'!F31,IF(AND(OR(C31="Ireland",INDEX(Locations!$B$3:$F$308,MATCH('Dept C Planning'!C31,Locations!$B$3:$B$308,0),5)="Yes"),E31="Train",INDEX(Locations!$B$3:$E$308,MATCH('Dept C Planning'!D31,Locations!$B$3:$B$308,0),4)="UK"),(J31)*(0.15*Transport!$C$13+0.85*Transport!$C$3)*'Dept C Planning'!F31,IF(AND(OR(D31="Ireland",INDEX(Locations!$B$3:$F$308,MATCH('Dept C Planning'!D31,Locations!$B$3:$B$308,0),5)="Yes"),E31="Train",INDEX(Locations!$B$3:$E$308,MATCH('Dept C Planning'!C31,Locations!$B$3:$B$308,0),4)="UK"),(J31)*(0.15*Transport!$C$13+0.85*Transport!$C$3),J31*(INDEX(Transport!$B$3:$E$14,MATCH('Dept C Planning'!E31,Transport!$B$3:$B$14,0),IF(INDEX(Locations!$B$3:$G$308,MATCH('Dept C Planning'!C31,Locations!$B$3:$B$308,0),4)="UK",2,IF(INDEX(Locations!$B$3:$G$308,MATCH('Dept C Planning'!C31,Locations!$B$3:$B$308,0),4)="Europe",3,4)))))*F31*G31*H31))))))))))))))))))),1)),"")</f>
        <v/>
      </c>
      <c r="L31" s="90"/>
      <c r="N31" s="96"/>
    </row>
    <row r="32" spans="1:14" ht="17.399999999999999" customHeight="1" x14ac:dyDescent="0.25">
      <c r="A32" s="90"/>
      <c r="B32" s="91"/>
      <c r="C32" s="91"/>
      <c r="D32" s="91"/>
      <c r="E32" s="91"/>
      <c r="F32" s="90"/>
      <c r="G32" s="90">
        <v>1</v>
      </c>
      <c r="H32" s="101">
        <v>1</v>
      </c>
      <c r="I32" s="91"/>
      <c r="J32" s="100" t="str">
        <f>(IFERROR(IF(I32="Yes",(ROUND(6371 * ACOS(SIN((VLOOKUP(C32,Locations!B:D,2,FALSE))*PI()/180)*SIN((VLOOKUP(D32,Locations!B:D,2,FALSE))*PI()/180) + COS((VLOOKUP(C32,Locations!B:D,2,FALSE))*PI()/180) * COS((VLOOKUP(D32,Locations!B:D,2,FALSE))*PI()/180)*COS((VLOOKUP(D32,Locations!B:D,3,FALSE))* PI()/180-(VLOOKUP(C32,Locations!B:D,3,FALSE))*PI()/180))/1.609,0))*2,(ROUND(6371 * ACOS(SIN((VLOOKUP(C32,Locations!B:D,2,FALSE))*PI()/180)*SIN((VLOOKUP(D32,Locations!B:D,2,FALSE))*PI()/180) + COS((VLOOKUP(C32,Locations!B:D,2,FALSE))*PI()/180) * COS((VLOOKUP(D32,Locations!B:D,2,FALSE))*PI()/180)*COS((VLOOKUP(D32,Locations!B:D,3,FALSE))* PI()/180-(VLOOKUP(C32,Locations!B:D,3,FALSE))*PI()/180))/1.609,0))),""))</f>
        <v/>
      </c>
      <c r="K32" s="100" t="str" cm="1">
        <f t="array" ref="K32">IFERROR((ROUND(IF(AND(E32="Train",INDEX(Locations!$B$3:$E$308,MATCH('Dept C Planning'!C32,Locations!$B$3:$B$308,0),4)="Europe",INDEX(Locations!$B$3:$E$308,MATCH('Dept C Planning'!D32,Locations!$B$3:$B$308,0),4)="UK"),(((INDEX(Dover!$B$3:$G$124,MATCH('Dept C Planning'!C32,Dover!$B$3:$B$124,0),6))*Transport!$D$3)+(INDEX(Dover!$B$3:$G$124,MATCH('Dept C Planning'!D32,Dover!$B$3:$B$124,0),6)*Transport!$C$3))*'Dept C Planning'!F32*IF(I32="Yes",2,1),IF(AND(E32="Train",INDEX(Locations!$B$3:$E$308,MATCH('Dept C Planning'!D32,Locations!$B$3:$B$308,0),4)="Europe",INDEX(Locations!$B$3:$E$308,MATCH('Dept C Planning'!C32,Locations!$B$3:$B$308,0),4)="UK"),(((INDEX(Dover!$B$3:$G$124,MATCH('Dept C Planning'!D32,Dover!$B$3:$B$124,0),6))*Transport!$D$3)+(INDEX(Dover!$B$3:$G$124,MATCH('Dept C Planning'!C32,Dover!$B$3:$B$124,0),6)*Transport!$C$3))*'Dept C Planning'!F32*IF(I32="Yes",2,1),IF(AND(E32="Bus/Coach",INDEX(Locations!$B$3:$E$308,MATCH('Dept C Planning'!C32,Locations!$B$3:$B$308,0),4)="Europe",INDEX(Locations!$B$3:$E$308,MATCH('Dept C Planning'!D32,Locations!$B$3:$B$308,0),4)="UK"),((((J32)-42.4)*Transport!$D$5)+(42.4*Transport!$D$13))*'Dept C Planning'!F32,IF(AND(E32="Bus/Coach",INDEX(Locations!$B$3:$E$308,MATCH('Dept C Planning'!D32,Locations!$B$3:$B$308,0),4)="Europe",INDEX(Locations!$B$3:$E$308,MATCH('Dept C Planning'!C32,Locations!$B$3:$B$308,0),4)="UK"),((((J32)-42.4)*Transport!$D$5)+(42.4*Transport!$D$13))*'Dept C Planning'!F32,IF(AND(E32="Car",INDEX(Locations!$B$3:$E$308,MATCH('Dept C Planning'!C32,Locations!$B$3:$B$308,0),4)="Europe",INDEX(Locations!$B$3:$E$308,MATCH('Dept C Planning'!D32,Locations!$B$3:$B$308,0),4)="UK"),(((((J32)-42.4)*Transport!$D$9)+(42.4*Transport!$D$14))*'Dept C Planning'!F32),IF(AND(E32="Car",INDEX(Locations!$B$3:$E$308,MATCH('Dept C Planning'!D32,Locations!$B$3:$B$308,0),4)="Europe",INDEX(Locations!$B$3:$E$308,MATCH('Dept C Planning'!C32,Locations!$B$3:$B$308,0),4)="UK"),(((((J32)-42.4)*Transport!$D$9)+(42.4*Transport!$D$14))*'Dept C Planning'!F32),IF(AND(E32="Hybrid car",INDEX(Locations!$B$3:$E$308,MATCH('Dept C Planning'!C32,Locations!$B$3:$B$308,0),4)="Europe",INDEX(Locations!$B$3:$E$308,MATCH('Dept C Planning'!D32,Locations!$B$3:$B$308,0),4)="UK"),(((((J32)-42.4)*Transport!$D$9)+(42.4*Transport!$D$14))*'Dept C Planning'!F32),IF(AND(E32="Hybrid car",INDEX(Locations!$B$3:$E$308,MATCH('Dept C Planning'!D32,Locations!$B$3:$B$308,0),4)="Europe",INDEX(Locations!$B$3:$E$308,MATCH('Dept C Planning'!C32,Locations!$B$3:$B$308,0),4)="UK"),(((((J32)-42.4)*Transport!$D$9)+(42.4*Transport!$D$14))*'Dept C Planning'!F32),IF(AND(E32="Electric car",INDEX(Locations!$B$3:$E$308,MATCH('Dept C Planning'!C32,Locations!$B$3:$B$308,0),4)="Europe",INDEX(Locations!$B$3:$E$308,MATCH('Dept C Planning'!D32,Locations!$B$3:$B$308,0),4)="UK"),(((((J32)-42.4)*Transport!$D$8)+(42.4*Transport!$D$14))*'Dept C Planning'!F32),IF(AND(E32="Electric car",INDEX(Locations!$B$3:$E$308,MATCH('Dept C Planning'!D32,Locations!$B$3:$B$308,0),4)="Europe",INDEX(Locations!$B$3:$E$308,MATCH('Dept C Planning'!C32,Locations!$B$3:$B$308,0),4)="UK"),(((((J32)-42.4)*Transport!$D$8)+(42.4*Transport!$D$14))*'Dept C Planning'!F32),IF(AND(OR(C32="Ireland",INDEX(Locations!$B$3:$F$308,MATCH('Dept C Planning'!C32,Locations!$B$3:$B$308,0),5)="Yes"),E32="Car",INDEX(Locations!$B$3:$E$308,MATCH('Dept C Planning'!D32,Locations!$B$3:$B$308,0),4)="UK"),(J32)*(0.15*Transport!$C$14+0.85*Transport!$C$9)*'Dept C Planning'!F32,IF(AND(OR(D32="Ireland",INDEX(Locations!$B$3:$F$308,MATCH('Dept C Planning'!D32,Locations!$B$3:$B$308,0),5)="Yes"),E32="Car",INDEX(Locations!$B$3:$E$308,MATCH('Dept C Planning'!C32,Locations!$B$3:$B$308,0),4)="UK"),(J32)*(0.15*Transport!$C$14+0.85*Transport!$C$9)*'Dept C Planning'!F32,IF(AND(OR(C32="Ireland",INDEX(Locations!$B$3:$F$308,MATCH('Dept C Planning'!C32,Locations!$B$3:$B$308,0),5)="Yes"),E32="Hybrid Car",INDEX(Locations!$B$3:$E$308,MATCH('Dept C Planning'!D32,Locations!$B$3:$B$308,0),4)="UK"),(J32)*(0.15*Transport!$C$14+0.85*Transport!$C$9)*'Dept C Planning'!F32,IF(AND(OR(D32="Ireland",INDEX(Locations!$B$3:$F$308,MATCH('Dept C Planning'!D32,Locations!$B$3:$B$308,0),5)="Yes"),E32="Hybrid Car",INDEX(Locations!$B$3:$E$308,MATCH('Dept C Planning'!C32,Locations!$B$3:$B$308,0),4)="UK"),(J32)*(0.15*Transport!$C$14+0.85*Transport!$C$9)*'Dept C Planning'!F32,IF(AND(OR(C32="Ireland",INDEX(Locations!$B$3:$F$308,MATCH('Dept C Planning'!C32,Locations!$B$3:$B$308,0),5)="Yes"),E32="Electric Car",INDEX(Locations!$B$3:$E$308,MATCH('Dept C Planning'!D32,Locations!$B$3:$B$308,0),4)="UK"),(J32)*(0.15*Transport!$C$14+0.85*Transport!$C$8)*'Dept C Planning'!F32,IF(AND(OR(D32="Ireland",INDEX(Locations!$B$3:$F$308,MATCH('Dept C Planning'!D32,Locations!$B$3:$B$308,0),5)="Yes"),E32="Electric Car",INDEX(Locations!$B$3:$E$308,MATCH('Dept C Planning'!C32,Locations!$B$3:$B$308,0),4)="UK"),(J32)*(0.15*Transport!$C$14+0.85*Transport!$C$8)*'Dept C Planning'!F32,IF(AND(OR(C32="Ireland",INDEX(Locations!$B$3:$F$308,MATCH('Dept C Planning'!C32,Locations!$B$3:$B$308,0),5)="Yes"),E32="Bus/Coach",INDEX(Locations!$B$3:$E$308,MATCH('Dept C Planning'!D32,Locations!$B$3:$B$308,0),4)="UK"),(J32)*(0.15*Transport!$C$13+0.85*Transport!$C$5)*'Dept C Planning'!F32,IF(AND(OR(D32="Ireland",INDEX(Locations!$B$3:$F$308,MATCH('Dept C Planning'!D32,Locations!$B$3:$B$308,0),5)="Yes"),E32="Bus/Coach",INDEX(Locations!$B$3:$E$308,MATCH('Dept C Planning'!C32,Locations!$B$3:$B$308,0),4)="UK"),(J32)*(0.15*Transport!$C$13+0.85*Transport!$C$5)*'Dept C Planning'!F32,IF(AND(OR(C32="Ireland",INDEX(Locations!$B$3:$F$308,MATCH('Dept C Planning'!C32,Locations!$B$3:$B$308,0),5)="Yes"),E32="Train",INDEX(Locations!$B$3:$E$308,MATCH('Dept C Planning'!D32,Locations!$B$3:$B$308,0),4)="UK"),(J32)*(0.15*Transport!$C$13+0.85*Transport!$C$3)*'Dept C Planning'!F32,IF(AND(OR(D32="Ireland",INDEX(Locations!$B$3:$F$308,MATCH('Dept C Planning'!D32,Locations!$B$3:$B$308,0),5)="Yes"),E32="Train",INDEX(Locations!$B$3:$E$308,MATCH('Dept C Planning'!C32,Locations!$B$3:$B$308,0),4)="UK"),(J32)*(0.15*Transport!$C$13+0.85*Transport!$C$3),J32*(INDEX(Transport!$B$3:$E$14,MATCH('Dept C Planning'!E32,Transport!$B$3:$B$14,0),IF(INDEX(Locations!$B$3:$G$308,MATCH('Dept C Planning'!C32,Locations!$B$3:$B$308,0),4)="UK",2,IF(INDEX(Locations!$B$3:$G$308,MATCH('Dept C Planning'!C32,Locations!$B$3:$B$308,0),4)="Europe",3,4)))))*F32*G32*H32))))))))))))))))))),1)),"")</f>
        <v/>
      </c>
      <c r="L32" s="90"/>
      <c r="N32" s="96"/>
    </row>
    <row r="33" spans="1:14" ht="17.399999999999999" customHeight="1" x14ac:dyDescent="0.25">
      <c r="A33" s="90"/>
      <c r="B33" s="91"/>
      <c r="C33" s="91"/>
      <c r="D33" s="91"/>
      <c r="E33" s="91"/>
      <c r="F33" s="90"/>
      <c r="G33" s="90">
        <v>1</v>
      </c>
      <c r="H33" s="101">
        <v>1</v>
      </c>
      <c r="I33" s="91"/>
      <c r="J33" s="100" t="str">
        <f>(IFERROR(IF(I33="Yes",(ROUND(6371 * ACOS(SIN((VLOOKUP(C33,Locations!B:D,2,FALSE))*PI()/180)*SIN((VLOOKUP(D33,Locations!B:D,2,FALSE))*PI()/180) + COS((VLOOKUP(C33,Locations!B:D,2,FALSE))*PI()/180) * COS((VLOOKUP(D33,Locations!B:D,2,FALSE))*PI()/180)*COS((VLOOKUP(D33,Locations!B:D,3,FALSE))* PI()/180-(VLOOKUP(C33,Locations!B:D,3,FALSE))*PI()/180))/1.609,0))*2,(ROUND(6371 * ACOS(SIN((VLOOKUP(C33,Locations!B:D,2,FALSE))*PI()/180)*SIN((VLOOKUP(D33,Locations!B:D,2,FALSE))*PI()/180) + COS((VLOOKUP(C33,Locations!B:D,2,FALSE))*PI()/180) * COS((VLOOKUP(D33,Locations!B:D,2,FALSE))*PI()/180)*COS((VLOOKUP(D33,Locations!B:D,3,FALSE))* PI()/180-(VLOOKUP(C33,Locations!B:D,3,FALSE))*PI()/180))/1.609,0))),""))</f>
        <v/>
      </c>
      <c r="K33" s="100" t="str" cm="1">
        <f t="array" ref="K33">IFERROR((ROUND(IF(AND(E33="Train",INDEX(Locations!$B$3:$E$308,MATCH('Dept C Planning'!C33,Locations!$B$3:$B$308,0),4)="Europe",INDEX(Locations!$B$3:$E$308,MATCH('Dept C Planning'!D33,Locations!$B$3:$B$308,0),4)="UK"),(((INDEX(Dover!$B$3:$G$124,MATCH('Dept C Planning'!C33,Dover!$B$3:$B$124,0),6))*Transport!$D$3)+(INDEX(Dover!$B$3:$G$124,MATCH('Dept C Planning'!D33,Dover!$B$3:$B$124,0),6)*Transport!$C$3))*'Dept C Planning'!F33*IF(I33="Yes",2,1),IF(AND(E33="Train",INDEX(Locations!$B$3:$E$308,MATCH('Dept C Planning'!D33,Locations!$B$3:$B$308,0),4)="Europe",INDEX(Locations!$B$3:$E$308,MATCH('Dept C Planning'!C33,Locations!$B$3:$B$308,0),4)="UK"),(((INDEX(Dover!$B$3:$G$124,MATCH('Dept C Planning'!D33,Dover!$B$3:$B$124,0),6))*Transport!$D$3)+(INDEX(Dover!$B$3:$G$124,MATCH('Dept C Planning'!C33,Dover!$B$3:$B$124,0),6)*Transport!$C$3))*'Dept C Planning'!F33*IF(I33="Yes",2,1),IF(AND(E33="Bus/Coach",INDEX(Locations!$B$3:$E$308,MATCH('Dept C Planning'!C33,Locations!$B$3:$B$308,0),4)="Europe",INDEX(Locations!$B$3:$E$308,MATCH('Dept C Planning'!D33,Locations!$B$3:$B$308,0),4)="UK"),((((J33)-42.4)*Transport!$D$5)+(42.4*Transport!$D$13))*'Dept C Planning'!F33,IF(AND(E33="Bus/Coach",INDEX(Locations!$B$3:$E$308,MATCH('Dept C Planning'!D33,Locations!$B$3:$B$308,0),4)="Europe",INDEX(Locations!$B$3:$E$308,MATCH('Dept C Planning'!C33,Locations!$B$3:$B$308,0),4)="UK"),((((J33)-42.4)*Transport!$D$5)+(42.4*Transport!$D$13))*'Dept C Planning'!F33,IF(AND(E33="Car",INDEX(Locations!$B$3:$E$308,MATCH('Dept C Planning'!C33,Locations!$B$3:$B$308,0),4)="Europe",INDEX(Locations!$B$3:$E$308,MATCH('Dept C Planning'!D33,Locations!$B$3:$B$308,0),4)="UK"),(((((J33)-42.4)*Transport!$D$9)+(42.4*Transport!$D$14))*'Dept C Planning'!F33),IF(AND(E33="Car",INDEX(Locations!$B$3:$E$308,MATCH('Dept C Planning'!D33,Locations!$B$3:$B$308,0),4)="Europe",INDEX(Locations!$B$3:$E$308,MATCH('Dept C Planning'!C33,Locations!$B$3:$B$308,0),4)="UK"),(((((J33)-42.4)*Transport!$D$9)+(42.4*Transport!$D$14))*'Dept C Planning'!F33),IF(AND(E33="Hybrid car",INDEX(Locations!$B$3:$E$308,MATCH('Dept C Planning'!C33,Locations!$B$3:$B$308,0),4)="Europe",INDEX(Locations!$B$3:$E$308,MATCH('Dept C Planning'!D33,Locations!$B$3:$B$308,0),4)="UK"),(((((J33)-42.4)*Transport!$D$9)+(42.4*Transport!$D$14))*'Dept C Planning'!F33),IF(AND(E33="Hybrid car",INDEX(Locations!$B$3:$E$308,MATCH('Dept C Planning'!D33,Locations!$B$3:$B$308,0),4)="Europe",INDEX(Locations!$B$3:$E$308,MATCH('Dept C Planning'!C33,Locations!$B$3:$B$308,0),4)="UK"),(((((J33)-42.4)*Transport!$D$9)+(42.4*Transport!$D$14))*'Dept C Planning'!F33),IF(AND(E33="Electric car",INDEX(Locations!$B$3:$E$308,MATCH('Dept C Planning'!C33,Locations!$B$3:$B$308,0),4)="Europe",INDEX(Locations!$B$3:$E$308,MATCH('Dept C Planning'!D33,Locations!$B$3:$B$308,0),4)="UK"),(((((J33)-42.4)*Transport!$D$8)+(42.4*Transport!$D$14))*'Dept C Planning'!F33),IF(AND(E33="Electric car",INDEX(Locations!$B$3:$E$308,MATCH('Dept C Planning'!D33,Locations!$B$3:$B$308,0),4)="Europe",INDEX(Locations!$B$3:$E$308,MATCH('Dept C Planning'!C33,Locations!$B$3:$B$308,0),4)="UK"),(((((J33)-42.4)*Transport!$D$8)+(42.4*Transport!$D$14))*'Dept C Planning'!F33),IF(AND(OR(C33="Ireland",INDEX(Locations!$B$3:$F$308,MATCH('Dept C Planning'!C33,Locations!$B$3:$B$308,0),5)="Yes"),E33="Car",INDEX(Locations!$B$3:$E$308,MATCH('Dept C Planning'!D33,Locations!$B$3:$B$308,0),4)="UK"),(J33)*(0.15*Transport!$C$14+0.85*Transport!$C$9)*'Dept C Planning'!F33,IF(AND(OR(D33="Ireland",INDEX(Locations!$B$3:$F$308,MATCH('Dept C Planning'!D33,Locations!$B$3:$B$308,0),5)="Yes"),E33="Car",INDEX(Locations!$B$3:$E$308,MATCH('Dept C Planning'!C33,Locations!$B$3:$B$308,0),4)="UK"),(J33)*(0.15*Transport!$C$14+0.85*Transport!$C$9)*'Dept C Planning'!F33,IF(AND(OR(C33="Ireland",INDEX(Locations!$B$3:$F$308,MATCH('Dept C Planning'!C33,Locations!$B$3:$B$308,0),5)="Yes"),E33="Hybrid Car",INDEX(Locations!$B$3:$E$308,MATCH('Dept C Planning'!D33,Locations!$B$3:$B$308,0),4)="UK"),(J33)*(0.15*Transport!$C$14+0.85*Transport!$C$9)*'Dept C Planning'!F33,IF(AND(OR(D33="Ireland",INDEX(Locations!$B$3:$F$308,MATCH('Dept C Planning'!D33,Locations!$B$3:$B$308,0),5)="Yes"),E33="Hybrid Car",INDEX(Locations!$B$3:$E$308,MATCH('Dept C Planning'!C33,Locations!$B$3:$B$308,0),4)="UK"),(J33)*(0.15*Transport!$C$14+0.85*Transport!$C$9)*'Dept C Planning'!F33,IF(AND(OR(C33="Ireland",INDEX(Locations!$B$3:$F$308,MATCH('Dept C Planning'!C33,Locations!$B$3:$B$308,0),5)="Yes"),E33="Electric Car",INDEX(Locations!$B$3:$E$308,MATCH('Dept C Planning'!D33,Locations!$B$3:$B$308,0),4)="UK"),(J33)*(0.15*Transport!$C$14+0.85*Transport!$C$8)*'Dept C Planning'!F33,IF(AND(OR(D33="Ireland",INDEX(Locations!$B$3:$F$308,MATCH('Dept C Planning'!D33,Locations!$B$3:$B$308,0),5)="Yes"),E33="Electric Car",INDEX(Locations!$B$3:$E$308,MATCH('Dept C Planning'!C33,Locations!$B$3:$B$308,0),4)="UK"),(J33)*(0.15*Transport!$C$14+0.85*Transport!$C$8)*'Dept C Planning'!F33,IF(AND(OR(C33="Ireland",INDEX(Locations!$B$3:$F$308,MATCH('Dept C Planning'!C33,Locations!$B$3:$B$308,0),5)="Yes"),E33="Bus/Coach",INDEX(Locations!$B$3:$E$308,MATCH('Dept C Planning'!D33,Locations!$B$3:$B$308,0),4)="UK"),(J33)*(0.15*Transport!$C$13+0.85*Transport!$C$5)*'Dept C Planning'!F33,IF(AND(OR(D33="Ireland",INDEX(Locations!$B$3:$F$308,MATCH('Dept C Planning'!D33,Locations!$B$3:$B$308,0),5)="Yes"),E33="Bus/Coach",INDEX(Locations!$B$3:$E$308,MATCH('Dept C Planning'!C33,Locations!$B$3:$B$308,0),4)="UK"),(J33)*(0.15*Transport!$C$13+0.85*Transport!$C$5)*'Dept C Planning'!F33,IF(AND(OR(C33="Ireland",INDEX(Locations!$B$3:$F$308,MATCH('Dept C Planning'!C33,Locations!$B$3:$B$308,0),5)="Yes"),E33="Train",INDEX(Locations!$B$3:$E$308,MATCH('Dept C Planning'!D33,Locations!$B$3:$B$308,0),4)="UK"),(J33)*(0.15*Transport!$C$13+0.85*Transport!$C$3)*'Dept C Planning'!F33,IF(AND(OR(D33="Ireland",INDEX(Locations!$B$3:$F$308,MATCH('Dept C Planning'!D33,Locations!$B$3:$B$308,0),5)="Yes"),E33="Train",INDEX(Locations!$B$3:$E$308,MATCH('Dept C Planning'!C33,Locations!$B$3:$B$308,0),4)="UK"),(J33)*(0.15*Transport!$C$13+0.85*Transport!$C$3),J33*(INDEX(Transport!$B$3:$E$14,MATCH('Dept C Planning'!E33,Transport!$B$3:$B$14,0),IF(INDEX(Locations!$B$3:$G$308,MATCH('Dept C Planning'!C33,Locations!$B$3:$B$308,0),4)="UK",2,IF(INDEX(Locations!$B$3:$G$308,MATCH('Dept C Planning'!C33,Locations!$B$3:$B$308,0),4)="Europe",3,4)))))*F33*G33*H33))))))))))))))))))),1)),"")</f>
        <v/>
      </c>
      <c r="L33" s="90"/>
      <c r="N33" s="96"/>
    </row>
    <row r="34" spans="1:14" ht="17.399999999999999" customHeight="1" x14ac:dyDescent="0.25">
      <c r="A34" s="90"/>
      <c r="B34" s="91"/>
      <c r="C34" s="91"/>
      <c r="D34" s="91"/>
      <c r="E34" s="91"/>
      <c r="F34" s="90"/>
      <c r="G34" s="90">
        <v>1</v>
      </c>
      <c r="H34" s="101">
        <v>1</v>
      </c>
      <c r="I34" s="91"/>
      <c r="J34" s="100" t="str">
        <f>(IFERROR(IF(I34="Yes",(ROUND(6371 * ACOS(SIN((VLOOKUP(C34,Locations!B:D,2,FALSE))*PI()/180)*SIN((VLOOKUP(D34,Locations!B:D,2,FALSE))*PI()/180) + COS((VLOOKUP(C34,Locations!B:D,2,FALSE))*PI()/180) * COS((VLOOKUP(D34,Locations!B:D,2,FALSE))*PI()/180)*COS((VLOOKUP(D34,Locations!B:D,3,FALSE))* PI()/180-(VLOOKUP(C34,Locations!B:D,3,FALSE))*PI()/180))/1.609,0))*2,(ROUND(6371 * ACOS(SIN((VLOOKUP(C34,Locations!B:D,2,FALSE))*PI()/180)*SIN((VLOOKUP(D34,Locations!B:D,2,FALSE))*PI()/180) + COS((VLOOKUP(C34,Locations!B:D,2,FALSE))*PI()/180) * COS((VLOOKUP(D34,Locations!B:D,2,FALSE))*PI()/180)*COS((VLOOKUP(D34,Locations!B:D,3,FALSE))* PI()/180-(VLOOKUP(C34,Locations!B:D,3,FALSE))*PI()/180))/1.609,0))),""))</f>
        <v/>
      </c>
      <c r="K34" s="100" t="str" cm="1">
        <f t="array" ref="K34">IFERROR((ROUND(IF(AND(E34="Train",INDEX(Locations!$B$3:$E$308,MATCH('Dept C Planning'!C34,Locations!$B$3:$B$308,0),4)="Europe",INDEX(Locations!$B$3:$E$308,MATCH('Dept C Planning'!D34,Locations!$B$3:$B$308,0),4)="UK"),(((INDEX(Dover!$B$3:$G$124,MATCH('Dept C Planning'!C34,Dover!$B$3:$B$124,0),6))*Transport!$D$3)+(INDEX(Dover!$B$3:$G$124,MATCH('Dept C Planning'!D34,Dover!$B$3:$B$124,0),6)*Transport!$C$3))*'Dept C Planning'!F34*IF(I34="Yes",2,1),IF(AND(E34="Train",INDEX(Locations!$B$3:$E$308,MATCH('Dept C Planning'!D34,Locations!$B$3:$B$308,0),4)="Europe",INDEX(Locations!$B$3:$E$308,MATCH('Dept C Planning'!C34,Locations!$B$3:$B$308,0),4)="UK"),(((INDEX(Dover!$B$3:$G$124,MATCH('Dept C Planning'!D34,Dover!$B$3:$B$124,0),6))*Transport!$D$3)+(INDEX(Dover!$B$3:$G$124,MATCH('Dept C Planning'!C34,Dover!$B$3:$B$124,0),6)*Transport!$C$3))*'Dept C Planning'!F34*IF(I34="Yes",2,1),IF(AND(E34="Bus/Coach",INDEX(Locations!$B$3:$E$308,MATCH('Dept C Planning'!C34,Locations!$B$3:$B$308,0),4)="Europe",INDEX(Locations!$B$3:$E$308,MATCH('Dept C Planning'!D34,Locations!$B$3:$B$308,0),4)="UK"),((((J34)-42.4)*Transport!$D$5)+(42.4*Transport!$D$13))*'Dept C Planning'!F34,IF(AND(E34="Bus/Coach",INDEX(Locations!$B$3:$E$308,MATCH('Dept C Planning'!D34,Locations!$B$3:$B$308,0),4)="Europe",INDEX(Locations!$B$3:$E$308,MATCH('Dept C Planning'!C34,Locations!$B$3:$B$308,0),4)="UK"),((((J34)-42.4)*Transport!$D$5)+(42.4*Transport!$D$13))*'Dept C Planning'!F34,IF(AND(E34="Car",INDEX(Locations!$B$3:$E$308,MATCH('Dept C Planning'!C34,Locations!$B$3:$B$308,0),4)="Europe",INDEX(Locations!$B$3:$E$308,MATCH('Dept C Planning'!D34,Locations!$B$3:$B$308,0),4)="UK"),(((((J34)-42.4)*Transport!$D$9)+(42.4*Transport!$D$14))*'Dept C Planning'!F34),IF(AND(E34="Car",INDEX(Locations!$B$3:$E$308,MATCH('Dept C Planning'!D34,Locations!$B$3:$B$308,0),4)="Europe",INDEX(Locations!$B$3:$E$308,MATCH('Dept C Planning'!C34,Locations!$B$3:$B$308,0),4)="UK"),(((((J34)-42.4)*Transport!$D$9)+(42.4*Transport!$D$14))*'Dept C Planning'!F34),IF(AND(E34="Hybrid car",INDEX(Locations!$B$3:$E$308,MATCH('Dept C Planning'!C34,Locations!$B$3:$B$308,0),4)="Europe",INDEX(Locations!$B$3:$E$308,MATCH('Dept C Planning'!D34,Locations!$B$3:$B$308,0),4)="UK"),(((((J34)-42.4)*Transport!$D$9)+(42.4*Transport!$D$14))*'Dept C Planning'!F34),IF(AND(E34="Hybrid car",INDEX(Locations!$B$3:$E$308,MATCH('Dept C Planning'!D34,Locations!$B$3:$B$308,0),4)="Europe",INDEX(Locations!$B$3:$E$308,MATCH('Dept C Planning'!C34,Locations!$B$3:$B$308,0),4)="UK"),(((((J34)-42.4)*Transport!$D$9)+(42.4*Transport!$D$14))*'Dept C Planning'!F34),IF(AND(E34="Electric car",INDEX(Locations!$B$3:$E$308,MATCH('Dept C Planning'!C34,Locations!$B$3:$B$308,0),4)="Europe",INDEX(Locations!$B$3:$E$308,MATCH('Dept C Planning'!D34,Locations!$B$3:$B$308,0),4)="UK"),(((((J34)-42.4)*Transport!$D$8)+(42.4*Transport!$D$14))*'Dept C Planning'!F34),IF(AND(E34="Electric car",INDEX(Locations!$B$3:$E$308,MATCH('Dept C Planning'!D34,Locations!$B$3:$B$308,0),4)="Europe",INDEX(Locations!$B$3:$E$308,MATCH('Dept C Planning'!C34,Locations!$B$3:$B$308,0),4)="UK"),(((((J34)-42.4)*Transport!$D$8)+(42.4*Transport!$D$14))*'Dept C Planning'!F34),IF(AND(OR(C34="Ireland",INDEX(Locations!$B$3:$F$308,MATCH('Dept C Planning'!C34,Locations!$B$3:$B$308,0),5)="Yes"),E34="Car",INDEX(Locations!$B$3:$E$308,MATCH('Dept C Planning'!D34,Locations!$B$3:$B$308,0),4)="UK"),(J34)*(0.15*Transport!$C$14+0.85*Transport!$C$9)*'Dept C Planning'!F34,IF(AND(OR(D34="Ireland",INDEX(Locations!$B$3:$F$308,MATCH('Dept C Planning'!D34,Locations!$B$3:$B$308,0),5)="Yes"),E34="Car",INDEX(Locations!$B$3:$E$308,MATCH('Dept C Planning'!C34,Locations!$B$3:$B$308,0),4)="UK"),(J34)*(0.15*Transport!$C$14+0.85*Transport!$C$9)*'Dept C Planning'!F34,IF(AND(OR(C34="Ireland",INDEX(Locations!$B$3:$F$308,MATCH('Dept C Planning'!C34,Locations!$B$3:$B$308,0),5)="Yes"),E34="Hybrid Car",INDEX(Locations!$B$3:$E$308,MATCH('Dept C Planning'!D34,Locations!$B$3:$B$308,0),4)="UK"),(J34)*(0.15*Transport!$C$14+0.85*Transport!$C$9)*'Dept C Planning'!F34,IF(AND(OR(D34="Ireland",INDEX(Locations!$B$3:$F$308,MATCH('Dept C Planning'!D34,Locations!$B$3:$B$308,0),5)="Yes"),E34="Hybrid Car",INDEX(Locations!$B$3:$E$308,MATCH('Dept C Planning'!C34,Locations!$B$3:$B$308,0),4)="UK"),(J34)*(0.15*Transport!$C$14+0.85*Transport!$C$9)*'Dept C Planning'!F34,IF(AND(OR(C34="Ireland",INDEX(Locations!$B$3:$F$308,MATCH('Dept C Planning'!C34,Locations!$B$3:$B$308,0),5)="Yes"),E34="Electric Car",INDEX(Locations!$B$3:$E$308,MATCH('Dept C Planning'!D34,Locations!$B$3:$B$308,0),4)="UK"),(J34)*(0.15*Transport!$C$14+0.85*Transport!$C$8)*'Dept C Planning'!F34,IF(AND(OR(D34="Ireland",INDEX(Locations!$B$3:$F$308,MATCH('Dept C Planning'!D34,Locations!$B$3:$B$308,0),5)="Yes"),E34="Electric Car",INDEX(Locations!$B$3:$E$308,MATCH('Dept C Planning'!C34,Locations!$B$3:$B$308,0),4)="UK"),(J34)*(0.15*Transport!$C$14+0.85*Transport!$C$8)*'Dept C Planning'!F34,IF(AND(OR(C34="Ireland",INDEX(Locations!$B$3:$F$308,MATCH('Dept C Planning'!C34,Locations!$B$3:$B$308,0),5)="Yes"),E34="Bus/Coach",INDEX(Locations!$B$3:$E$308,MATCH('Dept C Planning'!D34,Locations!$B$3:$B$308,0),4)="UK"),(J34)*(0.15*Transport!$C$13+0.85*Transport!$C$5)*'Dept C Planning'!F34,IF(AND(OR(D34="Ireland",INDEX(Locations!$B$3:$F$308,MATCH('Dept C Planning'!D34,Locations!$B$3:$B$308,0),5)="Yes"),E34="Bus/Coach",INDEX(Locations!$B$3:$E$308,MATCH('Dept C Planning'!C34,Locations!$B$3:$B$308,0),4)="UK"),(J34)*(0.15*Transport!$C$13+0.85*Transport!$C$5)*'Dept C Planning'!F34,IF(AND(OR(C34="Ireland",INDEX(Locations!$B$3:$F$308,MATCH('Dept C Planning'!C34,Locations!$B$3:$B$308,0),5)="Yes"),E34="Train",INDEX(Locations!$B$3:$E$308,MATCH('Dept C Planning'!D34,Locations!$B$3:$B$308,0),4)="UK"),(J34)*(0.15*Transport!$C$13+0.85*Transport!$C$3)*'Dept C Planning'!F34,IF(AND(OR(D34="Ireland",INDEX(Locations!$B$3:$F$308,MATCH('Dept C Planning'!D34,Locations!$B$3:$B$308,0),5)="Yes"),E34="Train",INDEX(Locations!$B$3:$E$308,MATCH('Dept C Planning'!C34,Locations!$B$3:$B$308,0),4)="UK"),(J34)*(0.15*Transport!$C$13+0.85*Transport!$C$3),J34*(INDEX(Transport!$B$3:$E$14,MATCH('Dept C Planning'!E34,Transport!$B$3:$B$14,0),IF(INDEX(Locations!$B$3:$G$308,MATCH('Dept C Planning'!C34,Locations!$B$3:$B$308,0),4)="UK",2,IF(INDEX(Locations!$B$3:$G$308,MATCH('Dept C Planning'!C34,Locations!$B$3:$B$308,0),4)="Europe",3,4)))))*F34*G34*H34))))))))))))))))))),1)),"")</f>
        <v/>
      </c>
      <c r="L34" s="90"/>
      <c r="M34" s="96"/>
      <c r="N34" s="96"/>
    </row>
    <row r="35" spans="1:14" ht="17.399999999999999" customHeight="1" x14ac:dyDescent="0.25">
      <c r="A35" s="90"/>
      <c r="B35" s="91"/>
      <c r="C35" s="91"/>
      <c r="D35" s="91"/>
      <c r="E35" s="91"/>
      <c r="F35" s="90"/>
      <c r="G35" s="90">
        <v>1</v>
      </c>
      <c r="H35" s="101">
        <v>1</v>
      </c>
      <c r="I35" s="91"/>
      <c r="J35" s="100" t="str">
        <f>(IFERROR(IF(I35="Yes",(ROUND(6371 * ACOS(SIN((VLOOKUP(C35,Locations!B:D,2,FALSE))*PI()/180)*SIN((VLOOKUP(D35,Locations!B:D,2,FALSE))*PI()/180) + COS((VLOOKUP(C35,Locations!B:D,2,FALSE))*PI()/180) * COS((VLOOKUP(D35,Locations!B:D,2,FALSE))*PI()/180)*COS((VLOOKUP(D35,Locations!B:D,3,FALSE))* PI()/180-(VLOOKUP(C35,Locations!B:D,3,FALSE))*PI()/180))/1.609,0))*2,(ROUND(6371 * ACOS(SIN((VLOOKUP(C35,Locations!B:D,2,FALSE))*PI()/180)*SIN((VLOOKUP(D35,Locations!B:D,2,FALSE))*PI()/180) + COS((VLOOKUP(C35,Locations!B:D,2,FALSE))*PI()/180) * COS((VLOOKUP(D35,Locations!B:D,2,FALSE))*PI()/180)*COS((VLOOKUP(D35,Locations!B:D,3,FALSE))* PI()/180-(VLOOKUP(C35,Locations!B:D,3,FALSE))*PI()/180))/1.609,0))),""))</f>
        <v/>
      </c>
      <c r="K35" s="100" t="str" cm="1">
        <f t="array" ref="K35">IFERROR((ROUND(IF(AND(E35="Train",INDEX(Locations!$B$3:$E$308,MATCH('Dept C Planning'!C35,Locations!$B$3:$B$308,0),4)="Europe",INDEX(Locations!$B$3:$E$308,MATCH('Dept C Planning'!D35,Locations!$B$3:$B$308,0),4)="UK"),(((INDEX(Dover!$B$3:$G$124,MATCH('Dept C Planning'!C35,Dover!$B$3:$B$124,0),6))*Transport!$D$3)+(INDEX(Dover!$B$3:$G$124,MATCH('Dept C Planning'!D35,Dover!$B$3:$B$124,0),6)*Transport!$C$3))*'Dept C Planning'!F35*IF(I35="Yes",2,1),IF(AND(E35="Train",INDEX(Locations!$B$3:$E$308,MATCH('Dept C Planning'!D35,Locations!$B$3:$B$308,0),4)="Europe",INDEX(Locations!$B$3:$E$308,MATCH('Dept C Planning'!C35,Locations!$B$3:$B$308,0),4)="UK"),(((INDEX(Dover!$B$3:$G$124,MATCH('Dept C Planning'!D35,Dover!$B$3:$B$124,0),6))*Transport!$D$3)+(INDEX(Dover!$B$3:$G$124,MATCH('Dept C Planning'!C35,Dover!$B$3:$B$124,0),6)*Transport!$C$3))*'Dept C Planning'!F35*IF(I35="Yes",2,1),IF(AND(E35="Bus/Coach",INDEX(Locations!$B$3:$E$308,MATCH('Dept C Planning'!C35,Locations!$B$3:$B$308,0),4)="Europe",INDEX(Locations!$B$3:$E$308,MATCH('Dept C Planning'!D35,Locations!$B$3:$B$308,0),4)="UK"),((((J35)-42.4)*Transport!$D$5)+(42.4*Transport!$D$13))*'Dept C Planning'!F35,IF(AND(E35="Bus/Coach",INDEX(Locations!$B$3:$E$308,MATCH('Dept C Planning'!D35,Locations!$B$3:$B$308,0),4)="Europe",INDEX(Locations!$B$3:$E$308,MATCH('Dept C Planning'!C35,Locations!$B$3:$B$308,0),4)="UK"),((((J35)-42.4)*Transport!$D$5)+(42.4*Transport!$D$13))*'Dept C Planning'!F35,IF(AND(E35="Car",INDEX(Locations!$B$3:$E$308,MATCH('Dept C Planning'!C35,Locations!$B$3:$B$308,0),4)="Europe",INDEX(Locations!$B$3:$E$308,MATCH('Dept C Planning'!D35,Locations!$B$3:$B$308,0),4)="UK"),(((((J35)-42.4)*Transport!$D$9)+(42.4*Transport!$D$14))*'Dept C Planning'!F35),IF(AND(E35="Car",INDEX(Locations!$B$3:$E$308,MATCH('Dept C Planning'!D35,Locations!$B$3:$B$308,0),4)="Europe",INDEX(Locations!$B$3:$E$308,MATCH('Dept C Planning'!C35,Locations!$B$3:$B$308,0),4)="UK"),(((((J35)-42.4)*Transport!$D$9)+(42.4*Transport!$D$14))*'Dept C Planning'!F35),IF(AND(E35="Hybrid car",INDEX(Locations!$B$3:$E$308,MATCH('Dept C Planning'!C35,Locations!$B$3:$B$308,0),4)="Europe",INDEX(Locations!$B$3:$E$308,MATCH('Dept C Planning'!D35,Locations!$B$3:$B$308,0),4)="UK"),(((((J35)-42.4)*Transport!$D$9)+(42.4*Transport!$D$14))*'Dept C Planning'!F35),IF(AND(E35="Hybrid car",INDEX(Locations!$B$3:$E$308,MATCH('Dept C Planning'!D35,Locations!$B$3:$B$308,0),4)="Europe",INDEX(Locations!$B$3:$E$308,MATCH('Dept C Planning'!C35,Locations!$B$3:$B$308,0),4)="UK"),(((((J35)-42.4)*Transport!$D$9)+(42.4*Transport!$D$14))*'Dept C Planning'!F35),IF(AND(E35="Electric car",INDEX(Locations!$B$3:$E$308,MATCH('Dept C Planning'!C35,Locations!$B$3:$B$308,0),4)="Europe",INDEX(Locations!$B$3:$E$308,MATCH('Dept C Planning'!D35,Locations!$B$3:$B$308,0),4)="UK"),(((((J35)-42.4)*Transport!$D$8)+(42.4*Transport!$D$14))*'Dept C Planning'!F35),IF(AND(E35="Electric car",INDEX(Locations!$B$3:$E$308,MATCH('Dept C Planning'!D35,Locations!$B$3:$B$308,0),4)="Europe",INDEX(Locations!$B$3:$E$308,MATCH('Dept C Planning'!C35,Locations!$B$3:$B$308,0),4)="UK"),(((((J35)-42.4)*Transport!$D$8)+(42.4*Transport!$D$14))*'Dept C Planning'!F35),IF(AND(OR(C35="Ireland",INDEX(Locations!$B$3:$F$308,MATCH('Dept C Planning'!C35,Locations!$B$3:$B$308,0),5)="Yes"),E35="Car",INDEX(Locations!$B$3:$E$308,MATCH('Dept C Planning'!D35,Locations!$B$3:$B$308,0),4)="UK"),(J35)*(0.15*Transport!$C$14+0.85*Transport!$C$9)*'Dept C Planning'!F35,IF(AND(OR(D35="Ireland",INDEX(Locations!$B$3:$F$308,MATCH('Dept C Planning'!D35,Locations!$B$3:$B$308,0),5)="Yes"),E35="Car",INDEX(Locations!$B$3:$E$308,MATCH('Dept C Planning'!C35,Locations!$B$3:$B$308,0),4)="UK"),(J35)*(0.15*Transport!$C$14+0.85*Transport!$C$9)*'Dept C Planning'!F35,IF(AND(OR(C35="Ireland",INDEX(Locations!$B$3:$F$308,MATCH('Dept C Planning'!C35,Locations!$B$3:$B$308,0),5)="Yes"),E35="Hybrid Car",INDEX(Locations!$B$3:$E$308,MATCH('Dept C Planning'!D35,Locations!$B$3:$B$308,0),4)="UK"),(J35)*(0.15*Transport!$C$14+0.85*Transport!$C$9)*'Dept C Planning'!F35,IF(AND(OR(D35="Ireland",INDEX(Locations!$B$3:$F$308,MATCH('Dept C Planning'!D35,Locations!$B$3:$B$308,0),5)="Yes"),E35="Hybrid Car",INDEX(Locations!$B$3:$E$308,MATCH('Dept C Planning'!C35,Locations!$B$3:$B$308,0),4)="UK"),(J35)*(0.15*Transport!$C$14+0.85*Transport!$C$9)*'Dept C Planning'!F35,IF(AND(OR(C35="Ireland",INDEX(Locations!$B$3:$F$308,MATCH('Dept C Planning'!C35,Locations!$B$3:$B$308,0),5)="Yes"),E35="Electric Car",INDEX(Locations!$B$3:$E$308,MATCH('Dept C Planning'!D35,Locations!$B$3:$B$308,0),4)="UK"),(J35)*(0.15*Transport!$C$14+0.85*Transport!$C$8)*'Dept C Planning'!F35,IF(AND(OR(D35="Ireland",INDEX(Locations!$B$3:$F$308,MATCH('Dept C Planning'!D35,Locations!$B$3:$B$308,0),5)="Yes"),E35="Electric Car",INDEX(Locations!$B$3:$E$308,MATCH('Dept C Planning'!C35,Locations!$B$3:$B$308,0),4)="UK"),(J35)*(0.15*Transport!$C$14+0.85*Transport!$C$8)*'Dept C Planning'!F35,IF(AND(OR(C35="Ireland",INDEX(Locations!$B$3:$F$308,MATCH('Dept C Planning'!C35,Locations!$B$3:$B$308,0),5)="Yes"),E35="Bus/Coach",INDEX(Locations!$B$3:$E$308,MATCH('Dept C Planning'!D35,Locations!$B$3:$B$308,0),4)="UK"),(J35)*(0.15*Transport!$C$13+0.85*Transport!$C$5)*'Dept C Planning'!F35,IF(AND(OR(D35="Ireland",INDEX(Locations!$B$3:$F$308,MATCH('Dept C Planning'!D35,Locations!$B$3:$B$308,0),5)="Yes"),E35="Bus/Coach",INDEX(Locations!$B$3:$E$308,MATCH('Dept C Planning'!C35,Locations!$B$3:$B$308,0),4)="UK"),(J35)*(0.15*Transport!$C$13+0.85*Transport!$C$5)*'Dept C Planning'!F35,IF(AND(OR(C35="Ireland",INDEX(Locations!$B$3:$F$308,MATCH('Dept C Planning'!C35,Locations!$B$3:$B$308,0),5)="Yes"),E35="Train",INDEX(Locations!$B$3:$E$308,MATCH('Dept C Planning'!D35,Locations!$B$3:$B$308,0),4)="UK"),(J35)*(0.15*Transport!$C$13+0.85*Transport!$C$3)*'Dept C Planning'!F35,IF(AND(OR(D35="Ireland",INDEX(Locations!$B$3:$F$308,MATCH('Dept C Planning'!D35,Locations!$B$3:$B$308,0),5)="Yes"),E35="Train",INDEX(Locations!$B$3:$E$308,MATCH('Dept C Planning'!C35,Locations!$B$3:$B$308,0),4)="UK"),(J35)*(0.15*Transport!$C$13+0.85*Transport!$C$3),J35*(INDEX(Transport!$B$3:$E$14,MATCH('Dept C Planning'!E35,Transport!$B$3:$B$14,0),IF(INDEX(Locations!$B$3:$G$308,MATCH('Dept C Planning'!C35,Locations!$B$3:$B$308,0),4)="UK",2,IF(INDEX(Locations!$B$3:$G$308,MATCH('Dept C Planning'!C35,Locations!$B$3:$B$308,0),4)="Europe",3,4)))))*F35*G35*H35))))))))))))))))))),1)),"")</f>
        <v/>
      </c>
      <c r="L35" s="90"/>
      <c r="M35" s="96"/>
      <c r="N35" s="96"/>
    </row>
    <row r="36" spans="1:14" ht="17.399999999999999" customHeight="1" x14ac:dyDescent="0.25">
      <c r="A36" s="90"/>
      <c r="B36" s="91"/>
      <c r="C36" s="91"/>
      <c r="D36" s="91"/>
      <c r="E36" s="91"/>
      <c r="F36" s="90"/>
      <c r="G36" s="90">
        <v>1</v>
      </c>
      <c r="H36" s="101">
        <v>1</v>
      </c>
      <c r="I36" s="91"/>
      <c r="J36" s="100" t="str">
        <f>(IFERROR(IF(I36="Yes",(ROUND(6371 * ACOS(SIN((VLOOKUP(C36,Locations!B:D,2,FALSE))*PI()/180)*SIN((VLOOKUP(D36,Locations!B:D,2,FALSE))*PI()/180) + COS((VLOOKUP(C36,Locations!B:D,2,FALSE))*PI()/180) * COS((VLOOKUP(D36,Locations!B:D,2,FALSE))*PI()/180)*COS((VLOOKUP(D36,Locations!B:D,3,FALSE))* PI()/180-(VLOOKUP(C36,Locations!B:D,3,FALSE))*PI()/180))/1.609,0))*2,(ROUND(6371 * ACOS(SIN((VLOOKUP(C36,Locations!B:D,2,FALSE))*PI()/180)*SIN((VLOOKUP(D36,Locations!B:D,2,FALSE))*PI()/180) + COS((VLOOKUP(C36,Locations!B:D,2,FALSE))*PI()/180) * COS((VLOOKUP(D36,Locations!B:D,2,FALSE))*PI()/180)*COS((VLOOKUP(D36,Locations!B:D,3,FALSE))* PI()/180-(VLOOKUP(C36,Locations!B:D,3,FALSE))*PI()/180))/1.609,0))),""))</f>
        <v/>
      </c>
      <c r="K36" s="100" t="str" cm="1">
        <f t="array" ref="K36">IFERROR((ROUND(IF(AND(E36="Train",INDEX(Locations!$B$3:$E$308,MATCH('Dept C Planning'!C36,Locations!$B$3:$B$308,0),4)="Europe",INDEX(Locations!$B$3:$E$308,MATCH('Dept C Planning'!D36,Locations!$B$3:$B$308,0),4)="UK"),(((INDEX(Dover!$B$3:$G$124,MATCH('Dept C Planning'!C36,Dover!$B$3:$B$124,0),6))*Transport!$D$3)+(INDEX(Dover!$B$3:$G$124,MATCH('Dept C Planning'!D36,Dover!$B$3:$B$124,0),6)*Transport!$C$3))*'Dept C Planning'!F36*IF(I36="Yes",2,1),IF(AND(E36="Train",INDEX(Locations!$B$3:$E$308,MATCH('Dept C Planning'!D36,Locations!$B$3:$B$308,0),4)="Europe",INDEX(Locations!$B$3:$E$308,MATCH('Dept C Planning'!C36,Locations!$B$3:$B$308,0),4)="UK"),(((INDEX(Dover!$B$3:$G$124,MATCH('Dept C Planning'!D36,Dover!$B$3:$B$124,0),6))*Transport!$D$3)+(INDEX(Dover!$B$3:$G$124,MATCH('Dept C Planning'!C36,Dover!$B$3:$B$124,0),6)*Transport!$C$3))*'Dept C Planning'!F36*IF(I36="Yes",2,1),IF(AND(E36="Bus/Coach",INDEX(Locations!$B$3:$E$308,MATCH('Dept C Planning'!C36,Locations!$B$3:$B$308,0),4)="Europe",INDEX(Locations!$B$3:$E$308,MATCH('Dept C Planning'!D36,Locations!$B$3:$B$308,0),4)="UK"),((((J36)-42.4)*Transport!$D$5)+(42.4*Transport!$D$13))*'Dept C Planning'!F36,IF(AND(E36="Bus/Coach",INDEX(Locations!$B$3:$E$308,MATCH('Dept C Planning'!D36,Locations!$B$3:$B$308,0),4)="Europe",INDEX(Locations!$B$3:$E$308,MATCH('Dept C Planning'!C36,Locations!$B$3:$B$308,0),4)="UK"),((((J36)-42.4)*Transport!$D$5)+(42.4*Transport!$D$13))*'Dept C Planning'!F36,IF(AND(E36="Car",INDEX(Locations!$B$3:$E$308,MATCH('Dept C Planning'!C36,Locations!$B$3:$B$308,0),4)="Europe",INDEX(Locations!$B$3:$E$308,MATCH('Dept C Planning'!D36,Locations!$B$3:$B$308,0),4)="UK"),(((((J36)-42.4)*Transport!$D$9)+(42.4*Transport!$D$14))*'Dept C Planning'!F36),IF(AND(E36="Car",INDEX(Locations!$B$3:$E$308,MATCH('Dept C Planning'!D36,Locations!$B$3:$B$308,0),4)="Europe",INDEX(Locations!$B$3:$E$308,MATCH('Dept C Planning'!C36,Locations!$B$3:$B$308,0),4)="UK"),(((((J36)-42.4)*Transport!$D$9)+(42.4*Transport!$D$14))*'Dept C Planning'!F36),IF(AND(E36="Hybrid car",INDEX(Locations!$B$3:$E$308,MATCH('Dept C Planning'!C36,Locations!$B$3:$B$308,0),4)="Europe",INDEX(Locations!$B$3:$E$308,MATCH('Dept C Planning'!D36,Locations!$B$3:$B$308,0),4)="UK"),(((((J36)-42.4)*Transport!$D$9)+(42.4*Transport!$D$14))*'Dept C Planning'!F36),IF(AND(E36="Hybrid car",INDEX(Locations!$B$3:$E$308,MATCH('Dept C Planning'!D36,Locations!$B$3:$B$308,0),4)="Europe",INDEX(Locations!$B$3:$E$308,MATCH('Dept C Planning'!C36,Locations!$B$3:$B$308,0),4)="UK"),(((((J36)-42.4)*Transport!$D$9)+(42.4*Transport!$D$14))*'Dept C Planning'!F36),IF(AND(E36="Electric car",INDEX(Locations!$B$3:$E$308,MATCH('Dept C Planning'!C36,Locations!$B$3:$B$308,0),4)="Europe",INDEX(Locations!$B$3:$E$308,MATCH('Dept C Planning'!D36,Locations!$B$3:$B$308,0),4)="UK"),(((((J36)-42.4)*Transport!$D$8)+(42.4*Transport!$D$14))*'Dept C Planning'!F36),IF(AND(E36="Electric car",INDEX(Locations!$B$3:$E$308,MATCH('Dept C Planning'!D36,Locations!$B$3:$B$308,0),4)="Europe",INDEX(Locations!$B$3:$E$308,MATCH('Dept C Planning'!C36,Locations!$B$3:$B$308,0),4)="UK"),(((((J36)-42.4)*Transport!$D$8)+(42.4*Transport!$D$14))*'Dept C Planning'!F36),IF(AND(OR(C36="Ireland",INDEX(Locations!$B$3:$F$308,MATCH('Dept C Planning'!C36,Locations!$B$3:$B$308,0),5)="Yes"),E36="Car",INDEX(Locations!$B$3:$E$308,MATCH('Dept C Planning'!D36,Locations!$B$3:$B$308,0),4)="UK"),(J36)*(0.15*Transport!$C$14+0.85*Transport!$C$9)*'Dept C Planning'!F36,IF(AND(OR(D36="Ireland",INDEX(Locations!$B$3:$F$308,MATCH('Dept C Planning'!D36,Locations!$B$3:$B$308,0),5)="Yes"),E36="Car",INDEX(Locations!$B$3:$E$308,MATCH('Dept C Planning'!C36,Locations!$B$3:$B$308,0),4)="UK"),(J36)*(0.15*Transport!$C$14+0.85*Transport!$C$9)*'Dept C Planning'!F36,IF(AND(OR(C36="Ireland",INDEX(Locations!$B$3:$F$308,MATCH('Dept C Planning'!C36,Locations!$B$3:$B$308,0),5)="Yes"),E36="Hybrid Car",INDEX(Locations!$B$3:$E$308,MATCH('Dept C Planning'!D36,Locations!$B$3:$B$308,0),4)="UK"),(J36)*(0.15*Transport!$C$14+0.85*Transport!$C$9)*'Dept C Planning'!F36,IF(AND(OR(D36="Ireland",INDEX(Locations!$B$3:$F$308,MATCH('Dept C Planning'!D36,Locations!$B$3:$B$308,0),5)="Yes"),E36="Hybrid Car",INDEX(Locations!$B$3:$E$308,MATCH('Dept C Planning'!C36,Locations!$B$3:$B$308,0),4)="UK"),(J36)*(0.15*Transport!$C$14+0.85*Transport!$C$9)*'Dept C Planning'!F36,IF(AND(OR(C36="Ireland",INDEX(Locations!$B$3:$F$308,MATCH('Dept C Planning'!C36,Locations!$B$3:$B$308,0),5)="Yes"),E36="Electric Car",INDEX(Locations!$B$3:$E$308,MATCH('Dept C Planning'!D36,Locations!$B$3:$B$308,0),4)="UK"),(J36)*(0.15*Transport!$C$14+0.85*Transport!$C$8)*'Dept C Planning'!F36,IF(AND(OR(D36="Ireland",INDEX(Locations!$B$3:$F$308,MATCH('Dept C Planning'!D36,Locations!$B$3:$B$308,0),5)="Yes"),E36="Electric Car",INDEX(Locations!$B$3:$E$308,MATCH('Dept C Planning'!C36,Locations!$B$3:$B$308,0),4)="UK"),(J36)*(0.15*Transport!$C$14+0.85*Transport!$C$8)*'Dept C Planning'!F36,IF(AND(OR(C36="Ireland",INDEX(Locations!$B$3:$F$308,MATCH('Dept C Planning'!C36,Locations!$B$3:$B$308,0),5)="Yes"),E36="Bus/Coach",INDEX(Locations!$B$3:$E$308,MATCH('Dept C Planning'!D36,Locations!$B$3:$B$308,0),4)="UK"),(J36)*(0.15*Transport!$C$13+0.85*Transport!$C$5)*'Dept C Planning'!F36,IF(AND(OR(D36="Ireland",INDEX(Locations!$B$3:$F$308,MATCH('Dept C Planning'!D36,Locations!$B$3:$B$308,0),5)="Yes"),E36="Bus/Coach",INDEX(Locations!$B$3:$E$308,MATCH('Dept C Planning'!C36,Locations!$B$3:$B$308,0),4)="UK"),(J36)*(0.15*Transport!$C$13+0.85*Transport!$C$5)*'Dept C Planning'!F36,IF(AND(OR(C36="Ireland",INDEX(Locations!$B$3:$F$308,MATCH('Dept C Planning'!C36,Locations!$B$3:$B$308,0),5)="Yes"),E36="Train",INDEX(Locations!$B$3:$E$308,MATCH('Dept C Planning'!D36,Locations!$B$3:$B$308,0),4)="UK"),(J36)*(0.15*Transport!$C$13+0.85*Transport!$C$3)*'Dept C Planning'!F36,IF(AND(OR(D36="Ireland",INDEX(Locations!$B$3:$F$308,MATCH('Dept C Planning'!D36,Locations!$B$3:$B$308,0),5)="Yes"),E36="Train",INDEX(Locations!$B$3:$E$308,MATCH('Dept C Planning'!C36,Locations!$B$3:$B$308,0),4)="UK"),(J36)*(0.15*Transport!$C$13+0.85*Transport!$C$3),J36*(INDEX(Transport!$B$3:$E$14,MATCH('Dept C Planning'!E36,Transport!$B$3:$B$14,0),IF(INDEX(Locations!$B$3:$G$308,MATCH('Dept C Planning'!C36,Locations!$B$3:$B$308,0),4)="UK",2,IF(INDEX(Locations!$B$3:$G$308,MATCH('Dept C Planning'!C36,Locations!$B$3:$B$308,0),4)="Europe",3,4)))))*F36*G36*H36))))))))))))))))))),1)),"")</f>
        <v/>
      </c>
      <c r="L36" s="90"/>
      <c r="M36" s="96"/>
      <c r="N36" s="96"/>
    </row>
    <row r="37" spans="1:14" ht="17.399999999999999" customHeight="1" x14ac:dyDescent="0.25">
      <c r="A37" s="90"/>
      <c r="B37" s="91"/>
      <c r="C37" s="91"/>
      <c r="D37" s="91"/>
      <c r="E37" s="91"/>
      <c r="F37" s="90"/>
      <c r="G37" s="90">
        <v>1</v>
      </c>
      <c r="H37" s="101">
        <v>1</v>
      </c>
      <c r="I37" s="91"/>
      <c r="J37" s="100" t="str">
        <f>(IFERROR(IF(I37="Yes",(ROUND(6371 * ACOS(SIN((VLOOKUP(C37,Locations!B:D,2,FALSE))*PI()/180)*SIN((VLOOKUP(D37,Locations!B:D,2,FALSE))*PI()/180) + COS((VLOOKUP(C37,Locations!B:D,2,FALSE))*PI()/180) * COS((VLOOKUP(D37,Locations!B:D,2,FALSE))*PI()/180)*COS((VLOOKUP(D37,Locations!B:D,3,FALSE))* PI()/180-(VLOOKUP(C37,Locations!B:D,3,FALSE))*PI()/180))/1.609,0))*2,(ROUND(6371 * ACOS(SIN((VLOOKUP(C37,Locations!B:D,2,FALSE))*PI()/180)*SIN((VLOOKUP(D37,Locations!B:D,2,FALSE))*PI()/180) + COS((VLOOKUP(C37,Locations!B:D,2,FALSE))*PI()/180) * COS((VLOOKUP(D37,Locations!B:D,2,FALSE))*PI()/180)*COS((VLOOKUP(D37,Locations!B:D,3,FALSE))* PI()/180-(VLOOKUP(C37,Locations!B:D,3,FALSE))*PI()/180))/1.609,0))),""))</f>
        <v/>
      </c>
      <c r="K37" s="100" t="str" cm="1">
        <f t="array" ref="K37">IFERROR((ROUND(IF(AND(E37="Train",INDEX(Locations!$B$3:$E$308,MATCH('Dept C Planning'!C37,Locations!$B$3:$B$308,0),4)="Europe",INDEX(Locations!$B$3:$E$308,MATCH('Dept C Planning'!D37,Locations!$B$3:$B$308,0),4)="UK"),(((INDEX(Dover!$B$3:$G$124,MATCH('Dept C Planning'!C37,Dover!$B$3:$B$124,0),6))*Transport!$D$3)+(INDEX(Dover!$B$3:$G$124,MATCH('Dept C Planning'!D37,Dover!$B$3:$B$124,0),6)*Transport!$C$3))*'Dept C Planning'!F37*IF(I37="Yes",2,1),IF(AND(E37="Train",INDEX(Locations!$B$3:$E$308,MATCH('Dept C Planning'!D37,Locations!$B$3:$B$308,0),4)="Europe",INDEX(Locations!$B$3:$E$308,MATCH('Dept C Planning'!C37,Locations!$B$3:$B$308,0),4)="UK"),(((INDEX(Dover!$B$3:$G$124,MATCH('Dept C Planning'!D37,Dover!$B$3:$B$124,0),6))*Transport!$D$3)+(INDEX(Dover!$B$3:$G$124,MATCH('Dept C Planning'!C37,Dover!$B$3:$B$124,0),6)*Transport!$C$3))*'Dept C Planning'!F37*IF(I37="Yes",2,1),IF(AND(E37="Bus/Coach",INDEX(Locations!$B$3:$E$308,MATCH('Dept C Planning'!C37,Locations!$B$3:$B$308,0),4)="Europe",INDEX(Locations!$B$3:$E$308,MATCH('Dept C Planning'!D37,Locations!$B$3:$B$308,0),4)="UK"),((((J37)-42.4)*Transport!$D$5)+(42.4*Transport!$D$13))*'Dept C Planning'!F37,IF(AND(E37="Bus/Coach",INDEX(Locations!$B$3:$E$308,MATCH('Dept C Planning'!D37,Locations!$B$3:$B$308,0),4)="Europe",INDEX(Locations!$B$3:$E$308,MATCH('Dept C Planning'!C37,Locations!$B$3:$B$308,0),4)="UK"),((((J37)-42.4)*Transport!$D$5)+(42.4*Transport!$D$13))*'Dept C Planning'!F37,IF(AND(E37="Car",INDEX(Locations!$B$3:$E$308,MATCH('Dept C Planning'!C37,Locations!$B$3:$B$308,0),4)="Europe",INDEX(Locations!$B$3:$E$308,MATCH('Dept C Planning'!D37,Locations!$B$3:$B$308,0),4)="UK"),(((((J37)-42.4)*Transport!$D$9)+(42.4*Transport!$D$14))*'Dept C Planning'!F37),IF(AND(E37="Car",INDEX(Locations!$B$3:$E$308,MATCH('Dept C Planning'!D37,Locations!$B$3:$B$308,0),4)="Europe",INDEX(Locations!$B$3:$E$308,MATCH('Dept C Planning'!C37,Locations!$B$3:$B$308,0),4)="UK"),(((((J37)-42.4)*Transport!$D$9)+(42.4*Transport!$D$14))*'Dept C Planning'!F37),IF(AND(E37="Hybrid car",INDEX(Locations!$B$3:$E$308,MATCH('Dept C Planning'!C37,Locations!$B$3:$B$308,0),4)="Europe",INDEX(Locations!$B$3:$E$308,MATCH('Dept C Planning'!D37,Locations!$B$3:$B$308,0),4)="UK"),(((((J37)-42.4)*Transport!$D$9)+(42.4*Transport!$D$14))*'Dept C Planning'!F37),IF(AND(E37="Hybrid car",INDEX(Locations!$B$3:$E$308,MATCH('Dept C Planning'!D37,Locations!$B$3:$B$308,0),4)="Europe",INDEX(Locations!$B$3:$E$308,MATCH('Dept C Planning'!C37,Locations!$B$3:$B$308,0),4)="UK"),(((((J37)-42.4)*Transport!$D$9)+(42.4*Transport!$D$14))*'Dept C Planning'!F37),IF(AND(E37="Electric car",INDEX(Locations!$B$3:$E$308,MATCH('Dept C Planning'!C37,Locations!$B$3:$B$308,0),4)="Europe",INDEX(Locations!$B$3:$E$308,MATCH('Dept C Planning'!D37,Locations!$B$3:$B$308,0),4)="UK"),(((((J37)-42.4)*Transport!$D$8)+(42.4*Transport!$D$14))*'Dept C Planning'!F37),IF(AND(E37="Electric car",INDEX(Locations!$B$3:$E$308,MATCH('Dept C Planning'!D37,Locations!$B$3:$B$308,0),4)="Europe",INDEX(Locations!$B$3:$E$308,MATCH('Dept C Planning'!C37,Locations!$B$3:$B$308,0),4)="UK"),(((((J37)-42.4)*Transport!$D$8)+(42.4*Transport!$D$14))*'Dept C Planning'!F37),IF(AND(OR(C37="Ireland",INDEX(Locations!$B$3:$F$308,MATCH('Dept C Planning'!C37,Locations!$B$3:$B$308,0),5)="Yes"),E37="Car",INDEX(Locations!$B$3:$E$308,MATCH('Dept C Planning'!D37,Locations!$B$3:$B$308,0),4)="UK"),(J37)*(0.15*Transport!$C$14+0.85*Transport!$C$9)*'Dept C Planning'!F37,IF(AND(OR(D37="Ireland",INDEX(Locations!$B$3:$F$308,MATCH('Dept C Planning'!D37,Locations!$B$3:$B$308,0),5)="Yes"),E37="Car",INDEX(Locations!$B$3:$E$308,MATCH('Dept C Planning'!C37,Locations!$B$3:$B$308,0),4)="UK"),(J37)*(0.15*Transport!$C$14+0.85*Transport!$C$9)*'Dept C Planning'!F37,IF(AND(OR(C37="Ireland",INDEX(Locations!$B$3:$F$308,MATCH('Dept C Planning'!C37,Locations!$B$3:$B$308,0),5)="Yes"),E37="Hybrid Car",INDEX(Locations!$B$3:$E$308,MATCH('Dept C Planning'!D37,Locations!$B$3:$B$308,0),4)="UK"),(J37)*(0.15*Transport!$C$14+0.85*Transport!$C$9)*'Dept C Planning'!F37,IF(AND(OR(D37="Ireland",INDEX(Locations!$B$3:$F$308,MATCH('Dept C Planning'!D37,Locations!$B$3:$B$308,0),5)="Yes"),E37="Hybrid Car",INDEX(Locations!$B$3:$E$308,MATCH('Dept C Planning'!C37,Locations!$B$3:$B$308,0),4)="UK"),(J37)*(0.15*Transport!$C$14+0.85*Transport!$C$9)*'Dept C Planning'!F37,IF(AND(OR(C37="Ireland",INDEX(Locations!$B$3:$F$308,MATCH('Dept C Planning'!C37,Locations!$B$3:$B$308,0),5)="Yes"),E37="Electric Car",INDEX(Locations!$B$3:$E$308,MATCH('Dept C Planning'!D37,Locations!$B$3:$B$308,0),4)="UK"),(J37)*(0.15*Transport!$C$14+0.85*Transport!$C$8)*'Dept C Planning'!F37,IF(AND(OR(D37="Ireland",INDEX(Locations!$B$3:$F$308,MATCH('Dept C Planning'!D37,Locations!$B$3:$B$308,0),5)="Yes"),E37="Electric Car",INDEX(Locations!$B$3:$E$308,MATCH('Dept C Planning'!C37,Locations!$B$3:$B$308,0),4)="UK"),(J37)*(0.15*Transport!$C$14+0.85*Transport!$C$8)*'Dept C Planning'!F37,IF(AND(OR(C37="Ireland",INDEX(Locations!$B$3:$F$308,MATCH('Dept C Planning'!C37,Locations!$B$3:$B$308,0),5)="Yes"),E37="Bus/Coach",INDEX(Locations!$B$3:$E$308,MATCH('Dept C Planning'!D37,Locations!$B$3:$B$308,0),4)="UK"),(J37)*(0.15*Transport!$C$13+0.85*Transport!$C$5)*'Dept C Planning'!F37,IF(AND(OR(D37="Ireland",INDEX(Locations!$B$3:$F$308,MATCH('Dept C Planning'!D37,Locations!$B$3:$B$308,0),5)="Yes"),E37="Bus/Coach",INDEX(Locations!$B$3:$E$308,MATCH('Dept C Planning'!C37,Locations!$B$3:$B$308,0),4)="UK"),(J37)*(0.15*Transport!$C$13+0.85*Transport!$C$5)*'Dept C Planning'!F37,IF(AND(OR(C37="Ireland",INDEX(Locations!$B$3:$F$308,MATCH('Dept C Planning'!C37,Locations!$B$3:$B$308,0),5)="Yes"),E37="Train",INDEX(Locations!$B$3:$E$308,MATCH('Dept C Planning'!D37,Locations!$B$3:$B$308,0),4)="UK"),(J37)*(0.15*Transport!$C$13+0.85*Transport!$C$3)*'Dept C Planning'!F37,IF(AND(OR(D37="Ireland",INDEX(Locations!$B$3:$F$308,MATCH('Dept C Planning'!D37,Locations!$B$3:$B$308,0),5)="Yes"),E37="Train",INDEX(Locations!$B$3:$E$308,MATCH('Dept C Planning'!C37,Locations!$B$3:$B$308,0),4)="UK"),(J37)*(0.15*Transport!$C$13+0.85*Transport!$C$3),J37*(INDEX(Transport!$B$3:$E$14,MATCH('Dept C Planning'!E37,Transport!$B$3:$B$14,0),IF(INDEX(Locations!$B$3:$G$308,MATCH('Dept C Planning'!C37,Locations!$B$3:$B$308,0),4)="UK",2,IF(INDEX(Locations!$B$3:$G$308,MATCH('Dept C Planning'!C37,Locations!$B$3:$B$308,0),4)="Europe",3,4)))))*F37*G37*H37))))))))))))))))))),1)),"")</f>
        <v/>
      </c>
      <c r="L37" s="90"/>
    </row>
    <row r="38" spans="1:14" ht="17.399999999999999" customHeight="1" x14ac:dyDescent="0.25">
      <c r="A38" s="90"/>
      <c r="B38" s="91"/>
      <c r="C38" s="91"/>
      <c r="D38" s="91"/>
      <c r="E38" s="91"/>
      <c r="F38" s="90"/>
      <c r="G38" s="90">
        <v>1</v>
      </c>
      <c r="H38" s="101">
        <v>1</v>
      </c>
      <c r="I38" s="91"/>
      <c r="J38" s="100" t="str">
        <f>(IFERROR(IF(I38="Yes",(ROUND(6371 * ACOS(SIN((VLOOKUP(C38,Locations!B:D,2,FALSE))*PI()/180)*SIN((VLOOKUP(D38,Locations!B:D,2,FALSE))*PI()/180) + COS((VLOOKUP(C38,Locations!B:D,2,FALSE))*PI()/180) * COS((VLOOKUP(D38,Locations!B:D,2,FALSE))*PI()/180)*COS((VLOOKUP(D38,Locations!B:D,3,FALSE))* PI()/180-(VLOOKUP(C38,Locations!B:D,3,FALSE))*PI()/180))/1.609,0))*2,(ROUND(6371 * ACOS(SIN((VLOOKUP(C38,Locations!B:D,2,FALSE))*PI()/180)*SIN((VLOOKUP(D38,Locations!B:D,2,FALSE))*PI()/180) + COS((VLOOKUP(C38,Locations!B:D,2,FALSE))*PI()/180) * COS((VLOOKUP(D38,Locations!B:D,2,FALSE))*PI()/180)*COS((VLOOKUP(D38,Locations!B:D,3,FALSE))* PI()/180-(VLOOKUP(C38,Locations!B:D,3,FALSE))*PI()/180))/1.609,0))),""))</f>
        <v/>
      </c>
      <c r="K38" s="100" t="str" cm="1">
        <f t="array" ref="K38">IFERROR((ROUND(IF(AND(E38="Train",INDEX(Locations!$B$3:$E$308,MATCH('Dept C Planning'!C38,Locations!$B$3:$B$308,0),4)="Europe",INDEX(Locations!$B$3:$E$308,MATCH('Dept C Planning'!D38,Locations!$B$3:$B$308,0),4)="UK"),(((INDEX(Dover!$B$3:$G$124,MATCH('Dept C Planning'!C38,Dover!$B$3:$B$124,0),6))*Transport!$D$3)+(INDEX(Dover!$B$3:$G$124,MATCH('Dept C Planning'!D38,Dover!$B$3:$B$124,0),6)*Transport!$C$3))*'Dept C Planning'!F38*IF(I38="Yes",2,1),IF(AND(E38="Train",INDEX(Locations!$B$3:$E$308,MATCH('Dept C Planning'!D38,Locations!$B$3:$B$308,0),4)="Europe",INDEX(Locations!$B$3:$E$308,MATCH('Dept C Planning'!C38,Locations!$B$3:$B$308,0),4)="UK"),(((INDEX(Dover!$B$3:$G$124,MATCH('Dept C Planning'!D38,Dover!$B$3:$B$124,0),6))*Transport!$D$3)+(INDEX(Dover!$B$3:$G$124,MATCH('Dept C Planning'!C38,Dover!$B$3:$B$124,0),6)*Transport!$C$3))*'Dept C Planning'!F38*IF(I38="Yes",2,1),IF(AND(E38="Bus/Coach",INDEX(Locations!$B$3:$E$308,MATCH('Dept C Planning'!C38,Locations!$B$3:$B$308,0),4)="Europe",INDEX(Locations!$B$3:$E$308,MATCH('Dept C Planning'!D38,Locations!$B$3:$B$308,0),4)="UK"),((((J38)-42.4)*Transport!$D$5)+(42.4*Transport!$D$13))*'Dept C Planning'!F38,IF(AND(E38="Bus/Coach",INDEX(Locations!$B$3:$E$308,MATCH('Dept C Planning'!D38,Locations!$B$3:$B$308,0),4)="Europe",INDEX(Locations!$B$3:$E$308,MATCH('Dept C Planning'!C38,Locations!$B$3:$B$308,0),4)="UK"),((((J38)-42.4)*Transport!$D$5)+(42.4*Transport!$D$13))*'Dept C Planning'!F38,IF(AND(E38="Car",INDEX(Locations!$B$3:$E$308,MATCH('Dept C Planning'!C38,Locations!$B$3:$B$308,0),4)="Europe",INDEX(Locations!$B$3:$E$308,MATCH('Dept C Planning'!D38,Locations!$B$3:$B$308,0),4)="UK"),(((((J38)-42.4)*Transport!$D$9)+(42.4*Transport!$D$14))*'Dept C Planning'!F38),IF(AND(E38="Car",INDEX(Locations!$B$3:$E$308,MATCH('Dept C Planning'!D38,Locations!$B$3:$B$308,0),4)="Europe",INDEX(Locations!$B$3:$E$308,MATCH('Dept C Planning'!C38,Locations!$B$3:$B$308,0),4)="UK"),(((((J38)-42.4)*Transport!$D$9)+(42.4*Transport!$D$14))*'Dept C Planning'!F38),IF(AND(E38="Hybrid car",INDEX(Locations!$B$3:$E$308,MATCH('Dept C Planning'!C38,Locations!$B$3:$B$308,0),4)="Europe",INDEX(Locations!$B$3:$E$308,MATCH('Dept C Planning'!D38,Locations!$B$3:$B$308,0),4)="UK"),(((((J38)-42.4)*Transport!$D$9)+(42.4*Transport!$D$14))*'Dept C Planning'!F38),IF(AND(E38="Hybrid car",INDEX(Locations!$B$3:$E$308,MATCH('Dept C Planning'!D38,Locations!$B$3:$B$308,0),4)="Europe",INDEX(Locations!$B$3:$E$308,MATCH('Dept C Planning'!C38,Locations!$B$3:$B$308,0),4)="UK"),(((((J38)-42.4)*Transport!$D$9)+(42.4*Transport!$D$14))*'Dept C Planning'!F38),IF(AND(E38="Electric car",INDEX(Locations!$B$3:$E$308,MATCH('Dept C Planning'!C38,Locations!$B$3:$B$308,0),4)="Europe",INDEX(Locations!$B$3:$E$308,MATCH('Dept C Planning'!D38,Locations!$B$3:$B$308,0),4)="UK"),(((((J38)-42.4)*Transport!$D$8)+(42.4*Transport!$D$14))*'Dept C Planning'!F38),IF(AND(E38="Electric car",INDEX(Locations!$B$3:$E$308,MATCH('Dept C Planning'!D38,Locations!$B$3:$B$308,0),4)="Europe",INDEX(Locations!$B$3:$E$308,MATCH('Dept C Planning'!C38,Locations!$B$3:$B$308,0),4)="UK"),(((((J38)-42.4)*Transport!$D$8)+(42.4*Transport!$D$14))*'Dept C Planning'!F38),IF(AND(OR(C38="Ireland",INDEX(Locations!$B$3:$F$308,MATCH('Dept C Planning'!C38,Locations!$B$3:$B$308,0),5)="Yes"),E38="Car",INDEX(Locations!$B$3:$E$308,MATCH('Dept C Planning'!D38,Locations!$B$3:$B$308,0),4)="UK"),(J38)*(0.15*Transport!$C$14+0.85*Transport!$C$9)*'Dept C Planning'!F38,IF(AND(OR(D38="Ireland",INDEX(Locations!$B$3:$F$308,MATCH('Dept C Planning'!D38,Locations!$B$3:$B$308,0),5)="Yes"),E38="Car",INDEX(Locations!$B$3:$E$308,MATCH('Dept C Planning'!C38,Locations!$B$3:$B$308,0),4)="UK"),(J38)*(0.15*Transport!$C$14+0.85*Transport!$C$9)*'Dept C Planning'!F38,IF(AND(OR(C38="Ireland",INDEX(Locations!$B$3:$F$308,MATCH('Dept C Planning'!C38,Locations!$B$3:$B$308,0),5)="Yes"),E38="Hybrid Car",INDEX(Locations!$B$3:$E$308,MATCH('Dept C Planning'!D38,Locations!$B$3:$B$308,0),4)="UK"),(J38)*(0.15*Transport!$C$14+0.85*Transport!$C$9)*'Dept C Planning'!F38,IF(AND(OR(D38="Ireland",INDEX(Locations!$B$3:$F$308,MATCH('Dept C Planning'!D38,Locations!$B$3:$B$308,0),5)="Yes"),E38="Hybrid Car",INDEX(Locations!$B$3:$E$308,MATCH('Dept C Planning'!C38,Locations!$B$3:$B$308,0),4)="UK"),(J38)*(0.15*Transport!$C$14+0.85*Transport!$C$9)*'Dept C Planning'!F38,IF(AND(OR(C38="Ireland",INDEX(Locations!$B$3:$F$308,MATCH('Dept C Planning'!C38,Locations!$B$3:$B$308,0),5)="Yes"),E38="Electric Car",INDEX(Locations!$B$3:$E$308,MATCH('Dept C Planning'!D38,Locations!$B$3:$B$308,0),4)="UK"),(J38)*(0.15*Transport!$C$14+0.85*Transport!$C$8)*'Dept C Planning'!F38,IF(AND(OR(D38="Ireland",INDEX(Locations!$B$3:$F$308,MATCH('Dept C Planning'!D38,Locations!$B$3:$B$308,0),5)="Yes"),E38="Electric Car",INDEX(Locations!$B$3:$E$308,MATCH('Dept C Planning'!C38,Locations!$B$3:$B$308,0),4)="UK"),(J38)*(0.15*Transport!$C$14+0.85*Transport!$C$8)*'Dept C Planning'!F38,IF(AND(OR(C38="Ireland",INDEX(Locations!$B$3:$F$308,MATCH('Dept C Planning'!C38,Locations!$B$3:$B$308,0),5)="Yes"),E38="Bus/Coach",INDEX(Locations!$B$3:$E$308,MATCH('Dept C Planning'!D38,Locations!$B$3:$B$308,0),4)="UK"),(J38)*(0.15*Transport!$C$13+0.85*Transport!$C$5)*'Dept C Planning'!F38,IF(AND(OR(D38="Ireland",INDEX(Locations!$B$3:$F$308,MATCH('Dept C Planning'!D38,Locations!$B$3:$B$308,0),5)="Yes"),E38="Bus/Coach",INDEX(Locations!$B$3:$E$308,MATCH('Dept C Planning'!C38,Locations!$B$3:$B$308,0),4)="UK"),(J38)*(0.15*Transport!$C$13+0.85*Transport!$C$5)*'Dept C Planning'!F38,IF(AND(OR(C38="Ireland",INDEX(Locations!$B$3:$F$308,MATCH('Dept C Planning'!C38,Locations!$B$3:$B$308,0),5)="Yes"),E38="Train",INDEX(Locations!$B$3:$E$308,MATCH('Dept C Planning'!D38,Locations!$B$3:$B$308,0),4)="UK"),(J38)*(0.15*Transport!$C$13+0.85*Transport!$C$3)*'Dept C Planning'!F38,IF(AND(OR(D38="Ireland",INDEX(Locations!$B$3:$F$308,MATCH('Dept C Planning'!D38,Locations!$B$3:$B$308,0),5)="Yes"),E38="Train",INDEX(Locations!$B$3:$E$308,MATCH('Dept C Planning'!C38,Locations!$B$3:$B$308,0),4)="UK"),(J38)*(0.15*Transport!$C$13+0.85*Transport!$C$3),J38*(INDEX(Transport!$B$3:$E$14,MATCH('Dept C Planning'!E38,Transport!$B$3:$B$14,0),IF(INDEX(Locations!$B$3:$G$308,MATCH('Dept C Planning'!C38,Locations!$B$3:$B$308,0),4)="UK",2,IF(INDEX(Locations!$B$3:$G$308,MATCH('Dept C Planning'!C38,Locations!$B$3:$B$308,0),4)="Europe",3,4)))))*F38*G38*H38))))))))))))))))))),1)),"")</f>
        <v/>
      </c>
      <c r="L38" s="90"/>
    </row>
    <row r="39" spans="1:14" ht="17.399999999999999" customHeight="1" x14ac:dyDescent="0.25">
      <c r="A39" s="90"/>
      <c r="B39" s="91"/>
      <c r="C39" s="91"/>
      <c r="D39" s="91"/>
      <c r="E39" s="91"/>
      <c r="F39" s="90"/>
      <c r="G39" s="90">
        <v>1</v>
      </c>
      <c r="H39" s="101">
        <v>1</v>
      </c>
      <c r="I39" s="91"/>
      <c r="J39" s="100" t="str">
        <f>(IFERROR(IF(I39="Yes",(ROUND(6371 * ACOS(SIN((VLOOKUP(C39,Locations!B:D,2,FALSE))*PI()/180)*SIN((VLOOKUP(D39,Locations!B:D,2,FALSE))*PI()/180) + COS((VLOOKUP(C39,Locations!B:D,2,FALSE))*PI()/180) * COS((VLOOKUP(D39,Locations!B:D,2,FALSE))*PI()/180)*COS((VLOOKUP(D39,Locations!B:D,3,FALSE))* PI()/180-(VLOOKUP(C39,Locations!B:D,3,FALSE))*PI()/180))/1.609,0))*2,(ROUND(6371 * ACOS(SIN((VLOOKUP(C39,Locations!B:D,2,FALSE))*PI()/180)*SIN((VLOOKUP(D39,Locations!B:D,2,FALSE))*PI()/180) + COS((VLOOKUP(C39,Locations!B:D,2,FALSE))*PI()/180) * COS((VLOOKUP(D39,Locations!B:D,2,FALSE))*PI()/180)*COS((VLOOKUP(D39,Locations!B:D,3,FALSE))* PI()/180-(VLOOKUP(C39,Locations!B:D,3,FALSE))*PI()/180))/1.609,0))),""))</f>
        <v/>
      </c>
      <c r="K39" s="100" t="str" cm="1">
        <f t="array" ref="K39">IFERROR((ROUND(IF(AND(E39="Train",INDEX(Locations!$B$3:$E$308,MATCH('Dept C Planning'!C39,Locations!$B$3:$B$308,0),4)="Europe",INDEX(Locations!$B$3:$E$308,MATCH('Dept C Planning'!D39,Locations!$B$3:$B$308,0),4)="UK"),(((INDEX(Dover!$B$3:$G$124,MATCH('Dept C Planning'!C39,Dover!$B$3:$B$124,0),6))*Transport!$D$3)+(INDEX(Dover!$B$3:$G$124,MATCH('Dept C Planning'!D39,Dover!$B$3:$B$124,0),6)*Transport!$C$3))*'Dept C Planning'!F39*IF(I39="Yes",2,1),IF(AND(E39="Train",INDEX(Locations!$B$3:$E$308,MATCH('Dept C Planning'!D39,Locations!$B$3:$B$308,0),4)="Europe",INDEX(Locations!$B$3:$E$308,MATCH('Dept C Planning'!C39,Locations!$B$3:$B$308,0),4)="UK"),(((INDEX(Dover!$B$3:$G$124,MATCH('Dept C Planning'!D39,Dover!$B$3:$B$124,0),6))*Transport!$D$3)+(INDEX(Dover!$B$3:$G$124,MATCH('Dept C Planning'!C39,Dover!$B$3:$B$124,0),6)*Transport!$C$3))*'Dept C Planning'!F39*IF(I39="Yes",2,1),IF(AND(E39="Bus/Coach",INDEX(Locations!$B$3:$E$308,MATCH('Dept C Planning'!C39,Locations!$B$3:$B$308,0),4)="Europe",INDEX(Locations!$B$3:$E$308,MATCH('Dept C Planning'!D39,Locations!$B$3:$B$308,0),4)="UK"),((((J39)-42.4)*Transport!$D$5)+(42.4*Transport!$D$13))*'Dept C Planning'!F39,IF(AND(E39="Bus/Coach",INDEX(Locations!$B$3:$E$308,MATCH('Dept C Planning'!D39,Locations!$B$3:$B$308,0),4)="Europe",INDEX(Locations!$B$3:$E$308,MATCH('Dept C Planning'!C39,Locations!$B$3:$B$308,0),4)="UK"),((((J39)-42.4)*Transport!$D$5)+(42.4*Transport!$D$13))*'Dept C Planning'!F39,IF(AND(E39="Car",INDEX(Locations!$B$3:$E$308,MATCH('Dept C Planning'!C39,Locations!$B$3:$B$308,0),4)="Europe",INDEX(Locations!$B$3:$E$308,MATCH('Dept C Planning'!D39,Locations!$B$3:$B$308,0),4)="UK"),(((((J39)-42.4)*Transport!$D$9)+(42.4*Transport!$D$14))*'Dept C Planning'!F39),IF(AND(E39="Car",INDEX(Locations!$B$3:$E$308,MATCH('Dept C Planning'!D39,Locations!$B$3:$B$308,0),4)="Europe",INDEX(Locations!$B$3:$E$308,MATCH('Dept C Planning'!C39,Locations!$B$3:$B$308,0),4)="UK"),(((((J39)-42.4)*Transport!$D$9)+(42.4*Transport!$D$14))*'Dept C Planning'!F39),IF(AND(E39="Hybrid car",INDEX(Locations!$B$3:$E$308,MATCH('Dept C Planning'!C39,Locations!$B$3:$B$308,0),4)="Europe",INDEX(Locations!$B$3:$E$308,MATCH('Dept C Planning'!D39,Locations!$B$3:$B$308,0),4)="UK"),(((((J39)-42.4)*Transport!$D$9)+(42.4*Transport!$D$14))*'Dept C Planning'!F39),IF(AND(E39="Hybrid car",INDEX(Locations!$B$3:$E$308,MATCH('Dept C Planning'!D39,Locations!$B$3:$B$308,0),4)="Europe",INDEX(Locations!$B$3:$E$308,MATCH('Dept C Planning'!C39,Locations!$B$3:$B$308,0),4)="UK"),(((((J39)-42.4)*Transport!$D$9)+(42.4*Transport!$D$14))*'Dept C Planning'!F39),IF(AND(E39="Electric car",INDEX(Locations!$B$3:$E$308,MATCH('Dept C Planning'!C39,Locations!$B$3:$B$308,0),4)="Europe",INDEX(Locations!$B$3:$E$308,MATCH('Dept C Planning'!D39,Locations!$B$3:$B$308,0),4)="UK"),(((((J39)-42.4)*Transport!$D$8)+(42.4*Transport!$D$14))*'Dept C Planning'!F39),IF(AND(E39="Electric car",INDEX(Locations!$B$3:$E$308,MATCH('Dept C Planning'!D39,Locations!$B$3:$B$308,0),4)="Europe",INDEX(Locations!$B$3:$E$308,MATCH('Dept C Planning'!C39,Locations!$B$3:$B$308,0),4)="UK"),(((((J39)-42.4)*Transport!$D$8)+(42.4*Transport!$D$14))*'Dept C Planning'!F39),IF(AND(OR(C39="Ireland",INDEX(Locations!$B$3:$F$308,MATCH('Dept C Planning'!C39,Locations!$B$3:$B$308,0),5)="Yes"),E39="Car",INDEX(Locations!$B$3:$E$308,MATCH('Dept C Planning'!D39,Locations!$B$3:$B$308,0),4)="UK"),(J39)*(0.15*Transport!$C$14+0.85*Transport!$C$9)*'Dept C Planning'!F39,IF(AND(OR(D39="Ireland",INDEX(Locations!$B$3:$F$308,MATCH('Dept C Planning'!D39,Locations!$B$3:$B$308,0),5)="Yes"),E39="Car",INDEX(Locations!$B$3:$E$308,MATCH('Dept C Planning'!C39,Locations!$B$3:$B$308,0),4)="UK"),(J39)*(0.15*Transport!$C$14+0.85*Transport!$C$9)*'Dept C Planning'!F39,IF(AND(OR(C39="Ireland",INDEX(Locations!$B$3:$F$308,MATCH('Dept C Planning'!C39,Locations!$B$3:$B$308,0),5)="Yes"),E39="Hybrid Car",INDEX(Locations!$B$3:$E$308,MATCH('Dept C Planning'!D39,Locations!$B$3:$B$308,0),4)="UK"),(J39)*(0.15*Transport!$C$14+0.85*Transport!$C$9)*'Dept C Planning'!F39,IF(AND(OR(D39="Ireland",INDEX(Locations!$B$3:$F$308,MATCH('Dept C Planning'!D39,Locations!$B$3:$B$308,0),5)="Yes"),E39="Hybrid Car",INDEX(Locations!$B$3:$E$308,MATCH('Dept C Planning'!C39,Locations!$B$3:$B$308,0),4)="UK"),(J39)*(0.15*Transport!$C$14+0.85*Transport!$C$9)*'Dept C Planning'!F39,IF(AND(OR(C39="Ireland",INDEX(Locations!$B$3:$F$308,MATCH('Dept C Planning'!C39,Locations!$B$3:$B$308,0),5)="Yes"),E39="Electric Car",INDEX(Locations!$B$3:$E$308,MATCH('Dept C Planning'!D39,Locations!$B$3:$B$308,0),4)="UK"),(J39)*(0.15*Transport!$C$14+0.85*Transport!$C$8)*'Dept C Planning'!F39,IF(AND(OR(D39="Ireland",INDEX(Locations!$B$3:$F$308,MATCH('Dept C Planning'!D39,Locations!$B$3:$B$308,0),5)="Yes"),E39="Electric Car",INDEX(Locations!$B$3:$E$308,MATCH('Dept C Planning'!C39,Locations!$B$3:$B$308,0),4)="UK"),(J39)*(0.15*Transport!$C$14+0.85*Transport!$C$8)*'Dept C Planning'!F39,IF(AND(OR(C39="Ireland",INDEX(Locations!$B$3:$F$308,MATCH('Dept C Planning'!C39,Locations!$B$3:$B$308,0),5)="Yes"),E39="Bus/Coach",INDEX(Locations!$B$3:$E$308,MATCH('Dept C Planning'!D39,Locations!$B$3:$B$308,0),4)="UK"),(J39)*(0.15*Transport!$C$13+0.85*Transport!$C$5)*'Dept C Planning'!F39,IF(AND(OR(D39="Ireland",INDEX(Locations!$B$3:$F$308,MATCH('Dept C Planning'!D39,Locations!$B$3:$B$308,0),5)="Yes"),E39="Bus/Coach",INDEX(Locations!$B$3:$E$308,MATCH('Dept C Planning'!C39,Locations!$B$3:$B$308,0),4)="UK"),(J39)*(0.15*Transport!$C$13+0.85*Transport!$C$5)*'Dept C Planning'!F39,IF(AND(OR(C39="Ireland",INDEX(Locations!$B$3:$F$308,MATCH('Dept C Planning'!C39,Locations!$B$3:$B$308,0),5)="Yes"),E39="Train",INDEX(Locations!$B$3:$E$308,MATCH('Dept C Planning'!D39,Locations!$B$3:$B$308,0),4)="UK"),(J39)*(0.15*Transport!$C$13+0.85*Transport!$C$3)*'Dept C Planning'!F39,IF(AND(OR(D39="Ireland",INDEX(Locations!$B$3:$F$308,MATCH('Dept C Planning'!D39,Locations!$B$3:$B$308,0),5)="Yes"),E39="Train",INDEX(Locations!$B$3:$E$308,MATCH('Dept C Planning'!C39,Locations!$B$3:$B$308,0),4)="UK"),(J39)*(0.15*Transport!$C$13+0.85*Transport!$C$3),J39*(INDEX(Transport!$B$3:$E$14,MATCH('Dept C Planning'!E39,Transport!$B$3:$B$14,0),IF(INDEX(Locations!$B$3:$G$308,MATCH('Dept C Planning'!C39,Locations!$B$3:$B$308,0),4)="UK",2,IF(INDEX(Locations!$B$3:$G$308,MATCH('Dept C Planning'!C39,Locations!$B$3:$B$308,0),4)="Europe",3,4)))))*F39*G39*H39))))))))))))))))))),1)),"")</f>
        <v/>
      </c>
      <c r="L39" s="90"/>
    </row>
    <row r="40" spans="1:14" ht="17.399999999999999" customHeight="1" x14ac:dyDescent="0.25">
      <c r="A40" s="90"/>
      <c r="B40" s="91"/>
      <c r="C40" s="91"/>
      <c r="D40" s="91"/>
      <c r="E40" s="91"/>
      <c r="F40" s="90"/>
      <c r="G40" s="90">
        <v>1</v>
      </c>
      <c r="H40" s="101">
        <v>1</v>
      </c>
      <c r="I40" s="91"/>
      <c r="J40" s="100" t="str">
        <f>(IFERROR(IF(I40="Yes",(ROUND(6371 * ACOS(SIN((VLOOKUP(C40,Locations!B:D,2,FALSE))*PI()/180)*SIN((VLOOKUP(D40,Locations!B:D,2,FALSE))*PI()/180) + COS((VLOOKUP(C40,Locations!B:D,2,FALSE))*PI()/180) * COS((VLOOKUP(D40,Locations!B:D,2,FALSE))*PI()/180)*COS((VLOOKUP(D40,Locations!B:D,3,FALSE))* PI()/180-(VLOOKUP(C40,Locations!B:D,3,FALSE))*PI()/180))/1.609,0))*2,(ROUND(6371 * ACOS(SIN((VLOOKUP(C40,Locations!B:D,2,FALSE))*PI()/180)*SIN((VLOOKUP(D40,Locations!B:D,2,FALSE))*PI()/180) + COS((VLOOKUP(C40,Locations!B:D,2,FALSE))*PI()/180) * COS((VLOOKUP(D40,Locations!B:D,2,FALSE))*PI()/180)*COS((VLOOKUP(D40,Locations!B:D,3,FALSE))* PI()/180-(VLOOKUP(C40,Locations!B:D,3,FALSE))*PI()/180))/1.609,0))),""))</f>
        <v/>
      </c>
      <c r="K40" s="100" t="str" cm="1">
        <f t="array" ref="K40">IFERROR((ROUND(IF(AND(E40="Train",INDEX(Locations!$B$3:$E$308,MATCH('Dept C Planning'!C40,Locations!$B$3:$B$308,0),4)="Europe",INDEX(Locations!$B$3:$E$308,MATCH('Dept C Planning'!D40,Locations!$B$3:$B$308,0),4)="UK"),(((INDEX(Dover!$B$3:$G$124,MATCH('Dept C Planning'!C40,Dover!$B$3:$B$124,0),6))*Transport!$D$3)+(INDEX(Dover!$B$3:$G$124,MATCH('Dept C Planning'!D40,Dover!$B$3:$B$124,0),6)*Transport!$C$3))*'Dept C Planning'!F40*IF(I40="Yes",2,1),IF(AND(E40="Train",INDEX(Locations!$B$3:$E$308,MATCH('Dept C Planning'!D40,Locations!$B$3:$B$308,0),4)="Europe",INDEX(Locations!$B$3:$E$308,MATCH('Dept C Planning'!C40,Locations!$B$3:$B$308,0),4)="UK"),(((INDEX(Dover!$B$3:$G$124,MATCH('Dept C Planning'!D40,Dover!$B$3:$B$124,0),6))*Transport!$D$3)+(INDEX(Dover!$B$3:$G$124,MATCH('Dept C Planning'!C40,Dover!$B$3:$B$124,0),6)*Transport!$C$3))*'Dept C Planning'!F40*IF(I40="Yes",2,1),IF(AND(E40="Bus/Coach",INDEX(Locations!$B$3:$E$308,MATCH('Dept C Planning'!C40,Locations!$B$3:$B$308,0),4)="Europe",INDEX(Locations!$B$3:$E$308,MATCH('Dept C Planning'!D40,Locations!$B$3:$B$308,0),4)="UK"),((((J40)-42.4)*Transport!$D$5)+(42.4*Transport!$D$13))*'Dept C Planning'!F40,IF(AND(E40="Bus/Coach",INDEX(Locations!$B$3:$E$308,MATCH('Dept C Planning'!D40,Locations!$B$3:$B$308,0),4)="Europe",INDEX(Locations!$B$3:$E$308,MATCH('Dept C Planning'!C40,Locations!$B$3:$B$308,0),4)="UK"),((((J40)-42.4)*Transport!$D$5)+(42.4*Transport!$D$13))*'Dept C Planning'!F40,IF(AND(E40="Car",INDEX(Locations!$B$3:$E$308,MATCH('Dept C Planning'!C40,Locations!$B$3:$B$308,0),4)="Europe",INDEX(Locations!$B$3:$E$308,MATCH('Dept C Planning'!D40,Locations!$B$3:$B$308,0),4)="UK"),(((((J40)-42.4)*Transport!$D$9)+(42.4*Transport!$D$14))*'Dept C Planning'!F40),IF(AND(E40="Car",INDEX(Locations!$B$3:$E$308,MATCH('Dept C Planning'!D40,Locations!$B$3:$B$308,0),4)="Europe",INDEX(Locations!$B$3:$E$308,MATCH('Dept C Planning'!C40,Locations!$B$3:$B$308,0),4)="UK"),(((((J40)-42.4)*Transport!$D$9)+(42.4*Transport!$D$14))*'Dept C Planning'!F40),IF(AND(E40="Hybrid car",INDEX(Locations!$B$3:$E$308,MATCH('Dept C Planning'!C40,Locations!$B$3:$B$308,0),4)="Europe",INDEX(Locations!$B$3:$E$308,MATCH('Dept C Planning'!D40,Locations!$B$3:$B$308,0),4)="UK"),(((((J40)-42.4)*Transport!$D$9)+(42.4*Transport!$D$14))*'Dept C Planning'!F40),IF(AND(E40="Hybrid car",INDEX(Locations!$B$3:$E$308,MATCH('Dept C Planning'!D40,Locations!$B$3:$B$308,0),4)="Europe",INDEX(Locations!$B$3:$E$308,MATCH('Dept C Planning'!C40,Locations!$B$3:$B$308,0),4)="UK"),(((((J40)-42.4)*Transport!$D$9)+(42.4*Transport!$D$14))*'Dept C Planning'!F40),IF(AND(E40="Electric car",INDEX(Locations!$B$3:$E$308,MATCH('Dept C Planning'!C40,Locations!$B$3:$B$308,0),4)="Europe",INDEX(Locations!$B$3:$E$308,MATCH('Dept C Planning'!D40,Locations!$B$3:$B$308,0),4)="UK"),(((((J40)-42.4)*Transport!$D$8)+(42.4*Transport!$D$14))*'Dept C Planning'!F40),IF(AND(E40="Electric car",INDEX(Locations!$B$3:$E$308,MATCH('Dept C Planning'!D40,Locations!$B$3:$B$308,0),4)="Europe",INDEX(Locations!$B$3:$E$308,MATCH('Dept C Planning'!C40,Locations!$B$3:$B$308,0),4)="UK"),(((((J40)-42.4)*Transport!$D$8)+(42.4*Transport!$D$14))*'Dept C Planning'!F40),IF(AND(OR(C40="Ireland",INDEX(Locations!$B$3:$F$308,MATCH('Dept C Planning'!C40,Locations!$B$3:$B$308,0),5)="Yes"),E40="Car",INDEX(Locations!$B$3:$E$308,MATCH('Dept C Planning'!D40,Locations!$B$3:$B$308,0),4)="UK"),(J40)*(0.15*Transport!$C$14+0.85*Transport!$C$9)*'Dept C Planning'!F40,IF(AND(OR(D40="Ireland",INDEX(Locations!$B$3:$F$308,MATCH('Dept C Planning'!D40,Locations!$B$3:$B$308,0),5)="Yes"),E40="Car",INDEX(Locations!$B$3:$E$308,MATCH('Dept C Planning'!C40,Locations!$B$3:$B$308,0),4)="UK"),(J40)*(0.15*Transport!$C$14+0.85*Transport!$C$9)*'Dept C Planning'!F40,IF(AND(OR(C40="Ireland",INDEX(Locations!$B$3:$F$308,MATCH('Dept C Planning'!C40,Locations!$B$3:$B$308,0),5)="Yes"),E40="Hybrid Car",INDEX(Locations!$B$3:$E$308,MATCH('Dept C Planning'!D40,Locations!$B$3:$B$308,0),4)="UK"),(J40)*(0.15*Transport!$C$14+0.85*Transport!$C$9)*'Dept C Planning'!F40,IF(AND(OR(D40="Ireland",INDEX(Locations!$B$3:$F$308,MATCH('Dept C Planning'!D40,Locations!$B$3:$B$308,0),5)="Yes"),E40="Hybrid Car",INDEX(Locations!$B$3:$E$308,MATCH('Dept C Planning'!C40,Locations!$B$3:$B$308,0),4)="UK"),(J40)*(0.15*Transport!$C$14+0.85*Transport!$C$9)*'Dept C Planning'!F40,IF(AND(OR(C40="Ireland",INDEX(Locations!$B$3:$F$308,MATCH('Dept C Planning'!C40,Locations!$B$3:$B$308,0),5)="Yes"),E40="Electric Car",INDEX(Locations!$B$3:$E$308,MATCH('Dept C Planning'!D40,Locations!$B$3:$B$308,0),4)="UK"),(J40)*(0.15*Transport!$C$14+0.85*Transport!$C$8)*'Dept C Planning'!F40,IF(AND(OR(D40="Ireland",INDEX(Locations!$B$3:$F$308,MATCH('Dept C Planning'!D40,Locations!$B$3:$B$308,0),5)="Yes"),E40="Electric Car",INDEX(Locations!$B$3:$E$308,MATCH('Dept C Planning'!C40,Locations!$B$3:$B$308,0),4)="UK"),(J40)*(0.15*Transport!$C$14+0.85*Transport!$C$8)*'Dept C Planning'!F40,IF(AND(OR(C40="Ireland",INDEX(Locations!$B$3:$F$308,MATCH('Dept C Planning'!C40,Locations!$B$3:$B$308,0),5)="Yes"),E40="Bus/Coach",INDEX(Locations!$B$3:$E$308,MATCH('Dept C Planning'!D40,Locations!$B$3:$B$308,0),4)="UK"),(J40)*(0.15*Transport!$C$13+0.85*Transport!$C$5)*'Dept C Planning'!F40,IF(AND(OR(D40="Ireland",INDEX(Locations!$B$3:$F$308,MATCH('Dept C Planning'!D40,Locations!$B$3:$B$308,0),5)="Yes"),E40="Bus/Coach",INDEX(Locations!$B$3:$E$308,MATCH('Dept C Planning'!C40,Locations!$B$3:$B$308,0),4)="UK"),(J40)*(0.15*Transport!$C$13+0.85*Transport!$C$5)*'Dept C Planning'!F40,IF(AND(OR(C40="Ireland",INDEX(Locations!$B$3:$F$308,MATCH('Dept C Planning'!C40,Locations!$B$3:$B$308,0),5)="Yes"),E40="Train",INDEX(Locations!$B$3:$E$308,MATCH('Dept C Planning'!D40,Locations!$B$3:$B$308,0),4)="UK"),(J40)*(0.15*Transport!$C$13+0.85*Transport!$C$3)*'Dept C Planning'!F40,IF(AND(OR(D40="Ireland",INDEX(Locations!$B$3:$F$308,MATCH('Dept C Planning'!D40,Locations!$B$3:$B$308,0),5)="Yes"),E40="Train",INDEX(Locations!$B$3:$E$308,MATCH('Dept C Planning'!C40,Locations!$B$3:$B$308,0),4)="UK"),(J40)*(0.15*Transport!$C$13+0.85*Transport!$C$3),J40*(INDEX(Transport!$B$3:$E$14,MATCH('Dept C Planning'!E40,Transport!$B$3:$B$14,0),IF(INDEX(Locations!$B$3:$G$308,MATCH('Dept C Planning'!C40,Locations!$B$3:$B$308,0),4)="UK",2,IF(INDEX(Locations!$B$3:$G$308,MATCH('Dept C Planning'!C40,Locations!$B$3:$B$308,0),4)="Europe",3,4)))))*F40*G40*H40))))))))))))))))))),1)),"")</f>
        <v/>
      </c>
      <c r="L40" s="90"/>
    </row>
    <row r="41" spans="1:14" ht="17.399999999999999" customHeight="1" x14ac:dyDescent="0.25">
      <c r="A41" s="90"/>
      <c r="B41" s="91"/>
      <c r="C41" s="91"/>
      <c r="D41" s="91"/>
      <c r="E41" s="91"/>
      <c r="F41" s="90"/>
      <c r="G41" s="90">
        <v>1</v>
      </c>
      <c r="H41" s="101">
        <v>1</v>
      </c>
      <c r="I41" s="91"/>
      <c r="J41" s="100" t="str">
        <f>(IFERROR(IF(I41="Yes",(ROUND(6371 * ACOS(SIN((VLOOKUP(C41,Locations!B:D,2,FALSE))*PI()/180)*SIN((VLOOKUP(D41,Locations!B:D,2,FALSE))*PI()/180) + COS((VLOOKUP(C41,Locations!B:D,2,FALSE))*PI()/180) * COS((VLOOKUP(D41,Locations!B:D,2,FALSE))*PI()/180)*COS((VLOOKUP(D41,Locations!B:D,3,FALSE))* PI()/180-(VLOOKUP(C41,Locations!B:D,3,FALSE))*PI()/180))/1.609,0))*2,(ROUND(6371 * ACOS(SIN((VLOOKUP(C41,Locations!B:D,2,FALSE))*PI()/180)*SIN((VLOOKUP(D41,Locations!B:D,2,FALSE))*PI()/180) + COS((VLOOKUP(C41,Locations!B:D,2,FALSE))*PI()/180) * COS((VLOOKUP(D41,Locations!B:D,2,FALSE))*PI()/180)*COS((VLOOKUP(D41,Locations!B:D,3,FALSE))* PI()/180-(VLOOKUP(C41,Locations!B:D,3,FALSE))*PI()/180))/1.609,0))),""))</f>
        <v/>
      </c>
      <c r="K41" s="100" t="str" cm="1">
        <f t="array" ref="K41">IFERROR((ROUND(IF(AND(E41="Train",INDEX(Locations!$B$3:$E$308,MATCH('Dept C Planning'!C41,Locations!$B$3:$B$308,0),4)="Europe",INDEX(Locations!$B$3:$E$308,MATCH('Dept C Planning'!D41,Locations!$B$3:$B$308,0),4)="UK"),(((INDEX(Dover!$B$3:$G$124,MATCH('Dept C Planning'!C41,Dover!$B$3:$B$124,0),6))*Transport!$D$3)+(INDEX(Dover!$B$3:$G$124,MATCH('Dept C Planning'!D41,Dover!$B$3:$B$124,0),6)*Transport!$C$3))*'Dept C Planning'!F41*IF(I41="Yes",2,1),IF(AND(E41="Train",INDEX(Locations!$B$3:$E$308,MATCH('Dept C Planning'!D41,Locations!$B$3:$B$308,0),4)="Europe",INDEX(Locations!$B$3:$E$308,MATCH('Dept C Planning'!C41,Locations!$B$3:$B$308,0),4)="UK"),(((INDEX(Dover!$B$3:$G$124,MATCH('Dept C Planning'!D41,Dover!$B$3:$B$124,0),6))*Transport!$D$3)+(INDEX(Dover!$B$3:$G$124,MATCH('Dept C Planning'!C41,Dover!$B$3:$B$124,0),6)*Transport!$C$3))*'Dept C Planning'!F41*IF(I41="Yes",2,1),IF(AND(E41="Bus/Coach",INDEX(Locations!$B$3:$E$308,MATCH('Dept C Planning'!C41,Locations!$B$3:$B$308,0),4)="Europe",INDEX(Locations!$B$3:$E$308,MATCH('Dept C Planning'!D41,Locations!$B$3:$B$308,0),4)="UK"),((((J41)-42.4)*Transport!$D$5)+(42.4*Transport!$D$13))*'Dept C Planning'!F41,IF(AND(E41="Bus/Coach",INDEX(Locations!$B$3:$E$308,MATCH('Dept C Planning'!D41,Locations!$B$3:$B$308,0),4)="Europe",INDEX(Locations!$B$3:$E$308,MATCH('Dept C Planning'!C41,Locations!$B$3:$B$308,0),4)="UK"),((((J41)-42.4)*Transport!$D$5)+(42.4*Transport!$D$13))*'Dept C Planning'!F41,IF(AND(E41="Car",INDEX(Locations!$B$3:$E$308,MATCH('Dept C Planning'!C41,Locations!$B$3:$B$308,0),4)="Europe",INDEX(Locations!$B$3:$E$308,MATCH('Dept C Planning'!D41,Locations!$B$3:$B$308,0),4)="UK"),(((((J41)-42.4)*Transport!$D$9)+(42.4*Transport!$D$14))*'Dept C Planning'!F41),IF(AND(E41="Car",INDEX(Locations!$B$3:$E$308,MATCH('Dept C Planning'!D41,Locations!$B$3:$B$308,0),4)="Europe",INDEX(Locations!$B$3:$E$308,MATCH('Dept C Planning'!C41,Locations!$B$3:$B$308,0),4)="UK"),(((((J41)-42.4)*Transport!$D$9)+(42.4*Transport!$D$14))*'Dept C Planning'!F41),IF(AND(E41="Hybrid car",INDEX(Locations!$B$3:$E$308,MATCH('Dept C Planning'!C41,Locations!$B$3:$B$308,0),4)="Europe",INDEX(Locations!$B$3:$E$308,MATCH('Dept C Planning'!D41,Locations!$B$3:$B$308,0),4)="UK"),(((((J41)-42.4)*Transport!$D$9)+(42.4*Transport!$D$14))*'Dept C Planning'!F41),IF(AND(E41="Hybrid car",INDEX(Locations!$B$3:$E$308,MATCH('Dept C Planning'!D41,Locations!$B$3:$B$308,0),4)="Europe",INDEX(Locations!$B$3:$E$308,MATCH('Dept C Planning'!C41,Locations!$B$3:$B$308,0),4)="UK"),(((((J41)-42.4)*Transport!$D$9)+(42.4*Transport!$D$14))*'Dept C Planning'!F41),IF(AND(E41="Electric car",INDEX(Locations!$B$3:$E$308,MATCH('Dept C Planning'!C41,Locations!$B$3:$B$308,0),4)="Europe",INDEX(Locations!$B$3:$E$308,MATCH('Dept C Planning'!D41,Locations!$B$3:$B$308,0),4)="UK"),(((((J41)-42.4)*Transport!$D$8)+(42.4*Transport!$D$14))*'Dept C Planning'!F41),IF(AND(E41="Electric car",INDEX(Locations!$B$3:$E$308,MATCH('Dept C Planning'!D41,Locations!$B$3:$B$308,0),4)="Europe",INDEX(Locations!$B$3:$E$308,MATCH('Dept C Planning'!C41,Locations!$B$3:$B$308,0),4)="UK"),(((((J41)-42.4)*Transport!$D$8)+(42.4*Transport!$D$14))*'Dept C Planning'!F41),IF(AND(OR(C41="Ireland",INDEX(Locations!$B$3:$F$308,MATCH('Dept C Planning'!C41,Locations!$B$3:$B$308,0),5)="Yes"),E41="Car",INDEX(Locations!$B$3:$E$308,MATCH('Dept C Planning'!D41,Locations!$B$3:$B$308,0),4)="UK"),(J41)*(0.15*Transport!$C$14+0.85*Transport!$C$9)*'Dept C Planning'!F41,IF(AND(OR(D41="Ireland",INDEX(Locations!$B$3:$F$308,MATCH('Dept C Planning'!D41,Locations!$B$3:$B$308,0),5)="Yes"),E41="Car",INDEX(Locations!$B$3:$E$308,MATCH('Dept C Planning'!C41,Locations!$B$3:$B$308,0),4)="UK"),(J41)*(0.15*Transport!$C$14+0.85*Transport!$C$9)*'Dept C Planning'!F41,IF(AND(OR(C41="Ireland",INDEX(Locations!$B$3:$F$308,MATCH('Dept C Planning'!C41,Locations!$B$3:$B$308,0),5)="Yes"),E41="Hybrid Car",INDEX(Locations!$B$3:$E$308,MATCH('Dept C Planning'!D41,Locations!$B$3:$B$308,0),4)="UK"),(J41)*(0.15*Transport!$C$14+0.85*Transport!$C$9)*'Dept C Planning'!F41,IF(AND(OR(D41="Ireland",INDEX(Locations!$B$3:$F$308,MATCH('Dept C Planning'!D41,Locations!$B$3:$B$308,0),5)="Yes"),E41="Hybrid Car",INDEX(Locations!$B$3:$E$308,MATCH('Dept C Planning'!C41,Locations!$B$3:$B$308,0),4)="UK"),(J41)*(0.15*Transport!$C$14+0.85*Transport!$C$9)*'Dept C Planning'!F41,IF(AND(OR(C41="Ireland",INDEX(Locations!$B$3:$F$308,MATCH('Dept C Planning'!C41,Locations!$B$3:$B$308,0),5)="Yes"),E41="Electric Car",INDEX(Locations!$B$3:$E$308,MATCH('Dept C Planning'!D41,Locations!$B$3:$B$308,0),4)="UK"),(J41)*(0.15*Transport!$C$14+0.85*Transport!$C$8)*'Dept C Planning'!F41,IF(AND(OR(D41="Ireland",INDEX(Locations!$B$3:$F$308,MATCH('Dept C Planning'!D41,Locations!$B$3:$B$308,0),5)="Yes"),E41="Electric Car",INDEX(Locations!$B$3:$E$308,MATCH('Dept C Planning'!C41,Locations!$B$3:$B$308,0),4)="UK"),(J41)*(0.15*Transport!$C$14+0.85*Transport!$C$8)*'Dept C Planning'!F41,IF(AND(OR(C41="Ireland",INDEX(Locations!$B$3:$F$308,MATCH('Dept C Planning'!C41,Locations!$B$3:$B$308,0),5)="Yes"),E41="Bus/Coach",INDEX(Locations!$B$3:$E$308,MATCH('Dept C Planning'!D41,Locations!$B$3:$B$308,0),4)="UK"),(J41)*(0.15*Transport!$C$13+0.85*Transport!$C$5)*'Dept C Planning'!F41,IF(AND(OR(D41="Ireland",INDEX(Locations!$B$3:$F$308,MATCH('Dept C Planning'!D41,Locations!$B$3:$B$308,0),5)="Yes"),E41="Bus/Coach",INDEX(Locations!$B$3:$E$308,MATCH('Dept C Planning'!C41,Locations!$B$3:$B$308,0),4)="UK"),(J41)*(0.15*Transport!$C$13+0.85*Transport!$C$5)*'Dept C Planning'!F41,IF(AND(OR(C41="Ireland",INDEX(Locations!$B$3:$F$308,MATCH('Dept C Planning'!C41,Locations!$B$3:$B$308,0),5)="Yes"),E41="Train",INDEX(Locations!$B$3:$E$308,MATCH('Dept C Planning'!D41,Locations!$B$3:$B$308,0),4)="UK"),(J41)*(0.15*Transport!$C$13+0.85*Transport!$C$3)*'Dept C Planning'!F41,IF(AND(OR(D41="Ireland",INDEX(Locations!$B$3:$F$308,MATCH('Dept C Planning'!D41,Locations!$B$3:$B$308,0),5)="Yes"),E41="Train",INDEX(Locations!$B$3:$E$308,MATCH('Dept C Planning'!C41,Locations!$B$3:$B$308,0),4)="UK"),(J41)*(0.15*Transport!$C$13+0.85*Transport!$C$3),J41*(INDEX(Transport!$B$3:$E$14,MATCH('Dept C Planning'!E41,Transport!$B$3:$B$14,0),IF(INDEX(Locations!$B$3:$G$308,MATCH('Dept C Planning'!C41,Locations!$B$3:$B$308,0),4)="UK",2,IF(INDEX(Locations!$B$3:$G$308,MATCH('Dept C Planning'!C41,Locations!$B$3:$B$308,0),4)="Europe",3,4)))))*F41*G41*H41))))))))))))))))))),1)),"")</f>
        <v/>
      </c>
      <c r="L41" s="90"/>
    </row>
    <row r="42" spans="1:14" ht="17.399999999999999" customHeight="1" x14ac:dyDescent="0.25">
      <c r="A42" s="90"/>
      <c r="B42" s="91"/>
      <c r="C42" s="91"/>
      <c r="D42" s="91"/>
      <c r="E42" s="91"/>
      <c r="F42" s="90"/>
      <c r="G42" s="90">
        <v>1</v>
      </c>
      <c r="H42" s="101">
        <v>1</v>
      </c>
      <c r="I42" s="91"/>
      <c r="J42" s="100" t="str">
        <f>(IFERROR(IF(I42="Yes",(ROUND(6371 * ACOS(SIN((VLOOKUP(C42,Locations!B:D,2,FALSE))*PI()/180)*SIN((VLOOKUP(D42,Locations!B:D,2,FALSE))*PI()/180) + COS((VLOOKUP(C42,Locations!B:D,2,FALSE))*PI()/180) * COS((VLOOKUP(D42,Locations!B:D,2,FALSE))*PI()/180)*COS((VLOOKUP(D42,Locations!B:D,3,FALSE))* PI()/180-(VLOOKUP(C42,Locations!B:D,3,FALSE))*PI()/180))/1.609,0))*2,(ROUND(6371 * ACOS(SIN((VLOOKUP(C42,Locations!B:D,2,FALSE))*PI()/180)*SIN((VLOOKUP(D42,Locations!B:D,2,FALSE))*PI()/180) + COS((VLOOKUP(C42,Locations!B:D,2,FALSE))*PI()/180) * COS((VLOOKUP(D42,Locations!B:D,2,FALSE))*PI()/180)*COS((VLOOKUP(D42,Locations!B:D,3,FALSE))* PI()/180-(VLOOKUP(C42,Locations!B:D,3,FALSE))*PI()/180))/1.609,0))),""))</f>
        <v/>
      </c>
      <c r="K42" s="100" t="str" cm="1">
        <f t="array" ref="K42">IFERROR((ROUND(IF(AND(E42="Train",INDEX(Locations!$B$3:$E$308,MATCH('Dept C Planning'!C42,Locations!$B$3:$B$308,0),4)="Europe",INDEX(Locations!$B$3:$E$308,MATCH('Dept C Planning'!D42,Locations!$B$3:$B$308,0),4)="UK"),(((INDEX(Dover!$B$3:$G$124,MATCH('Dept C Planning'!C42,Dover!$B$3:$B$124,0),6))*Transport!$D$3)+(INDEX(Dover!$B$3:$G$124,MATCH('Dept C Planning'!D42,Dover!$B$3:$B$124,0),6)*Transport!$C$3))*'Dept C Planning'!F42*IF(I42="Yes",2,1),IF(AND(E42="Train",INDEX(Locations!$B$3:$E$308,MATCH('Dept C Planning'!D42,Locations!$B$3:$B$308,0),4)="Europe",INDEX(Locations!$B$3:$E$308,MATCH('Dept C Planning'!C42,Locations!$B$3:$B$308,0),4)="UK"),(((INDEX(Dover!$B$3:$G$124,MATCH('Dept C Planning'!D42,Dover!$B$3:$B$124,0),6))*Transport!$D$3)+(INDEX(Dover!$B$3:$G$124,MATCH('Dept C Planning'!C42,Dover!$B$3:$B$124,0),6)*Transport!$C$3))*'Dept C Planning'!F42*IF(I42="Yes",2,1),IF(AND(E42="Bus/Coach",INDEX(Locations!$B$3:$E$308,MATCH('Dept C Planning'!C42,Locations!$B$3:$B$308,0),4)="Europe",INDEX(Locations!$B$3:$E$308,MATCH('Dept C Planning'!D42,Locations!$B$3:$B$308,0),4)="UK"),((((J42)-42.4)*Transport!$D$5)+(42.4*Transport!$D$13))*'Dept C Planning'!F42,IF(AND(E42="Bus/Coach",INDEX(Locations!$B$3:$E$308,MATCH('Dept C Planning'!D42,Locations!$B$3:$B$308,0),4)="Europe",INDEX(Locations!$B$3:$E$308,MATCH('Dept C Planning'!C42,Locations!$B$3:$B$308,0),4)="UK"),((((J42)-42.4)*Transport!$D$5)+(42.4*Transport!$D$13))*'Dept C Planning'!F42,IF(AND(E42="Car",INDEX(Locations!$B$3:$E$308,MATCH('Dept C Planning'!C42,Locations!$B$3:$B$308,0),4)="Europe",INDEX(Locations!$B$3:$E$308,MATCH('Dept C Planning'!D42,Locations!$B$3:$B$308,0),4)="UK"),(((((J42)-42.4)*Transport!$D$9)+(42.4*Transport!$D$14))*'Dept C Planning'!F42),IF(AND(E42="Car",INDEX(Locations!$B$3:$E$308,MATCH('Dept C Planning'!D42,Locations!$B$3:$B$308,0),4)="Europe",INDEX(Locations!$B$3:$E$308,MATCH('Dept C Planning'!C42,Locations!$B$3:$B$308,0),4)="UK"),(((((J42)-42.4)*Transport!$D$9)+(42.4*Transport!$D$14))*'Dept C Planning'!F42),IF(AND(E42="Hybrid car",INDEX(Locations!$B$3:$E$308,MATCH('Dept C Planning'!C42,Locations!$B$3:$B$308,0),4)="Europe",INDEX(Locations!$B$3:$E$308,MATCH('Dept C Planning'!D42,Locations!$B$3:$B$308,0),4)="UK"),(((((J42)-42.4)*Transport!$D$9)+(42.4*Transport!$D$14))*'Dept C Planning'!F42),IF(AND(E42="Hybrid car",INDEX(Locations!$B$3:$E$308,MATCH('Dept C Planning'!D42,Locations!$B$3:$B$308,0),4)="Europe",INDEX(Locations!$B$3:$E$308,MATCH('Dept C Planning'!C42,Locations!$B$3:$B$308,0),4)="UK"),(((((J42)-42.4)*Transport!$D$9)+(42.4*Transport!$D$14))*'Dept C Planning'!F42),IF(AND(E42="Electric car",INDEX(Locations!$B$3:$E$308,MATCH('Dept C Planning'!C42,Locations!$B$3:$B$308,0),4)="Europe",INDEX(Locations!$B$3:$E$308,MATCH('Dept C Planning'!D42,Locations!$B$3:$B$308,0),4)="UK"),(((((J42)-42.4)*Transport!$D$8)+(42.4*Transport!$D$14))*'Dept C Planning'!F42),IF(AND(E42="Electric car",INDEX(Locations!$B$3:$E$308,MATCH('Dept C Planning'!D42,Locations!$B$3:$B$308,0),4)="Europe",INDEX(Locations!$B$3:$E$308,MATCH('Dept C Planning'!C42,Locations!$B$3:$B$308,0),4)="UK"),(((((J42)-42.4)*Transport!$D$8)+(42.4*Transport!$D$14))*'Dept C Planning'!F42),IF(AND(OR(C42="Ireland",INDEX(Locations!$B$3:$F$308,MATCH('Dept C Planning'!C42,Locations!$B$3:$B$308,0),5)="Yes"),E42="Car",INDEX(Locations!$B$3:$E$308,MATCH('Dept C Planning'!D42,Locations!$B$3:$B$308,0),4)="UK"),(J42)*(0.15*Transport!$C$14+0.85*Transport!$C$9)*'Dept C Planning'!F42,IF(AND(OR(D42="Ireland",INDEX(Locations!$B$3:$F$308,MATCH('Dept C Planning'!D42,Locations!$B$3:$B$308,0),5)="Yes"),E42="Car",INDEX(Locations!$B$3:$E$308,MATCH('Dept C Planning'!C42,Locations!$B$3:$B$308,0),4)="UK"),(J42)*(0.15*Transport!$C$14+0.85*Transport!$C$9)*'Dept C Planning'!F42,IF(AND(OR(C42="Ireland",INDEX(Locations!$B$3:$F$308,MATCH('Dept C Planning'!C42,Locations!$B$3:$B$308,0),5)="Yes"),E42="Hybrid Car",INDEX(Locations!$B$3:$E$308,MATCH('Dept C Planning'!D42,Locations!$B$3:$B$308,0),4)="UK"),(J42)*(0.15*Transport!$C$14+0.85*Transport!$C$9)*'Dept C Planning'!F42,IF(AND(OR(D42="Ireland",INDEX(Locations!$B$3:$F$308,MATCH('Dept C Planning'!D42,Locations!$B$3:$B$308,0),5)="Yes"),E42="Hybrid Car",INDEX(Locations!$B$3:$E$308,MATCH('Dept C Planning'!C42,Locations!$B$3:$B$308,0),4)="UK"),(J42)*(0.15*Transport!$C$14+0.85*Transport!$C$9)*'Dept C Planning'!F42,IF(AND(OR(C42="Ireland",INDEX(Locations!$B$3:$F$308,MATCH('Dept C Planning'!C42,Locations!$B$3:$B$308,0),5)="Yes"),E42="Electric Car",INDEX(Locations!$B$3:$E$308,MATCH('Dept C Planning'!D42,Locations!$B$3:$B$308,0),4)="UK"),(J42)*(0.15*Transport!$C$14+0.85*Transport!$C$8)*'Dept C Planning'!F42,IF(AND(OR(D42="Ireland",INDEX(Locations!$B$3:$F$308,MATCH('Dept C Planning'!D42,Locations!$B$3:$B$308,0),5)="Yes"),E42="Electric Car",INDEX(Locations!$B$3:$E$308,MATCH('Dept C Planning'!C42,Locations!$B$3:$B$308,0),4)="UK"),(J42)*(0.15*Transport!$C$14+0.85*Transport!$C$8)*'Dept C Planning'!F42,IF(AND(OR(C42="Ireland",INDEX(Locations!$B$3:$F$308,MATCH('Dept C Planning'!C42,Locations!$B$3:$B$308,0),5)="Yes"),E42="Bus/Coach",INDEX(Locations!$B$3:$E$308,MATCH('Dept C Planning'!D42,Locations!$B$3:$B$308,0),4)="UK"),(J42)*(0.15*Transport!$C$13+0.85*Transport!$C$5)*'Dept C Planning'!F42,IF(AND(OR(D42="Ireland",INDEX(Locations!$B$3:$F$308,MATCH('Dept C Planning'!D42,Locations!$B$3:$B$308,0),5)="Yes"),E42="Bus/Coach",INDEX(Locations!$B$3:$E$308,MATCH('Dept C Planning'!C42,Locations!$B$3:$B$308,0),4)="UK"),(J42)*(0.15*Transport!$C$13+0.85*Transport!$C$5)*'Dept C Planning'!F42,IF(AND(OR(C42="Ireland",INDEX(Locations!$B$3:$F$308,MATCH('Dept C Planning'!C42,Locations!$B$3:$B$308,0),5)="Yes"),E42="Train",INDEX(Locations!$B$3:$E$308,MATCH('Dept C Planning'!D42,Locations!$B$3:$B$308,0),4)="UK"),(J42)*(0.15*Transport!$C$13+0.85*Transport!$C$3)*'Dept C Planning'!F42,IF(AND(OR(D42="Ireland",INDEX(Locations!$B$3:$F$308,MATCH('Dept C Planning'!D42,Locations!$B$3:$B$308,0),5)="Yes"),E42="Train",INDEX(Locations!$B$3:$E$308,MATCH('Dept C Planning'!C42,Locations!$B$3:$B$308,0),4)="UK"),(J42)*(0.15*Transport!$C$13+0.85*Transport!$C$3),J42*(INDEX(Transport!$B$3:$E$14,MATCH('Dept C Planning'!E42,Transport!$B$3:$B$14,0),IF(INDEX(Locations!$B$3:$G$308,MATCH('Dept C Planning'!C42,Locations!$B$3:$B$308,0),4)="UK",2,IF(INDEX(Locations!$B$3:$G$308,MATCH('Dept C Planning'!C42,Locations!$B$3:$B$308,0),4)="Europe",3,4)))))*F42*G42*H42))))))))))))))))))),1)),"")</f>
        <v/>
      </c>
      <c r="L42" s="90"/>
    </row>
    <row r="43" spans="1:14" ht="17.399999999999999" customHeight="1" x14ac:dyDescent="0.25">
      <c r="A43" s="90"/>
      <c r="B43" s="91"/>
      <c r="C43" s="91"/>
      <c r="D43" s="91"/>
      <c r="E43" s="91"/>
      <c r="F43" s="90"/>
      <c r="G43" s="90">
        <v>1</v>
      </c>
      <c r="H43" s="101">
        <v>1</v>
      </c>
      <c r="I43" s="91"/>
      <c r="J43" s="100" t="str">
        <f>(IFERROR(IF(I43="Yes",(ROUND(6371 * ACOS(SIN((VLOOKUP(C43,Locations!B:D,2,FALSE))*PI()/180)*SIN((VLOOKUP(D43,Locations!B:D,2,FALSE))*PI()/180) + COS((VLOOKUP(C43,Locations!B:D,2,FALSE))*PI()/180) * COS((VLOOKUP(D43,Locations!B:D,2,FALSE))*PI()/180)*COS((VLOOKUP(D43,Locations!B:D,3,FALSE))* PI()/180-(VLOOKUP(C43,Locations!B:D,3,FALSE))*PI()/180))/1.609,0))*2,(ROUND(6371 * ACOS(SIN((VLOOKUP(C43,Locations!B:D,2,FALSE))*PI()/180)*SIN((VLOOKUP(D43,Locations!B:D,2,FALSE))*PI()/180) + COS((VLOOKUP(C43,Locations!B:D,2,FALSE))*PI()/180) * COS((VLOOKUP(D43,Locations!B:D,2,FALSE))*PI()/180)*COS((VLOOKUP(D43,Locations!B:D,3,FALSE))* PI()/180-(VLOOKUP(C43,Locations!B:D,3,FALSE))*PI()/180))/1.609,0))),""))</f>
        <v/>
      </c>
      <c r="K43" s="100" t="str" cm="1">
        <f t="array" ref="K43">IFERROR((ROUND(IF(AND(E43="Train",INDEX(Locations!$B$3:$E$308,MATCH('Dept C Planning'!C43,Locations!$B$3:$B$308,0),4)="Europe",INDEX(Locations!$B$3:$E$308,MATCH('Dept C Planning'!D43,Locations!$B$3:$B$308,0),4)="UK"),(((INDEX(Dover!$B$3:$G$124,MATCH('Dept C Planning'!C43,Dover!$B$3:$B$124,0),6))*Transport!$D$3)+(INDEX(Dover!$B$3:$G$124,MATCH('Dept C Planning'!D43,Dover!$B$3:$B$124,0),6)*Transport!$C$3))*'Dept C Planning'!F43*IF(I43="Yes",2,1),IF(AND(E43="Train",INDEX(Locations!$B$3:$E$308,MATCH('Dept C Planning'!D43,Locations!$B$3:$B$308,0),4)="Europe",INDEX(Locations!$B$3:$E$308,MATCH('Dept C Planning'!C43,Locations!$B$3:$B$308,0),4)="UK"),(((INDEX(Dover!$B$3:$G$124,MATCH('Dept C Planning'!D43,Dover!$B$3:$B$124,0),6))*Transport!$D$3)+(INDEX(Dover!$B$3:$G$124,MATCH('Dept C Planning'!C43,Dover!$B$3:$B$124,0),6)*Transport!$C$3))*'Dept C Planning'!F43*IF(I43="Yes",2,1),IF(AND(E43="Bus/Coach",INDEX(Locations!$B$3:$E$308,MATCH('Dept C Planning'!C43,Locations!$B$3:$B$308,0),4)="Europe",INDEX(Locations!$B$3:$E$308,MATCH('Dept C Planning'!D43,Locations!$B$3:$B$308,0),4)="UK"),((((J43)-42.4)*Transport!$D$5)+(42.4*Transport!$D$13))*'Dept C Planning'!F43,IF(AND(E43="Bus/Coach",INDEX(Locations!$B$3:$E$308,MATCH('Dept C Planning'!D43,Locations!$B$3:$B$308,0),4)="Europe",INDEX(Locations!$B$3:$E$308,MATCH('Dept C Planning'!C43,Locations!$B$3:$B$308,0),4)="UK"),((((J43)-42.4)*Transport!$D$5)+(42.4*Transport!$D$13))*'Dept C Planning'!F43,IF(AND(E43="Car",INDEX(Locations!$B$3:$E$308,MATCH('Dept C Planning'!C43,Locations!$B$3:$B$308,0),4)="Europe",INDEX(Locations!$B$3:$E$308,MATCH('Dept C Planning'!D43,Locations!$B$3:$B$308,0),4)="UK"),(((((J43)-42.4)*Transport!$D$9)+(42.4*Transport!$D$14))*'Dept C Planning'!F43),IF(AND(E43="Car",INDEX(Locations!$B$3:$E$308,MATCH('Dept C Planning'!D43,Locations!$B$3:$B$308,0),4)="Europe",INDEX(Locations!$B$3:$E$308,MATCH('Dept C Planning'!C43,Locations!$B$3:$B$308,0),4)="UK"),(((((J43)-42.4)*Transport!$D$9)+(42.4*Transport!$D$14))*'Dept C Planning'!F43),IF(AND(E43="Hybrid car",INDEX(Locations!$B$3:$E$308,MATCH('Dept C Planning'!C43,Locations!$B$3:$B$308,0),4)="Europe",INDEX(Locations!$B$3:$E$308,MATCH('Dept C Planning'!D43,Locations!$B$3:$B$308,0),4)="UK"),(((((J43)-42.4)*Transport!$D$9)+(42.4*Transport!$D$14))*'Dept C Planning'!F43),IF(AND(E43="Hybrid car",INDEX(Locations!$B$3:$E$308,MATCH('Dept C Planning'!D43,Locations!$B$3:$B$308,0),4)="Europe",INDEX(Locations!$B$3:$E$308,MATCH('Dept C Planning'!C43,Locations!$B$3:$B$308,0),4)="UK"),(((((J43)-42.4)*Transport!$D$9)+(42.4*Transport!$D$14))*'Dept C Planning'!F43),IF(AND(E43="Electric car",INDEX(Locations!$B$3:$E$308,MATCH('Dept C Planning'!C43,Locations!$B$3:$B$308,0),4)="Europe",INDEX(Locations!$B$3:$E$308,MATCH('Dept C Planning'!D43,Locations!$B$3:$B$308,0),4)="UK"),(((((J43)-42.4)*Transport!$D$8)+(42.4*Transport!$D$14))*'Dept C Planning'!F43),IF(AND(E43="Electric car",INDEX(Locations!$B$3:$E$308,MATCH('Dept C Planning'!D43,Locations!$B$3:$B$308,0),4)="Europe",INDEX(Locations!$B$3:$E$308,MATCH('Dept C Planning'!C43,Locations!$B$3:$B$308,0),4)="UK"),(((((J43)-42.4)*Transport!$D$8)+(42.4*Transport!$D$14))*'Dept C Planning'!F43),IF(AND(OR(C43="Ireland",INDEX(Locations!$B$3:$F$308,MATCH('Dept C Planning'!C43,Locations!$B$3:$B$308,0),5)="Yes"),E43="Car",INDEX(Locations!$B$3:$E$308,MATCH('Dept C Planning'!D43,Locations!$B$3:$B$308,0),4)="UK"),(J43)*(0.15*Transport!$C$14+0.85*Transport!$C$9)*'Dept C Planning'!F43,IF(AND(OR(D43="Ireland",INDEX(Locations!$B$3:$F$308,MATCH('Dept C Planning'!D43,Locations!$B$3:$B$308,0),5)="Yes"),E43="Car",INDEX(Locations!$B$3:$E$308,MATCH('Dept C Planning'!C43,Locations!$B$3:$B$308,0),4)="UK"),(J43)*(0.15*Transport!$C$14+0.85*Transport!$C$9)*'Dept C Planning'!F43,IF(AND(OR(C43="Ireland",INDEX(Locations!$B$3:$F$308,MATCH('Dept C Planning'!C43,Locations!$B$3:$B$308,0),5)="Yes"),E43="Hybrid Car",INDEX(Locations!$B$3:$E$308,MATCH('Dept C Planning'!D43,Locations!$B$3:$B$308,0),4)="UK"),(J43)*(0.15*Transport!$C$14+0.85*Transport!$C$9)*'Dept C Planning'!F43,IF(AND(OR(D43="Ireland",INDEX(Locations!$B$3:$F$308,MATCH('Dept C Planning'!D43,Locations!$B$3:$B$308,0),5)="Yes"),E43="Hybrid Car",INDEX(Locations!$B$3:$E$308,MATCH('Dept C Planning'!C43,Locations!$B$3:$B$308,0),4)="UK"),(J43)*(0.15*Transport!$C$14+0.85*Transport!$C$9)*'Dept C Planning'!F43,IF(AND(OR(C43="Ireland",INDEX(Locations!$B$3:$F$308,MATCH('Dept C Planning'!C43,Locations!$B$3:$B$308,0),5)="Yes"),E43="Electric Car",INDEX(Locations!$B$3:$E$308,MATCH('Dept C Planning'!D43,Locations!$B$3:$B$308,0),4)="UK"),(J43)*(0.15*Transport!$C$14+0.85*Transport!$C$8)*'Dept C Planning'!F43,IF(AND(OR(D43="Ireland",INDEX(Locations!$B$3:$F$308,MATCH('Dept C Planning'!D43,Locations!$B$3:$B$308,0),5)="Yes"),E43="Electric Car",INDEX(Locations!$B$3:$E$308,MATCH('Dept C Planning'!C43,Locations!$B$3:$B$308,0),4)="UK"),(J43)*(0.15*Transport!$C$14+0.85*Transport!$C$8)*'Dept C Planning'!F43,IF(AND(OR(C43="Ireland",INDEX(Locations!$B$3:$F$308,MATCH('Dept C Planning'!C43,Locations!$B$3:$B$308,0),5)="Yes"),E43="Bus/Coach",INDEX(Locations!$B$3:$E$308,MATCH('Dept C Planning'!D43,Locations!$B$3:$B$308,0),4)="UK"),(J43)*(0.15*Transport!$C$13+0.85*Transport!$C$5)*'Dept C Planning'!F43,IF(AND(OR(D43="Ireland",INDEX(Locations!$B$3:$F$308,MATCH('Dept C Planning'!D43,Locations!$B$3:$B$308,0),5)="Yes"),E43="Bus/Coach",INDEX(Locations!$B$3:$E$308,MATCH('Dept C Planning'!C43,Locations!$B$3:$B$308,0),4)="UK"),(J43)*(0.15*Transport!$C$13+0.85*Transport!$C$5)*'Dept C Planning'!F43,IF(AND(OR(C43="Ireland",INDEX(Locations!$B$3:$F$308,MATCH('Dept C Planning'!C43,Locations!$B$3:$B$308,0),5)="Yes"),E43="Train",INDEX(Locations!$B$3:$E$308,MATCH('Dept C Planning'!D43,Locations!$B$3:$B$308,0),4)="UK"),(J43)*(0.15*Transport!$C$13+0.85*Transport!$C$3)*'Dept C Planning'!F43,IF(AND(OR(D43="Ireland",INDEX(Locations!$B$3:$F$308,MATCH('Dept C Planning'!D43,Locations!$B$3:$B$308,0),5)="Yes"),E43="Train",INDEX(Locations!$B$3:$E$308,MATCH('Dept C Planning'!C43,Locations!$B$3:$B$308,0),4)="UK"),(J43)*(0.15*Transport!$C$13+0.85*Transport!$C$3),J43*(INDEX(Transport!$B$3:$E$14,MATCH('Dept C Planning'!E43,Transport!$B$3:$B$14,0),IF(INDEX(Locations!$B$3:$G$308,MATCH('Dept C Planning'!C43,Locations!$B$3:$B$308,0),4)="UK",2,IF(INDEX(Locations!$B$3:$G$308,MATCH('Dept C Planning'!C43,Locations!$B$3:$B$308,0),4)="Europe",3,4)))))*F43*G43*H43))))))))))))))))))),1)),"")</f>
        <v/>
      </c>
      <c r="L43" s="90"/>
    </row>
    <row r="44" spans="1:14" ht="17.399999999999999" customHeight="1" x14ac:dyDescent="0.25">
      <c r="A44" s="90"/>
      <c r="B44" s="91"/>
      <c r="C44" s="91"/>
      <c r="D44" s="91"/>
      <c r="E44" s="91"/>
      <c r="F44" s="90"/>
      <c r="G44" s="90">
        <v>1</v>
      </c>
      <c r="H44" s="101">
        <v>1</v>
      </c>
      <c r="I44" s="91"/>
      <c r="J44" s="100" t="str">
        <f>(IFERROR(IF(I44="Yes",(ROUND(6371 * ACOS(SIN((VLOOKUP(C44,Locations!B:D,2,FALSE))*PI()/180)*SIN((VLOOKUP(D44,Locations!B:D,2,FALSE))*PI()/180) + COS((VLOOKUP(C44,Locations!B:D,2,FALSE))*PI()/180) * COS((VLOOKUP(D44,Locations!B:D,2,FALSE))*PI()/180)*COS((VLOOKUP(D44,Locations!B:D,3,FALSE))* PI()/180-(VLOOKUP(C44,Locations!B:D,3,FALSE))*PI()/180))/1.609,0))*2,(ROUND(6371 * ACOS(SIN((VLOOKUP(C44,Locations!B:D,2,FALSE))*PI()/180)*SIN((VLOOKUP(D44,Locations!B:D,2,FALSE))*PI()/180) + COS((VLOOKUP(C44,Locations!B:D,2,FALSE))*PI()/180) * COS((VLOOKUP(D44,Locations!B:D,2,FALSE))*PI()/180)*COS((VLOOKUP(D44,Locations!B:D,3,FALSE))* PI()/180-(VLOOKUP(C44,Locations!B:D,3,FALSE))*PI()/180))/1.609,0))),""))</f>
        <v/>
      </c>
      <c r="K44" s="100" t="str" cm="1">
        <f t="array" ref="K44">IFERROR((ROUND(IF(AND(E44="Train",INDEX(Locations!$B$3:$E$308,MATCH('Dept C Planning'!C44,Locations!$B$3:$B$308,0),4)="Europe",INDEX(Locations!$B$3:$E$308,MATCH('Dept C Planning'!D44,Locations!$B$3:$B$308,0),4)="UK"),(((INDEX(Dover!$B$3:$G$124,MATCH('Dept C Planning'!C44,Dover!$B$3:$B$124,0),6))*Transport!$D$3)+(INDEX(Dover!$B$3:$G$124,MATCH('Dept C Planning'!D44,Dover!$B$3:$B$124,0),6)*Transport!$C$3))*'Dept C Planning'!F44*IF(I44="Yes",2,1),IF(AND(E44="Train",INDEX(Locations!$B$3:$E$308,MATCH('Dept C Planning'!D44,Locations!$B$3:$B$308,0),4)="Europe",INDEX(Locations!$B$3:$E$308,MATCH('Dept C Planning'!C44,Locations!$B$3:$B$308,0),4)="UK"),(((INDEX(Dover!$B$3:$G$124,MATCH('Dept C Planning'!D44,Dover!$B$3:$B$124,0),6))*Transport!$D$3)+(INDEX(Dover!$B$3:$G$124,MATCH('Dept C Planning'!C44,Dover!$B$3:$B$124,0),6)*Transport!$C$3))*'Dept C Planning'!F44*IF(I44="Yes",2,1),IF(AND(E44="Bus/Coach",INDEX(Locations!$B$3:$E$308,MATCH('Dept C Planning'!C44,Locations!$B$3:$B$308,0),4)="Europe",INDEX(Locations!$B$3:$E$308,MATCH('Dept C Planning'!D44,Locations!$B$3:$B$308,0),4)="UK"),((((J44)-42.4)*Transport!$D$5)+(42.4*Transport!$D$13))*'Dept C Planning'!F44,IF(AND(E44="Bus/Coach",INDEX(Locations!$B$3:$E$308,MATCH('Dept C Planning'!D44,Locations!$B$3:$B$308,0),4)="Europe",INDEX(Locations!$B$3:$E$308,MATCH('Dept C Planning'!C44,Locations!$B$3:$B$308,0),4)="UK"),((((J44)-42.4)*Transport!$D$5)+(42.4*Transport!$D$13))*'Dept C Planning'!F44,IF(AND(E44="Car",INDEX(Locations!$B$3:$E$308,MATCH('Dept C Planning'!C44,Locations!$B$3:$B$308,0),4)="Europe",INDEX(Locations!$B$3:$E$308,MATCH('Dept C Planning'!D44,Locations!$B$3:$B$308,0),4)="UK"),(((((J44)-42.4)*Transport!$D$9)+(42.4*Transport!$D$14))*'Dept C Planning'!F44),IF(AND(E44="Car",INDEX(Locations!$B$3:$E$308,MATCH('Dept C Planning'!D44,Locations!$B$3:$B$308,0),4)="Europe",INDEX(Locations!$B$3:$E$308,MATCH('Dept C Planning'!C44,Locations!$B$3:$B$308,0),4)="UK"),(((((J44)-42.4)*Transport!$D$9)+(42.4*Transport!$D$14))*'Dept C Planning'!F44),IF(AND(E44="Hybrid car",INDEX(Locations!$B$3:$E$308,MATCH('Dept C Planning'!C44,Locations!$B$3:$B$308,0),4)="Europe",INDEX(Locations!$B$3:$E$308,MATCH('Dept C Planning'!D44,Locations!$B$3:$B$308,0),4)="UK"),(((((J44)-42.4)*Transport!$D$9)+(42.4*Transport!$D$14))*'Dept C Planning'!F44),IF(AND(E44="Hybrid car",INDEX(Locations!$B$3:$E$308,MATCH('Dept C Planning'!D44,Locations!$B$3:$B$308,0),4)="Europe",INDEX(Locations!$B$3:$E$308,MATCH('Dept C Planning'!C44,Locations!$B$3:$B$308,0),4)="UK"),(((((J44)-42.4)*Transport!$D$9)+(42.4*Transport!$D$14))*'Dept C Planning'!F44),IF(AND(E44="Electric car",INDEX(Locations!$B$3:$E$308,MATCH('Dept C Planning'!C44,Locations!$B$3:$B$308,0),4)="Europe",INDEX(Locations!$B$3:$E$308,MATCH('Dept C Planning'!D44,Locations!$B$3:$B$308,0),4)="UK"),(((((J44)-42.4)*Transport!$D$8)+(42.4*Transport!$D$14))*'Dept C Planning'!F44),IF(AND(E44="Electric car",INDEX(Locations!$B$3:$E$308,MATCH('Dept C Planning'!D44,Locations!$B$3:$B$308,0),4)="Europe",INDEX(Locations!$B$3:$E$308,MATCH('Dept C Planning'!C44,Locations!$B$3:$B$308,0),4)="UK"),(((((J44)-42.4)*Transport!$D$8)+(42.4*Transport!$D$14))*'Dept C Planning'!F44),IF(AND(OR(C44="Ireland",INDEX(Locations!$B$3:$F$308,MATCH('Dept C Planning'!C44,Locations!$B$3:$B$308,0),5)="Yes"),E44="Car",INDEX(Locations!$B$3:$E$308,MATCH('Dept C Planning'!D44,Locations!$B$3:$B$308,0),4)="UK"),(J44)*(0.15*Transport!$C$14+0.85*Transport!$C$9)*'Dept C Planning'!F44,IF(AND(OR(D44="Ireland",INDEX(Locations!$B$3:$F$308,MATCH('Dept C Planning'!D44,Locations!$B$3:$B$308,0),5)="Yes"),E44="Car",INDEX(Locations!$B$3:$E$308,MATCH('Dept C Planning'!C44,Locations!$B$3:$B$308,0),4)="UK"),(J44)*(0.15*Transport!$C$14+0.85*Transport!$C$9)*'Dept C Planning'!F44,IF(AND(OR(C44="Ireland",INDEX(Locations!$B$3:$F$308,MATCH('Dept C Planning'!C44,Locations!$B$3:$B$308,0),5)="Yes"),E44="Hybrid Car",INDEX(Locations!$B$3:$E$308,MATCH('Dept C Planning'!D44,Locations!$B$3:$B$308,0),4)="UK"),(J44)*(0.15*Transport!$C$14+0.85*Transport!$C$9)*'Dept C Planning'!F44,IF(AND(OR(D44="Ireland",INDEX(Locations!$B$3:$F$308,MATCH('Dept C Planning'!D44,Locations!$B$3:$B$308,0),5)="Yes"),E44="Hybrid Car",INDEX(Locations!$B$3:$E$308,MATCH('Dept C Planning'!C44,Locations!$B$3:$B$308,0),4)="UK"),(J44)*(0.15*Transport!$C$14+0.85*Transport!$C$9)*'Dept C Planning'!F44,IF(AND(OR(C44="Ireland",INDEX(Locations!$B$3:$F$308,MATCH('Dept C Planning'!C44,Locations!$B$3:$B$308,0),5)="Yes"),E44="Electric Car",INDEX(Locations!$B$3:$E$308,MATCH('Dept C Planning'!D44,Locations!$B$3:$B$308,0),4)="UK"),(J44)*(0.15*Transport!$C$14+0.85*Transport!$C$8)*'Dept C Planning'!F44,IF(AND(OR(D44="Ireland",INDEX(Locations!$B$3:$F$308,MATCH('Dept C Planning'!D44,Locations!$B$3:$B$308,0),5)="Yes"),E44="Electric Car",INDEX(Locations!$B$3:$E$308,MATCH('Dept C Planning'!C44,Locations!$B$3:$B$308,0),4)="UK"),(J44)*(0.15*Transport!$C$14+0.85*Transport!$C$8)*'Dept C Planning'!F44,IF(AND(OR(C44="Ireland",INDEX(Locations!$B$3:$F$308,MATCH('Dept C Planning'!C44,Locations!$B$3:$B$308,0),5)="Yes"),E44="Bus/Coach",INDEX(Locations!$B$3:$E$308,MATCH('Dept C Planning'!D44,Locations!$B$3:$B$308,0),4)="UK"),(J44)*(0.15*Transport!$C$13+0.85*Transport!$C$5)*'Dept C Planning'!F44,IF(AND(OR(D44="Ireland",INDEX(Locations!$B$3:$F$308,MATCH('Dept C Planning'!D44,Locations!$B$3:$B$308,0),5)="Yes"),E44="Bus/Coach",INDEX(Locations!$B$3:$E$308,MATCH('Dept C Planning'!C44,Locations!$B$3:$B$308,0),4)="UK"),(J44)*(0.15*Transport!$C$13+0.85*Transport!$C$5)*'Dept C Planning'!F44,IF(AND(OR(C44="Ireland",INDEX(Locations!$B$3:$F$308,MATCH('Dept C Planning'!C44,Locations!$B$3:$B$308,0),5)="Yes"),E44="Train",INDEX(Locations!$B$3:$E$308,MATCH('Dept C Planning'!D44,Locations!$B$3:$B$308,0),4)="UK"),(J44)*(0.15*Transport!$C$13+0.85*Transport!$C$3)*'Dept C Planning'!F44,IF(AND(OR(D44="Ireland",INDEX(Locations!$B$3:$F$308,MATCH('Dept C Planning'!D44,Locations!$B$3:$B$308,0),5)="Yes"),E44="Train",INDEX(Locations!$B$3:$E$308,MATCH('Dept C Planning'!C44,Locations!$B$3:$B$308,0),4)="UK"),(J44)*(0.15*Transport!$C$13+0.85*Transport!$C$3),J44*(INDEX(Transport!$B$3:$E$14,MATCH('Dept C Planning'!E44,Transport!$B$3:$B$14,0),IF(INDEX(Locations!$B$3:$G$308,MATCH('Dept C Planning'!C44,Locations!$B$3:$B$308,0),4)="UK",2,IF(INDEX(Locations!$B$3:$G$308,MATCH('Dept C Planning'!C44,Locations!$B$3:$B$308,0),4)="Europe",3,4)))))*F44*G44*H44))))))))))))))))))),1)),"")</f>
        <v/>
      </c>
      <c r="L44" s="90"/>
    </row>
    <row r="45" spans="1:14" ht="17.399999999999999" customHeight="1" x14ac:dyDescent="0.25">
      <c r="A45" s="90"/>
      <c r="B45" s="91"/>
      <c r="C45" s="91"/>
      <c r="D45" s="91"/>
      <c r="E45" s="91"/>
      <c r="F45" s="90"/>
      <c r="G45" s="90">
        <v>1</v>
      </c>
      <c r="H45" s="101">
        <v>1</v>
      </c>
      <c r="I45" s="91"/>
      <c r="J45" s="100" t="str">
        <f>(IFERROR(IF(I45="Yes",(ROUND(6371 * ACOS(SIN((VLOOKUP(C45,Locations!B:D,2,FALSE))*PI()/180)*SIN((VLOOKUP(D45,Locations!B:D,2,FALSE))*PI()/180) + COS((VLOOKUP(C45,Locations!B:D,2,FALSE))*PI()/180) * COS((VLOOKUP(D45,Locations!B:D,2,FALSE))*PI()/180)*COS((VLOOKUP(D45,Locations!B:D,3,FALSE))* PI()/180-(VLOOKUP(C45,Locations!B:D,3,FALSE))*PI()/180))/1.609,0))*2,(ROUND(6371 * ACOS(SIN((VLOOKUP(C45,Locations!B:D,2,FALSE))*PI()/180)*SIN((VLOOKUP(D45,Locations!B:D,2,FALSE))*PI()/180) + COS((VLOOKUP(C45,Locations!B:D,2,FALSE))*PI()/180) * COS((VLOOKUP(D45,Locations!B:D,2,FALSE))*PI()/180)*COS((VLOOKUP(D45,Locations!B:D,3,FALSE))* PI()/180-(VLOOKUP(C45,Locations!B:D,3,FALSE))*PI()/180))/1.609,0))),""))</f>
        <v/>
      </c>
      <c r="K45" s="100" t="str" cm="1">
        <f t="array" ref="K45">IFERROR((ROUND(IF(AND(E45="Train",INDEX(Locations!$B$3:$E$308,MATCH('Dept C Planning'!C45,Locations!$B$3:$B$308,0),4)="Europe",INDEX(Locations!$B$3:$E$308,MATCH('Dept C Planning'!D45,Locations!$B$3:$B$308,0),4)="UK"),(((INDEX(Dover!$B$3:$G$124,MATCH('Dept C Planning'!C45,Dover!$B$3:$B$124,0),6))*Transport!$D$3)+(INDEX(Dover!$B$3:$G$124,MATCH('Dept C Planning'!D45,Dover!$B$3:$B$124,0),6)*Transport!$C$3))*'Dept C Planning'!F45*IF(I45="Yes",2,1),IF(AND(E45="Train",INDEX(Locations!$B$3:$E$308,MATCH('Dept C Planning'!D45,Locations!$B$3:$B$308,0),4)="Europe",INDEX(Locations!$B$3:$E$308,MATCH('Dept C Planning'!C45,Locations!$B$3:$B$308,0),4)="UK"),(((INDEX(Dover!$B$3:$G$124,MATCH('Dept C Planning'!D45,Dover!$B$3:$B$124,0),6))*Transport!$D$3)+(INDEX(Dover!$B$3:$G$124,MATCH('Dept C Planning'!C45,Dover!$B$3:$B$124,0),6)*Transport!$C$3))*'Dept C Planning'!F45*IF(I45="Yes",2,1),IF(AND(E45="Bus/Coach",INDEX(Locations!$B$3:$E$308,MATCH('Dept C Planning'!C45,Locations!$B$3:$B$308,0),4)="Europe",INDEX(Locations!$B$3:$E$308,MATCH('Dept C Planning'!D45,Locations!$B$3:$B$308,0),4)="UK"),((((J45)-42.4)*Transport!$D$5)+(42.4*Transport!$D$13))*'Dept C Planning'!F45,IF(AND(E45="Bus/Coach",INDEX(Locations!$B$3:$E$308,MATCH('Dept C Planning'!D45,Locations!$B$3:$B$308,0),4)="Europe",INDEX(Locations!$B$3:$E$308,MATCH('Dept C Planning'!C45,Locations!$B$3:$B$308,0),4)="UK"),((((J45)-42.4)*Transport!$D$5)+(42.4*Transport!$D$13))*'Dept C Planning'!F45,IF(AND(E45="Car",INDEX(Locations!$B$3:$E$308,MATCH('Dept C Planning'!C45,Locations!$B$3:$B$308,0),4)="Europe",INDEX(Locations!$B$3:$E$308,MATCH('Dept C Planning'!D45,Locations!$B$3:$B$308,0),4)="UK"),(((((J45)-42.4)*Transport!$D$9)+(42.4*Transport!$D$14))*'Dept C Planning'!F45),IF(AND(E45="Car",INDEX(Locations!$B$3:$E$308,MATCH('Dept C Planning'!D45,Locations!$B$3:$B$308,0),4)="Europe",INDEX(Locations!$B$3:$E$308,MATCH('Dept C Planning'!C45,Locations!$B$3:$B$308,0),4)="UK"),(((((J45)-42.4)*Transport!$D$9)+(42.4*Transport!$D$14))*'Dept C Planning'!F45),IF(AND(E45="Hybrid car",INDEX(Locations!$B$3:$E$308,MATCH('Dept C Planning'!C45,Locations!$B$3:$B$308,0),4)="Europe",INDEX(Locations!$B$3:$E$308,MATCH('Dept C Planning'!D45,Locations!$B$3:$B$308,0),4)="UK"),(((((J45)-42.4)*Transport!$D$9)+(42.4*Transport!$D$14))*'Dept C Planning'!F45),IF(AND(E45="Hybrid car",INDEX(Locations!$B$3:$E$308,MATCH('Dept C Planning'!D45,Locations!$B$3:$B$308,0),4)="Europe",INDEX(Locations!$B$3:$E$308,MATCH('Dept C Planning'!C45,Locations!$B$3:$B$308,0),4)="UK"),(((((J45)-42.4)*Transport!$D$9)+(42.4*Transport!$D$14))*'Dept C Planning'!F45),IF(AND(E45="Electric car",INDEX(Locations!$B$3:$E$308,MATCH('Dept C Planning'!C45,Locations!$B$3:$B$308,0),4)="Europe",INDEX(Locations!$B$3:$E$308,MATCH('Dept C Planning'!D45,Locations!$B$3:$B$308,0),4)="UK"),(((((J45)-42.4)*Transport!$D$8)+(42.4*Transport!$D$14))*'Dept C Planning'!F45),IF(AND(E45="Electric car",INDEX(Locations!$B$3:$E$308,MATCH('Dept C Planning'!D45,Locations!$B$3:$B$308,0),4)="Europe",INDEX(Locations!$B$3:$E$308,MATCH('Dept C Planning'!C45,Locations!$B$3:$B$308,0),4)="UK"),(((((J45)-42.4)*Transport!$D$8)+(42.4*Transport!$D$14))*'Dept C Planning'!F45),IF(AND(OR(C45="Ireland",INDEX(Locations!$B$3:$F$308,MATCH('Dept C Planning'!C45,Locations!$B$3:$B$308,0),5)="Yes"),E45="Car",INDEX(Locations!$B$3:$E$308,MATCH('Dept C Planning'!D45,Locations!$B$3:$B$308,0),4)="UK"),(J45)*(0.15*Transport!$C$14+0.85*Transport!$C$9)*'Dept C Planning'!F45,IF(AND(OR(D45="Ireland",INDEX(Locations!$B$3:$F$308,MATCH('Dept C Planning'!D45,Locations!$B$3:$B$308,0),5)="Yes"),E45="Car",INDEX(Locations!$B$3:$E$308,MATCH('Dept C Planning'!C45,Locations!$B$3:$B$308,0),4)="UK"),(J45)*(0.15*Transport!$C$14+0.85*Transport!$C$9)*'Dept C Planning'!F45,IF(AND(OR(C45="Ireland",INDEX(Locations!$B$3:$F$308,MATCH('Dept C Planning'!C45,Locations!$B$3:$B$308,0),5)="Yes"),E45="Hybrid Car",INDEX(Locations!$B$3:$E$308,MATCH('Dept C Planning'!D45,Locations!$B$3:$B$308,0),4)="UK"),(J45)*(0.15*Transport!$C$14+0.85*Transport!$C$9)*'Dept C Planning'!F45,IF(AND(OR(D45="Ireland",INDEX(Locations!$B$3:$F$308,MATCH('Dept C Planning'!D45,Locations!$B$3:$B$308,0),5)="Yes"),E45="Hybrid Car",INDEX(Locations!$B$3:$E$308,MATCH('Dept C Planning'!C45,Locations!$B$3:$B$308,0),4)="UK"),(J45)*(0.15*Transport!$C$14+0.85*Transport!$C$9)*'Dept C Planning'!F45,IF(AND(OR(C45="Ireland",INDEX(Locations!$B$3:$F$308,MATCH('Dept C Planning'!C45,Locations!$B$3:$B$308,0),5)="Yes"),E45="Electric Car",INDEX(Locations!$B$3:$E$308,MATCH('Dept C Planning'!D45,Locations!$B$3:$B$308,0),4)="UK"),(J45)*(0.15*Transport!$C$14+0.85*Transport!$C$8)*'Dept C Planning'!F45,IF(AND(OR(D45="Ireland",INDEX(Locations!$B$3:$F$308,MATCH('Dept C Planning'!D45,Locations!$B$3:$B$308,0),5)="Yes"),E45="Electric Car",INDEX(Locations!$B$3:$E$308,MATCH('Dept C Planning'!C45,Locations!$B$3:$B$308,0),4)="UK"),(J45)*(0.15*Transport!$C$14+0.85*Transport!$C$8)*'Dept C Planning'!F45,IF(AND(OR(C45="Ireland",INDEX(Locations!$B$3:$F$308,MATCH('Dept C Planning'!C45,Locations!$B$3:$B$308,0),5)="Yes"),E45="Bus/Coach",INDEX(Locations!$B$3:$E$308,MATCH('Dept C Planning'!D45,Locations!$B$3:$B$308,0),4)="UK"),(J45)*(0.15*Transport!$C$13+0.85*Transport!$C$5)*'Dept C Planning'!F45,IF(AND(OR(D45="Ireland",INDEX(Locations!$B$3:$F$308,MATCH('Dept C Planning'!D45,Locations!$B$3:$B$308,0),5)="Yes"),E45="Bus/Coach",INDEX(Locations!$B$3:$E$308,MATCH('Dept C Planning'!C45,Locations!$B$3:$B$308,0),4)="UK"),(J45)*(0.15*Transport!$C$13+0.85*Transport!$C$5)*'Dept C Planning'!F45,IF(AND(OR(C45="Ireland",INDEX(Locations!$B$3:$F$308,MATCH('Dept C Planning'!C45,Locations!$B$3:$B$308,0),5)="Yes"),E45="Train",INDEX(Locations!$B$3:$E$308,MATCH('Dept C Planning'!D45,Locations!$B$3:$B$308,0),4)="UK"),(J45)*(0.15*Transport!$C$13+0.85*Transport!$C$3)*'Dept C Planning'!F45,IF(AND(OR(D45="Ireland",INDEX(Locations!$B$3:$F$308,MATCH('Dept C Planning'!D45,Locations!$B$3:$B$308,0),5)="Yes"),E45="Train",INDEX(Locations!$B$3:$E$308,MATCH('Dept C Planning'!C45,Locations!$B$3:$B$308,0),4)="UK"),(J45)*(0.15*Transport!$C$13+0.85*Transport!$C$3),J45*(INDEX(Transport!$B$3:$E$14,MATCH('Dept C Planning'!E45,Transport!$B$3:$B$14,0),IF(INDEX(Locations!$B$3:$G$308,MATCH('Dept C Planning'!C45,Locations!$B$3:$B$308,0),4)="UK",2,IF(INDEX(Locations!$B$3:$G$308,MATCH('Dept C Planning'!C45,Locations!$B$3:$B$308,0),4)="Europe",3,4)))))*F45*G45*H45))))))))))))))))))),1)),"")</f>
        <v/>
      </c>
      <c r="L45" s="90"/>
    </row>
    <row r="46" spans="1:14" ht="17.399999999999999" customHeight="1" x14ac:dyDescent="0.25">
      <c r="A46" s="90"/>
      <c r="B46" s="91"/>
      <c r="C46" s="91"/>
      <c r="D46" s="91"/>
      <c r="E46" s="91"/>
      <c r="F46" s="90"/>
      <c r="G46" s="90">
        <v>1</v>
      </c>
      <c r="H46" s="101">
        <v>1</v>
      </c>
      <c r="I46" s="91"/>
      <c r="J46" s="100" t="str">
        <f>(IFERROR(IF(I46="Yes",(ROUND(6371 * ACOS(SIN((VLOOKUP(C46,Locations!B:D,2,FALSE))*PI()/180)*SIN((VLOOKUP(D46,Locations!B:D,2,FALSE))*PI()/180) + COS((VLOOKUP(C46,Locations!B:D,2,FALSE))*PI()/180) * COS((VLOOKUP(D46,Locations!B:D,2,FALSE))*PI()/180)*COS((VLOOKUP(D46,Locations!B:D,3,FALSE))* PI()/180-(VLOOKUP(C46,Locations!B:D,3,FALSE))*PI()/180))/1.609,0))*2,(ROUND(6371 * ACOS(SIN((VLOOKUP(C46,Locations!B:D,2,FALSE))*PI()/180)*SIN((VLOOKUP(D46,Locations!B:D,2,FALSE))*PI()/180) + COS((VLOOKUP(C46,Locations!B:D,2,FALSE))*PI()/180) * COS((VLOOKUP(D46,Locations!B:D,2,FALSE))*PI()/180)*COS((VLOOKUP(D46,Locations!B:D,3,FALSE))* PI()/180-(VLOOKUP(C46,Locations!B:D,3,FALSE))*PI()/180))/1.609,0))),""))</f>
        <v/>
      </c>
      <c r="K46" s="100" t="str" cm="1">
        <f t="array" ref="K46">IFERROR((ROUND(IF(AND(E46="Train",INDEX(Locations!$B$3:$E$308,MATCH('Dept C Planning'!C46,Locations!$B$3:$B$308,0),4)="Europe",INDEX(Locations!$B$3:$E$308,MATCH('Dept C Planning'!D46,Locations!$B$3:$B$308,0),4)="UK"),(((INDEX(Dover!$B$3:$G$124,MATCH('Dept C Planning'!C46,Dover!$B$3:$B$124,0),6))*Transport!$D$3)+(INDEX(Dover!$B$3:$G$124,MATCH('Dept C Planning'!D46,Dover!$B$3:$B$124,0),6)*Transport!$C$3))*'Dept C Planning'!F46*IF(I46="Yes",2,1),IF(AND(E46="Train",INDEX(Locations!$B$3:$E$308,MATCH('Dept C Planning'!D46,Locations!$B$3:$B$308,0),4)="Europe",INDEX(Locations!$B$3:$E$308,MATCH('Dept C Planning'!C46,Locations!$B$3:$B$308,0),4)="UK"),(((INDEX(Dover!$B$3:$G$124,MATCH('Dept C Planning'!D46,Dover!$B$3:$B$124,0),6))*Transport!$D$3)+(INDEX(Dover!$B$3:$G$124,MATCH('Dept C Planning'!C46,Dover!$B$3:$B$124,0),6)*Transport!$C$3))*'Dept C Planning'!F46*IF(I46="Yes",2,1),IF(AND(E46="Bus/Coach",INDEX(Locations!$B$3:$E$308,MATCH('Dept C Planning'!C46,Locations!$B$3:$B$308,0),4)="Europe",INDEX(Locations!$B$3:$E$308,MATCH('Dept C Planning'!D46,Locations!$B$3:$B$308,0),4)="UK"),((((J46)-42.4)*Transport!$D$5)+(42.4*Transport!$D$13))*'Dept C Planning'!F46,IF(AND(E46="Bus/Coach",INDEX(Locations!$B$3:$E$308,MATCH('Dept C Planning'!D46,Locations!$B$3:$B$308,0),4)="Europe",INDEX(Locations!$B$3:$E$308,MATCH('Dept C Planning'!C46,Locations!$B$3:$B$308,0),4)="UK"),((((J46)-42.4)*Transport!$D$5)+(42.4*Transport!$D$13))*'Dept C Planning'!F46,IF(AND(E46="Car",INDEX(Locations!$B$3:$E$308,MATCH('Dept C Planning'!C46,Locations!$B$3:$B$308,0),4)="Europe",INDEX(Locations!$B$3:$E$308,MATCH('Dept C Planning'!D46,Locations!$B$3:$B$308,0),4)="UK"),(((((J46)-42.4)*Transport!$D$9)+(42.4*Transport!$D$14))*'Dept C Planning'!F46),IF(AND(E46="Car",INDEX(Locations!$B$3:$E$308,MATCH('Dept C Planning'!D46,Locations!$B$3:$B$308,0),4)="Europe",INDEX(Locations!$B$3:$E$308,MATCH('Dept C Planning'!C46,Locations!$B$3:$B$308,0),4)="UK"),(((((J46)-42.4)*Transport!$D$9)+(42.4*Transport!$D$14))*'Dept C Planning'!F46),IF(AND(E46="Hybrid car",INDEX(Locations!$B$3:$E$308,MATCH('Dept C Planning'!C46,Locations!$B$3:$B$308,0),4)="Europe",INDEX(Locations!$B$3:$E$308,MATCH('Dept C Planning'!D46,Locations!$B$3:$B$308,0),4)="UK"),(((((J46)-42.4)*Transport!$D$9)+(42.4*Transport!$D$14))*'Dept C Planning'!F46),IF(AND(E46="Hybrid car",INDEX(Locations!$B$3:$E$308,MATCH('Dept C Planning'!D46,Locations!$B$3:$B$308,0),4)="Europe",INDEX(Locations!$B$3:$E$308,MATCH('Dept C Planning'!C46,Locations!$B$3:$B$308,0),4)="UK"),(((((J46)-42.4)*Transport!$D$9)+(42.4*Transport!$D$14))*'Dept C Planning'!F46),IF(AND(E46="Electric car",INDEX(Locations!$B$3:$E$308,MATCH('Dept C Planning'!C46,Locations!$B$3:$B$308,0),4)="Europe",INDEX(Locations!$B$3:$E$308,MATCH('Dept C Planning'!D46,Locations!$B$3:$B$308,0),4)="UK"),(((((J46)-42.4)*Transport!$D$8)+(42.4*Transport!$D$14))*'Dept C Planning'!F46),IF(AND(E46="Electric car",INDEX(Locations!$B$3:$E$308,MATCH('Dept C Planning'!D46,Locations!$B$3:$B$308,0),4)="Europe",INDEX(Locations!$B$3:$E$308,MATCH('Dept C Planning'!C46,Locations!$B$3:$B$308,0),4)="UK"),(((((J46)-42.4)*Transport!$D$8)+(42.4*Transport!$D$14))*'Dept C Planning'!F46),IF(AND(OR(C46="Ireland",INDEX(Locations!$B$3:$F$308,MATCH('Dept C Planning'!C46,Locations!$B$3:$B$308,0),5)="Yes"),E46="Car",INDEX(Locations!$B$3:$E$308,MATCH('Dept C Planning'!D46,Locations!$B$3:$B$308,0),4)="UK"),(J46)*(0.15*Transport!$C$14+0.85*Transport!$C$9)*'Dept C Planning'!F46,IF(AND(OR(D46="Ireland",INDEX(Locations!$B$3:$F$308,MATCH('Dept C Planning'!D46,Locations!$B$3:$B$308,0),5)="Yes"),E46="Car",INDEX(Locations!$B$3:$E$308,MATCH('Dept C Planning'!C46,Locations!$B$3:$B$308,0),4)="UK"),(J46)*(0.15*Transport!$C$14+0.85*Transport!$C$9)*'Dept C Planning'!F46,IF(AND(OR(C46="Ireland",INDEX(Locations!$B$3:$F$308,MATCH('Dept C Planning'!C46,Locations!$B$3:$B$308,0),5)="Yes"),E46="Hybrid Car",INDEX(Locations!$B$3:$E$308,MATCH('Dept C Planning'!D46,Locations!$B$3:$B$308,0),4)="UK"),(J46)*(0.15*Transport!$C$14+0.85*Transport!$C$9)*'Dept C Planning'!F46,IF(AND(OR(D46="Ireland",INDEX(Locations!$B$3:$F$308,MATCH('Dept C Planning'!D46,Locations!$B$3:$B$308,0),5)="Yes"),E46="Hybrid Car",INDEX(Locations!$B$3:$E$308,MATCH('Dept C Planning'!C46,Locations!$B$3:$B$308,0),4)="UK"),(J46)*(0.15*Transport!$C$14+0.85*Transport!$C$9)*'Dept C Planning'!F46,IF(AND(OR(C46="Ireland",INDEX(Locations!$B$3:$F$308,MATCH('Dept C Planning'!C46,Locations!$B$3:$B$308,0),5)="Yes"),E46="Electric Car",INDEX(Locations!$B$3:$E$308,MATCH('Dept C Planning'!D46,Locations!$B$3:$B$308,0),4)="UK"),(J46)*(0.15*Transport!$C$14+0.85*Transport!$C$8)*'Dept C Planning'!F46,IF(AND(OR(D46="Ireland",INDEX(Locations!$B$3:$F$308,MATCH('Dept C Planning'!D46,Locations!$B$3:$B$308,0),5)="Yes"),E46="Electric Car",INDEX(Locations!$B$3:$E$308,MATCH('Dept C Planning'!C46,Locations!$B$3:$B$308,0),4)="UK"),(J46)*(0.15*Transport!$C$14+0.85*Transport!$C$8)*'Dept C Planning'!F46,IF(AND(OR(C46="Ireland",INDEX(Locations!$B$3:$F$308,MATCH('Dept C Planning'!C46,Locations!$B$3:$B$308,0),5)="Yes"),E46="Bus/Coach",INDEX(Locations!$B$3:$E$308,MATCH('Dept C Planning'!D46,Locations!$B$3:$B$308,0),4)="UK"),(J46)*(0.15*Transport!$C$13+0.85*Transport!$C$5)*'Dept C Planning'!F46,IF(AND(OR(D46="Ireland",INDEX(Locations!$B$3:$F$308,MATCH('Dept C Planning'!D46,Locations!$B$3:$B$308,0),5)="Yes"),E46="Bus/Coach",INDEX(Locations!$B$3:$E$308,MATCH('Dept C Planning'!C46,Locations!$B$3:$B$308,0),4)="UK"),(J46)*(0.15*Transport!$C$13+0.85*Transport!$C$5)*'Dept C Planning'!F46,IF(AND(OR(C46="Ireland",INDEX(Locations!$B$3:$F$308,MATCH('Dept C Planning'!C46,Locations!$B$3:$B$308,0),5)="Yes"),E46="Train",INDEX(Locations!$B$3:$E$308,MATCH('Dept C Planning'!D46,Locations!$B$3:$B$308,0),4)="UK"),(J46)*(0.15*Transport!$C$13+0.85*Transport!$C$3)*'Dept C Planning'!F46,IF(AND(OR(D46="Ireland",INDEX(Locations!$B$3:$F$308,MATCH('Dept C Planning'!D46,Locations!$B$3:$B$308,0),5)="Yes"),E46="Train",INDEX(Locations!$B$3:$E$308,MATCH('Dept C Planning'!C46,Locations!$B$3:$B$308,0),4)="UK"),(J46)*(0.15*Transport!$C$13+0.85*Transport!$C$3),J46*(INDEX(Transport!$B$3:$E$14,MATCH('Dept C Planning'!E46,Transport!$B$3:$B$14,0),IF(INDEX(Locations!$B$3:$G$308,MATCH('Dept C Planning'!C46,Locations!$B$3:$B$308,0),4)="UK",2,IF(INDEX(Locations!$B$3:$G$308,MATCH('Dept C Planning'!C46,Locations!$B$3:$B$308,0),4)="Europe",3,4)))))*F46*G46*H46))))))))))))))))))),1)),"")</f>
        <v/>
      </c>
      <c r="L46" s="90"/>
    </row>
    <row r="47" spans="1:14" ht="17.399999999999999" customHeight="1" x14ac:dyDescent="0.25">
      <c r="A47" s="90"/>
      <c r="B47" s="91"/>
      <c r="C47" s="91"/>
      <c r="D47" s="91"/>
      <c r="E47" s="91"/>
      <c r="F47" s="90"/>
      <c r="G47" s="90">
        <v>1</v>
      </c>
      <c r="H47" s="101">
        <v>1</v>
      </c>
      <c r="I47" s="91"/>
      <c r="J47" s="100" t="str">
        <f>(IFERROR(IF(I47="Yes",(ROUND(6371 * ACOS(SIN((VLOOKUP(C47,Locations!B:D,2,FALSE))*PI()/180)*SIN((VLOOKUP(D47,Locations!B:D,2,FALSE))*PI()/180) + COS((VLOOKUP(C47,Locations!B:D,2,FALSE))*PI()/180) * COS((VLOOKUP(D47,Locations!B:D,2,FALSE))*PI()/180)*COS((VLOOKUP(D47,Locations!B:D,3,FALSE))* PI()/180-(VLOOKUP(C47,Locations!B:D,3,FALSE))*PI()/180))/1.609,0))*2,(ROUND(6371 * ACOS(SIN((VLOOKUP(C47,Locations!B:D,2,FALSE))*PI()/180)*SIN((VLOOKUP(D47,Locations!B:D,2,FALSE))*PI()/180) + COS((VLOOKUP(C47,Locations!B:D,2,FALSE))*PI()/180) * COS((VLOOKUP(D47,Locations!B:D,2,FALSE))*PI()/180)*COS((VLOOKUP(D47,Locations!B:D,3,FALSE))* PI()/180-(VLOOKUP(C47,Locations!B:D,3,FALSE))*PI()/180))/1.609,0))),""))</f>
        <v/>
      </c>
      <c r="K47" s="100" t="str" cm="1">
        <f t="array" ref="K47">IFERROR((ROUND(IF(AND(E47="Train",INDEX(Locations!$B$3:$E$308,MATCH('Dept C Planning'!C47,Locations!$B$3:$B$308,0),4)="Europe",INDEX(Locations!$B$3:$E$308,MATCH('Dept C Planning'!D47,Locations!$B$3:$B$308,0),4)="UK"),(((INDEX(Dover!$B$3:$G$124,MATCH('Dept C Planning'!C47,Dover!$B$3:$B$124,0),6))*Transport!$D$3)+(INDEX(Dover!$B$3:$G$124,MATCH('Dept C Planning'!D47,Dover!$B$3:$B$124,0),6)*Transport!$C$3))*'Dept C Planning'!F47*IF(I47="Yes",2,1),IF(AND(E47="Train",INDEX(Locations!$B$3:$E$308,MATCH('Dept C Planning'!D47,Locations!$B$3:$B$308,0),4)="Europe",INDEX(Locations!$B$3:$E$308,MATCH('Dept C Planning'!C47,Locations!$B$3:$B$308,0),4)="UK"),(((INDEX(Dover!$B$3:$G$124,MATCH('Dept C Planning'!D47,Dover!$B$3:$B$124,0),6))*Transport!$D$3)+(INDEX(Dover!$B$3:$G$124,MATCH('Dept C Planning'!C47,Dover!$B$3:$B$124,0),6)*Transport!$C$3))*'Dept C Planning'!F47*IF(I47="Yes",2,1),IF(AND(E47="Bus/Coach",INDEX(Locations!$B$3:$E$308,MATCH('Dept C Planning'!C47,Locations!$B$3:$B$308,0),4)="Europe",INDEX(Locations!$B$3:$E$308,MATCH('Dept C Planning'!D47,Locations!$B$3:$B$308,0),4)="UK"),((((J47)-42.4)*Transport!$D$5)+(42.4*Transport!$D$13))*'Dept C Planning'!F47,IF(AND(E47="Bus/Coach",INDEX(Locations!$B$3:$E$308,MATCH('Dept C Planning'!D47,Locations!$B$3:$B$308,0),4)="Europe",INDEX(Locations!$B$3:$E$308,MATCH('Dept C Planning'!C47,Locations!$B$3:$B$308,0),4)="UK"),((((J47)-42.4)*Transport!$D$5)+(42.4*Transport!$D$13))*'Dept C Planning'!F47,IF(AND(E47="Car",INDEX(Locations!$B$3:$E$308,MATCH('Dept C Planning'!C47,Locations!$B$3:$B$308,0),4)="Europe",INDEX(Locations!$B$3:$E$308,MATCH('Dept C Planning'!D47,Locations!$B$3:$B$308,0),4)="UK"),(((((J47)-42.4)*Transport!$D$9)+(42.4*Transport!$D$14))*'Dept C Planning'!F47),IF(AND(E47="Car",INDEX(Locations!$B$3:$E$308,MATCH('Dept C Planning'!D47,Locations!$B$3:$B$308,0),4)="Europe",INDEX(Locations!$B$3:$E$308,MATCH('Dept C Planning'!C47,Locations!$B$3:$B$308,0),4)="UK"),(((((J47)-42.4)*Transport!$D$9)+(42.4*Transport!$D$14))*'Dept C Planning'!F47),IF(AND(E47="Hybrid car",INDEX(Locations!$B$3:$E$308,MATCH('Dept C Planning'!C47,Locations!$B$3:$B$308,0),4)="Europe",INDEX(Locations!$B$3:$E$308,MATCH('Dept C Planning'!D47,Locations!$B$3:$B$308,0),4)="UK"),(((((J47)-42.4)*Transport!$D$9)+(42.4*Transport!$D$14))*'Dept C Planning'!F47),IF(AND(E47="Hybrid car",INDEX(Locations!$B$3:$E$308,MATCH('Dept C Planning'!D47,Locations!$B$3:$B$308,0),4)="Europe",INDEX(Locations!$B$3:$E$308,MATCH('Dept C Planning'!C47,Locations!$B$3:$B$308,0),4)="UK"),(((((J47)-42.4)*Transport!$D$9)+(42.4*Transport!$D$14))*'Dept C Planning'!F47),IF(AND(E47="Electric car",INDEX(Locations!$B$3:$E$308,MATCH('Dept C Planning'!C47,Locations!$B$3:$B$308,0),4)="Europe",INDEX(Locations!$B$3:$E$308,MATCH('Dept C Planning'!D47,Locations!$B$3:$B$308,0),4)="UK"),(((((J47)-42.4)*Transport!$D$8)+(42.4*Transport!$D$14))*'Dept C Planning'!F47),IF(AND(E47="Electric car",INDEX(Locations!$B$3:$E$308,MATCH('Dept C Planning'!D47,Locations!$B$3:$B$308,0),4)="Europe",INDEX(Locations!$B$3:$E$308,MATCH('Dept C Planning'!C47,Locations!$B$3:$B$308,0),4)="UK"),(((((J47)-42.4)*Transport!$D$8)+(42.4*Transport!$D$14))*'Dept C Planning'!F47),IF(AND(OR(C47="Ireland",INDEX(Locations!$B$3:$F$308,MATCH('Dept C Planning'!C47,Locations!$B$3:$B$308,0),5)="Yes"),E47="Car",INDEX(Locations!$B$3:$E$308,MATCH('Dept C Planning'!D47,Locations!$B$3:$B$308,0),4)="UK"),(J47)*(0.15*Transport!$C$14+0.85*Transport!$C$9)*'Dept C Planning'!F47,IF(AND(OR(D47="Ireland",INDEX(Locations!$B$3:$F$308,MATCH('Dept C Planning'!D47,Locations!$B$3:$B$308,0),5)="Yes"),E47="Car",INDEX(Locations!$B$3:$E$308,MATCH('Dept C Planning'!C47,Locations!$B$3:$B$308,0),4)="UK"),(J47)*(0.15*Transport!$C$14+0.85*Transport!$C$9)*'Dept C Planning'!F47,IF(AND(OR(C47="Ireland",INDEX(Locations!$B$3:$F$308,MATCH('Dept C Planning'!C47,Locations!$B$3:$B$308,0),5)="Yes"),E47="Hybrid Car",INDEX(Locations!$B$3:$E$308,MATCH('Dept C Planning'!D47,Locations!$B$3:$B$308,0),4)="UK"),(J47)*(0.15*Transport!$C$14+0.85*Transport!$C$9)*'Dept C Planning'!F47,IF(AND(OR(D47="Ireland",INDEX(Locations!$B$3:$F$308,MATCH('Dept C Planning'!D47,Locations!$B$3:$B$308,0),5)="Yes"),E47="Hybrid Car",INDEX(Locations!$B$3:$E$308,MATCH('Dept C Planning'!C47,Locations!$B$3:$B$308,0),4)="UK"),(J47)*(0.15*Transport!$C$14+0.85*Transport!$C$9)*'Dept C Planning'!F47,IF(AND(OR(C47="Ireland",INDEX(Locations!$B$3:$F$308,MATCH('Dept C Planning'!C47,Locations!$B$3:$B$308,0),5)="Yes"),E47="Electric Car",INDEX(Locations!$B$3:$E$308,MATCH('Dept C Planning'!D47,Locations!$B$3:$B$308,0),4)="UK"),(J47)*(0.15*Transport!$C$14+0.85*Transport!$C$8)*'Dept C Planning'!F47,IF(AND(OR(D47="Ireland",INDEX(Locations!$B$3:$F$308,MATCH('Dept C Planning'!D47,Locations!$B$3:$B$308,0),5)="Yes"),E47="Electric Car",INDEX(Locations!$B$3:$E$308,MATCH('Dept C Planning'!C47,Locations!$B$3:$B$308,0),4)="UK"),(J47)*(0.15*Transport!$C$14+0.85*Transport!$C$8)*'Dept C Planning'!F47,IF(AND(OR(C47="Ireland",INDEX(Locations!$B$3:$F$308,MATCH('Dept C Planning'!C47,Locations!$B$3:$B$308,0),5)="Yes"),E47="Bus/Coach",INDEX(Locations!$B$3:$E$308,MATCH('Dept C Planning'!D47,Locations!$B$3:$B$308,0),4)="UK"),(J47)*(0.15*Transport!$C$13+0.85*Transport!$C$5)*'Dept C Planning'!F47,IF(AND(OR(D47="Ireland",INDEX(Locations!$B$3:$F$308,MATCH('Dept C Planning'!D47,Locations!$B$3:$B$308,0),5)="Yes"),E47="Bus/Coach",INDEX(Locations!$B$3:$E$308,MATCH('Dept C Planning'!C47,Locations!$B$3:$B$308,0),4)="UK"),(J47)*(0.15*Transport!$C$13+0.85*Transport!$C$5)*'Dept C Planning'!F47,IF(AND(OR(C47="Ireland",INDEX(Locations!$B$3:$F$308,MATCH('Dept C Planning'!C47,Locations!$B$3:$B$308,0),5)="Yes"),E47="Train",INDEX(Locations!$B$3:$E$308,MATCH('Dept C Planning'!D47,Locations!$B$3:$B$308,0),4)="UK"),(J47)*(0.15*Transport!$C$13+0.85*Transport!$C$3)*'Dept C Planning'!F47,IF(AND(OR(D47="Ireland",INDEX(Locations!$B$3:$F$308,MATCH('Dept C Planning'!D47,Locations!$B$3:$B$308,0),5)="Yes"),E47="Train",INDEX(Locations!$B$3:$E$308,MATCH('Dept C Planning'!C47,Locations!$B$3:$B$308,0),4)="UK"),(J47)*(0.15*Transport!$C$13+0.85*Transport!$C$3),J47*(INDEX(Transport!$B$3:$E$14,MATCH('Dept C Planning'!E47,Transport!$B$3:$B$14,0),IF(INDEX(Locations!$B$3:$G$308,MATCH('Dept C Planning'!C47,Locations!$B$3:$B$308,0),4)="UK",2,IF(INDEX(Locations!$B$3:$G$308,MATCH('Dept C Planning'!C47,Locations!$B$3:$B$308,0),4)="Europe",3,4)))))*F47*G47*H47))))))))))))))))))),1)),"")</f>
        <v/>
      </c>
      <c r="L47" s="90"/>
    </row>
    <row r="48" spans="1:14" ht="17.399999999999999" customHeight="1" x14ac:dyDescent="0.25">
      <c r="A48" s="90"/>
      <c r="B48" s="91"/>
      <c r="C48" s="91"/>
      <c r="D48" s="91"/>
      <c r="E48" s="91"/>
      <c r="F48" s="90"/>
      <c r="G48" s="90">
        <v>1</v>
      </c>
      <c r="H48" s="101">
        <v>1</v>
      </c>
      <c r="I48" s="91"/>
      <c r="J48" s="100" t="str">
        <f>(IFERROR(IF(I48="Yes",(ROUND(6371 * ACOS(SIN((VLOOKUP(C48,Locations!B:D,2,FALSE))*PI()/180)*SIN((VLOOKUP(D48,Locations!B:D,2,FALSE))*PI()/180) + COS((VLOOKUP(C48,Locations!B:D,2,FALSE))*PI()/180) * COS((VLOOKUP(D48,Locations!B:D,2,FALSE))*PI()/180)*COS((VLOOKUP(D48,Locations!B:D,3,FALSE))* PI()/180-(VLOOKUP(C48,Locations!B:D,3,FALSE))*PI()/180))/1.609,0))*2,(ROUND(6371 * ACOS(SIN((VLOOKUP(C48,Locations!B:D,2,FALSE))*PI()/180)*SIN((VLOOKUP(D48,Locations!B:D,2,FALSE))*PI()/180) + COS((VLOOKUP(C48,Locations!B:D,2,FALSE))*PI()/180) * COS((VLOOKUP(D48,Locations!B:D,2,FALSE))*PI()/180)*COS((VLOOKUP(D48,Locations!B:D,3,FALSE))* PI()/180-(VLOOKUP(C48,Locations!B:D,3,FALSE))*PI()/180))/1.609,0))),""))</f>
        <v/>
      </c>
      <c r="K48" s="100" t="str" cm="1">
        <f t="array" ref="K48">IFERROR((ROUND(IF(AND(E48="Train",INDEX(Locations!$B$3:$E$308,MATCH('Dept C Planning'!C48,Locations!$B$3:$B$308,0),4)="Europe",INDEX(Locations!$B$3:$E$308,MATCH('Dept C Planning'!D48,Locations!$B$3:$B$308,0),4)="UK"),(((INDEX(Dover!$B$3:$G$124,MATCH('Dept C Planning'!C48,Dover!$B$3:$B$124,0),6))*Transport!$D$3)+(INDEX(Dover!$B$3:$G$124,MATCH('Dept C Planning'!D48,Dover!$B$3:$B$124,0),6)*Transport!$C$3))*'Dept C Planning'!F48*IF(I48="Yes",2,1),IF(AND(E48="Train",INDEX(Locations!$B$3:$E$308,MATCH('Dept C Planning'!D48,Locations!$B$3:$B$308,0),4)="Europe",INDEX(Locations!$B$3:$E$308,MATCH('Dept C Planning'!C48,Locations!$B$3:$B$308,0),4)="UK"),(((INDEX(Dover!$B$3:$G$124,MATCH('Dept C Planning'!D48,Dover!$B$3:$B$124,0),6))*Transport!$D$3)+(INDEX(Dover!$B$3:$G$124,MATCH('Dept C Planning'!C48,Dover!$B$3:$B$124,0),6)*Transport!$C$3))*'Dept C Planning'!F48*IF(I48="Yes",2,1),IF(AND(E48="Bus/Coach",INDEX(Locations!$B$3:$E$308,MATCH('Dept C Planning'!C48,Locations!$B$3:$B$308,0),4)="Europe",INDEX(Locations!$B$3:$E$308,MATCH('Dept C Planning'!D48,Locations!$B$3:$B$308,0),4)="UK"),((((J48)-42.4)*Transport!$D$5)+(42.4*Transport!$D$13))*'Dept C Planning'!F48,IF(AND(E48="Bus/Coach",INDEX(Locations!$B$3:$E$308,MATCH('Dept C Planning'!D48,Locations!$B$3:$B$308,0),4)="Europe",INDEX(Locations!$B$3:$E$308,MATCH('Dept C Planning'!C48,Locations!$B$3:$B$308,0),4)="UK"),((((J48)-42.4)*Transport!$D$5)+(42.4*Transport!$D$13))*'Dept C Planning'!F48,IF(AND(E48="Car",INDEX(Locations!$B$3:$E$308,MATCH('Dept C Planning'!C48,Locations!$B$3:$B$308,0),4)="Europe",INDEX(Locations!$B$3:$E$308,MATCH('Dept C Planning'!D48,Locations!$B$3:$B$308,0),4)="UK"),(((((J48)-42.4)*Transport!$D$9)+(42.4*Transport!$D$14))*'Dept C Planning'!F48),IF(AND(E48="Car",INDEX(Locations!$B$3:$E$308,MATCH('Dept C Planning'!D48,Locations!$B$3:$B$308,0),4)="Europe",INDEX(Locations!$B$3:$E$308,MATCH('Dept C Planning'!C48,Locations!$B$3:$B$308,0),4)="UK"),(((((J48)-42.4)*Transport!$D$9)+(42.4*Transport!$D$14))*'Dept C Planning'!F48),IF(AND(E48="Hybrid car",INDEX(Locations!$B$3:$E$308,MATCH('Dept C Planning'!C48,Locations!$B$3:$B$308,0),4)="Europe",INDEX(Locations!$B$3:$E$308,MATCH('Dept C Planning'!D48,Locations!$B$3:$B$308,0),4)="UK"),(((((J48)-42.4)*Transport!$D$9)+(42.4*Transport!$D$14))*'Dept C Planning'!F48),IF(AND(E48="Hybrid car",INDEX(Locations!$B$3:$E$308,MATCH('Dept C Planning'!D48,Locations!$B$3:$B$308,0),4)="Europe",INDEX(Locations!$B$3:$E$308,MATCH('Dept C Planning'!C48,Locations!$B$3:$B$308,0),4)="UK"),(((((J48)-42.4)*Transport!$D$9)+(42.4*Transport!$D$14))*'Dept C Planning'!F48),IF(AND(E48="Electric car",INDEX(Locations!$B$3:$E$308,MATCH('Dept C Planning'!C48,Locations!$B$3:$B$308,0),4)="Europe",INDEX(Locations!$B$3:$E$308,MATCH('Dept C Planning'!D48,Locations!$B$3:$B$308,0),4)="UK"),(((((J48)-42.4)*Transport!$D$8)+(42.4*Transport!$D$14))*'Dept C Planning'!F48),IF(AND(E48="Electric car",INDEX(Locations!$B$3:$E$308,MATCH('Dept C Planning'!D48,Locations!$B$3:$B$308,0),4)="Europe",INDEX(Locations!$B$3:$E$308,MATCH('Dept C Planning'!C48,Locations!$B$3:$B$308,0),4)="UK"),(((((J48)-42.4)*Transport!$D$8)+(42.4*Transport!$D$14))*'Dept C Planning'!F48),IF(AND(OR(C48="Ireland",INDEX(Locations!$B$3:$F$308,MATCH('Dept C Planning'!C48,Locations!$B$3:$B$308,0),5)="Yes"),E48="Car",INDEX(Locations!$B$3:$E$308,MATCH('Dept C Planning'!D48,Locations!$B$3:$B$308,0),4)="UK"),(J48)*(0.15*Transport!$C$14+0.85*Transport!$C$9)*'Dept C Planning'!F48,IF(AND(OR(D48="Ireland",INDEX(Locations!$B$3:$F$308,MATCH('Dept C Planning'!D48,Locations!$B$3:$B$308,0),5)="Yes"),E48="Car",INDEX(Locations!$B$3:$E$308,MATCH('Dept C Planning'!C48,Locations!$B$3:$B$308,0),4)="UK"),(J48)*(0.15*Transport!$C$14+0.85*Transport!$C$9)*'Dept C Planning'!F48,IF(AND(OR(C48="Ireland",INDEX(Locations!$B$3:$F$308,MATCH('Dept C Planning'!C48,Locations!$B$3:$B$308,0),5)="Yes"),E48="Hybrid Car",INDEX(Locations!$B$3:$E$308,MATCH('Dept C Planning'!D48,Locations!$B$3:$B$308,0),4)="UK"),(J48)*(0.15*Transport!$C$14+0.85*Transport!$C$9)*'Dept C Planning'!F48,IF(AND(OR(D48="Ireland",INDEX(Locations!$B$3:$F$308,MATCH('Dept C Planning'!D48,Locations!$B$3:$B$308,0),5)="Yes"),E48="Hybrid Car",INDEX(Locations!$B$3:$E$308,MATCH('Dept C Planning'!C48,Locations!$B$3:$B$308,0),4)="UK"),(J48)*(0.15*Transport!$C$14+0.85*Transport!$C$9)*'Dept C Planning'!F48,IF(AND(OR(C48="Ireland",INDEX(Locations!$B$3:$F$308,MATCH('Dept C Planning'!C48,Locations!$B$3:$B$308,0),5)="Yes"),E48="Electric Car",INDEX(Locations!$B$3:$E$308,MATCH('Dept C Planning'!D48,Locations!$B$3:$B$308,0),4)="UK"),(J48)*(0.15*Transport!$C$14+0.85*Transport!$C$8)*'Dept C Planning'!F48,IF(AND(OR(D48="Ireland",INDEX(Locations!$B$3:$F$308,MATCH('Dept C Planning'!D48,Locations!$B$3:$B$308,0),5)="Yes"),E48="Electric Car",INDEX(Locations!$B$3:$E$308,MATCH('Dept C Planning'!C48,Locations!$B$3:$B$308,0),4)="UK"),(J48)*(0.15*Transport!$C$14+0.85*Transport!$C$8)*'Dept C Planning'!F48,IF(AND(OR(C48="Ireland",INDEX(Locations!$B$3:$F$308,MATCH('Dept C Planning'!C48,Locations!$B$3:$B$308,0),5)="Yes"),E48="Bus/Coach",INDEX(Locations!$B$3:$E$308,MATCH('Dept C Planning'!D48,Locations!$B$3:$B$308,0),4)="UK"),(J48)*(0.15*Transport!$C$13+0.85*Transport!$C$5)*'Dept C Planning'!F48,IF(AND(OR(D48="Ireland",INDEX(Locations!$B$3:$F$308,MATCH('Dept C Planning'!D48,Locations!$B$3:$B$308,0),5)="Yes"),E48="Bus/Coach",INDEX(Locations!$B$3:$E$308,MATCH('Dept C Planning'!C48,Locations!$B$3:$B$308,0),4)="UK"),(J48)*(0.15*Transport!$C$13+0.85*Transport!$C$5)*'Dept C Planning'!F48,IF(AND(OR(C48="Ireland",INDEX(Locations!$B$3:$F$308,MATCH('Dept C Planning'!C48,Locations!$B$3:$B$308,0),5)="Yes"),E48="Train",INDEX(Locations!$B$3:$E$308,MATCH('Dept C Planning'!D48,Locations!$B$3:$B$308,0),4)="UK"),(J48)*(0.15*Transport!$C$13+0.85*Transport!$C$3)*'Dept C Planning'!F48,IF(AND(OR(D48="Ireland",INDEX(Locations!$B$3:$F$308,MATCH('Dept C Planning'!D48,Locations!$B$3:$B$308,0),5)="Yes"),E48="Train",INDEX(Locations!$B$3:$E$308,MATCH('Dept C Planning'!C48,Locations!$B$3:$B$308,0),4)="UK"),(J48)*(0.15*Transport!$C$13+0.85*Transport!$C$3),J48*(INDEX(Transport!$B$3:$E$14,MATCH('Dept C Planning'!E48,Transport!$B$3:$B$14,0),IF(INDEX(Locations!$B$3:$G$308,MATCH('Dept C Planning'!C48,Locations!$B$3:$B$308,0),4)="UK",2,IF(INDEX(Locations!$B$3:$G$308,MATCH('Dept C Planning'!C48,Locations!$B$3:$B$308,0),4)="Europe",3,4)))))*F48*G48*H48))))))))))))))))))),1)),"")</f>
        <v/>
      </c>
      <c r="L48" s="90"/>
    </row>
    <row r="49" spans="1:12" ht="17.399999999999999" customHeight="1" x14ac:dyDescent="0.25">
      <c r="A49" s="90"/>
      <c r="B49" s="91"/>
      <c r="C49" s="91"/>
      <c r="D49" s="91"/>
      <c r="E49" s="91"/>
      <c r="F49" s="90"/>
      <c r="G49" s="90">
        <v>1</v>
      </c>
      <c r="H49" s="101">
        <v>1</v>
      </c>
      <c r="I49" s="91"/>
      <c r="J49" s="100" t="str">
        <f>(IFERROR(IF(I49="Yes",(ROUND(6371 * ACOS(SIN((VLOOKUP(C49,Locations!B:D,2,FALSE))*PI()/180)*SIN((VLOOKUP(D49,Locations!B:D,2,FALSE))*PI()/180) + COS((VLOOKUP(C49,Locations!B:D,2,FALSE))*PI()/180) * COS((VLOOKUP(D49,Locations!B:D,2,FALSE))*PI()/180)*COS((VLOOKUP(D49,Locations!B:D,3,FALSE))* PI()/180-(VLOOKUP(C49,Locations!B:D,3,FALSE))*PI()/180))/1.609,0))*2,(ROUND(6371 * ACOS(SIN((VLOOKUP(C49,Locations!B:D,2,FALSE))*PI()/180)*SIN((VLOOKUP(D49,Locations!B:D,2,FALSE))*PI()/180) + COS((VLOOKUP(C49,Locations!B:D,2,FALSE))*PI()/180) * COS((VLOOKUP(D49,Locations!B:D,2,FALSE))*PI()/180)*COS((VLOOKUP(D49,Locations!B:D,3,FALSE))* PI()/180-(VLOOKUP(C49,Locations!B:D,3,FALSE))*PI()/180))/1.609,0))),""))</f>
        <v/>
      </c>
      <c r="K49" s="100" t="str" cm="1">
        <f t="array" ref="K49">IFERROR((ROUND(IF(AND(E49="Train",INDEX(Locations!$B$3:$E$308,MATCH('Dept C Planning'!C49,Locations!$B$3:$B$308,0),4)="Europe",INDEX(Locations!$B$3:$E$308,MATCH('Dept C Planning'!D49,Locations!$B$3:$B$308,0),4)="UK"),(((INDEX(Dover!$B$3:$G$124,MATCH('Dept C Planning'!C49,Dover!$B$3:$B$124,0),6))*Transport!$D$3)+(INDEX(Dover!$B$3:$G$124,MATCH('Dept C Planning'!D49,Dover!$B$3:$B$124,0),6)*Transport!$C$3))*'Dept C Planning'!F49*IF(I49="Yes",2,1),IF(AND(E49="Train",INDEX(Locations!$B$3:$E$308,MATCH('Dept C Planning'!D49,Locations!$B$3:$B$308,0),4)="Europe",INDEX(Locations!$B$3:$E$308,MATCH('Dept C Planning'!C49,Locations!$B$3:$B$308,0),4)="UK"),(((INDEX(Dover!$B$3:$G$124,MATCH('Dept C Planning'!D49,Dover!$B$3:$B$124,0),6))*Transport!$D$3)+(INDEX(Dover!$B$3:$G$124,MATCH('Dept C Planning'!C49,Dover!$B$3:$B$124,0),6)*Transport!$C$3))*'Dept C Planning'!F49*IF(I49="Yes",2,1),IF(AND(E49="Bus/Coach",INDEX(Locations!$B$3:$E$308,MATCH('Dept C Planning'!C49,Locations!$B$3:$B$308,0),4)="Europe",INDEX(Locations!$B$3:$E$308,MATCH('Dept C Planning'!D49,Locations!$B$3:$B$308,0),4)="UK"),((((J49)-42.4)*Transport!$D$5)+(42.4*Transport!$D$13))*'Dept C Planning'!F49,IF(AND(E49="Bus/Coach",INDEX(Locations!$B$3:$E$308,MATCH('Dept C Planning'!D49,Locations!$B$3:$B$308,0),4)="Europe",INDEX(Locations!$B$3:$E$308,MATCH('Dept C Planning'!C49,Locations!$B$3:$B$308,0),4)="UK"),((((J49)-42.4)*Transport!$D$5)+(42.4*Transport!$D$13))*'Dept C Planning'!F49,IF(AND(E49="Car",INDEX(Locations!$B$3:$E$308,MATCH('Dept C Planning'!C49,Locations!$B$3:$B$308,0),4)="Europe",INDEX(Locations!$B$3:$E$308,MATCH('Dept C Planning'!D49,Locations!$B$3:$B$308,0),4)="UK"),(((((J49)-42.4)*Transport!$D$9)+(42.4*Transport!$D$14))*'Dept C Planning'!F49),IF(AND(E49="Car",INDEX(Locations!$B$3:$E$308,MATCH('Dept C Planning'!D49,Locations!$B$3:$B$308,0),4)="Europe",INDEX(Locations!$B$3:$E$308,MATCH('Dept C Planning'!C49,Locations!$B$3:$B$308,0),4)="UK"),(((((J49)-42.4)*Transport!$D$9)+(42.4*Transport!$D$14))*'Dept C Planning'!F49),IF(AND(E49="Hybrid car",INDEX(Locations!$B$3:$E$308,MATCH('Dept C Planning'!C49,Locations!$B$3:$B$308,0),4)="Europe",INDEX(Locations!$B$3:$E$308,MATCH('Dept C Planning'!D49,Locations!$B$3:$B$308,0),4)="UK"),(((((J49)-42.4)*Transport!$D$9)+(42.4*Transport!$D$14))*'Dept C Planning'!F49),IF(AND(E49="Hybrid car",INDEX(Locations!$B$3:$E$308,MATCH('Dept C Planning'!D49,Locations!$B$3:$B$308,0),4)="Europe",INDEX(Locations!$B$3:$E$308,MATCH('Dept C Planning'!C49,Locations!$B$3:$B$308,0),4)="UK"),(((((J49)-42.4)*Transport!$D$9)+(42.4*Transport!$D$14))*'Dept C Planning'!F49),IF(AND(E49="Electric car",INDEX(Locations!$B$3:$E$308,MATCH('Dept C Planning'!C49,Locations!$B$3:$B$308,0),4)="Europe",INDEX(Locations!$B$3:$E$308,MATCH('Dept C Planning'!D49,Locations!$B$3:$B$308,0),4)="UK"),(((((J49)-42.4)*Transport!$D$8)+(42.4*Transport!$D$14))*'Dept C Planning'!F49),IF(AND(E49="Electric car",INDEX(Locations!$B$3:$E$308,MATCH('Dept C Planning'!D49,Locations!$B$3:$B$308,0),4)="Europe",INDEX(Locations!$B$3:$E$308,MATCH('Dept C Planning'!C49,Locations!$B$3:$B$308,0),4)="UK"),(((((J49)-42.4)*Transport!$D$8)+(42.4*Transport!$D$14))*'Dept C Planning'!F49),IF(AND(OR(C49="Ireland",INDEX(Locations!$B$3:$F$308,MATCH('Dept C Planning'!C49,Locations!$B$3:$B$308,0),5)="Yes"),E49="Car",INDEX(Locations!$B$3:$E$308,MATCH('Dept C Planning'!D49,Locations!$B$3:$B$308,0),4)="UK"),(J49)*(0.15*Transport!$C$14+0.85*Transport!$C$9)*'Dept C Planning'!F49,IF(AND(OR(D49="Ireland",INDEX(Locations!$B$3:$F$308,MATCH('Dept C Planning'!D49,Locations!$B$3:$B$308,0),5)="Yes"),E49="Car",INDEX(Locations!$B$3:$E$308,MATCH('Dept C Planning'!C49,Locations!$B$3:$B$308,0),4)="UK"),(J49)*(0.15*Transport!$C$14+0.85*Transport!$C$9)*'Dept C Planning'!F49,IF(AND(OR(C49="Ireland",INDEX(Locations!$B$3:$F$308,MATCH('Dept C Planning'!C49,Locations!$B$3:$B$308,0),5)="Yes"),E49="Hybrid Car",INDEX(Locations!$B$3:$E$308,MATCH('Dept C Planning'!D49,Locations!$B$3:$B$308,0),4)="UK"),(J49)*(0.15*Transport!$C$14+0.85*Transport!$C$9)*'Dept C Planning'!F49,IF(AND(OR(D49="Ireland",INDEX(Locations!$B$3:$F$308,MATCH('Dept C Planning'!D49,Locations!$B$3:$B$308,0),5)="Yes"),E49="Hybrid Car",INDEX(Locations!$B$3:$E$308,MATCH('Dept C Planning'!C49,Locations!$B$3:$B$308,0),4)="UK"),(J49)*(0.15*Transport!$C$14+0.85*Transport!$C$9)*'Dept C Planning'!F49,IF(AND(OR(C49="Ireland",INDEX(Locations!$B$3:$F$308,MATCH('Dept C Planning'!C49,Locations!$B$3:$B$308,0),5)="Yes"),E49="Electric Car",INDEX(Locations!$B$3:$E$308,MATCH('Dept C Planning'!D49,Locations!$B$3:$B$308,0),4)="UK"),(J49)*(0.15*Transport!$C$14+0.85*Transport!$C$8)*'Dept C Planning'!F49,IF(AND(OR(D49="Ireland",INDEX(Locations!$B$3:$F$308,MATCH('Dept C Planning'!D49,Locations!$B$3:$B$308,0),5)="Yes"),E49="Electric Car",INDEX(Locations!$B$3:$E$308,MATCH('Dept C Planning'!C49,Locations!$B$3:$B$308,0),4)="UK"),(J49)*(0.15*Transport!$C$14+0.85*Transport!$C$8)*'Dept C Planning'!F49,IF(AND(OR(C49="Ireland",INDEX(Locations!$B$3:$F$308,MATCH('Dept C Planning'!C49,Locations!$B$3:$B$308,0),5)="Yes"),E49="Bus/Coach",INDEX(Locations!$B$3:$E$308,MATCH('Dept C Planning'!D49,Locations!$B$3:$B$308,0),4)="UK"),(J49)*(0.15*Transport!$C$13+0.85*Transport!$C$5)*'Dept C Planning'!F49,IF(AND(OR(D49="Ireland",INDEX(Locations!$B$3:$F$308,MATCH('Dept C Planning'!D49,Locations!$B$3:$B$308,0),5)="Yes"),E49="Bus/Coach",INDEX(Locations!$B$3:$E$308,MATCH('Dept C Planning'!C49,Locations!$B$3:$B$308,0),4)="UK"),(J49)*(0.15*Transport!$C$13+0.85*Transport!$C$5)*'Dept C Planning'!F49,IF(AND(OR(C49="Ireland",INDEX(Locations!$B$3:$F$308,MATCH('Dept C Planning'!C49,Locations!$B$3:$B$308,0),5)="Yes"),E49="Train",INDEX(Locations!$B$3:$E$308,MATCH('Dept C Planning'!D49,Locations!$B$3:$B$308,0),4)="UK"),(J49)*(0.15*Transport!$C$13+0.85*Transport!$C$3)*'Dept C Planning'!F49,IF(AND(OR(D49="Ireland",INDEX(Locations!$B$3:$F$308,MATCH('Dept C Planning'!D49,Locations!$B$3:$B$308,0),5)="Yes"),E49="Train",INDEX(Locations!$B$3:$E$308,MATCH('Dept C Planning'!C49,Locations!$B$3:$B$308,0),4)="UK"),(J49)*(0.15*Transport!$C$13+0.85*Transport!$C$3),J49*(INDEX(Transport!$B$3:$E$14,MATCH('Dept C Planning'!E49,Transport!$B$3:$B$14,0),IF(INDEX(Locations!$B$3:$G$308,MATCH('Dept C Planning'!C49,Locations!$B$3:$B$308,0),4)="UK",2,IF(INDEX(Locations!$B$3:$G$308,MATCH('Dept C Planning'!C49,Locations!$B$3:$B$308,0),4)="Europe",3,4)))))*F49*G49*H49))))))))))))))))))),1)),"")</f>
        <v/>
      </c>
      <c r="L49" s="90"/>
    </row>
    <row r="50" spans="1:12" ht="17.399999999999999" customHeight="1" x14ac:dyDescent="0.25">
      <c r="A50" s="90"/>
      <c r="B50" s="91"/>
      <c r="C50" s="91"/>
      <c r="D50" s="91"/>
      <c r="E50" s="91"/>
      <c r="F50" s="90"/>
      <c r="G50" s="90">
        <v>1</v>
      </c>
      <c r="H50" s="101">
        <v>1</v>
      </c>
      <c r="I50" s="91"/>
      <c r="J50" s="100" t="str">
        <f>(IFERROR(IF(I50="Yes",(ROUND(6371 * ACOS(SIN((VLOOKUP(C50,Locations!B:D,2,FALSE))*PI()/180)*SIN((VLOOKUP(D50,Locations!B:D,2,FALSE))*PI()/180) + COS((VLOOKUP(C50,Locations!B:D,2,FALSE))*PI()/180) * COS((VLOOKUP(D50,Locations!B:D,2,FALSE))*PI()/180)*COS((VLOOKUP(D50,Locations!B:D,3,FALSE))* PI()/180-(VLOOKUP(C50,Locations!B:D,3,FALSE))*PI()/180))/1.609,0))*2,(ROUND(6371 * ACOS(SIN((VLOOKUP(C50,Locations!B:D,2,FALSE))*PI()/180)*SIN((VLOOKUP(D50,Locations!B:D,2,FALSE))*PI()/180) + COS((VLOOKUP(C50,Locations!B:D,2,FALSE))*PI()/180) * COS((VLOOKUP(D50,Locations!B:D,2,FALSE))*PI()/180)*COS((VLOOKUP(D50,Locations!B:D,3,FALSE))* PI()/180-(VLOOKUP(C50,Locations!B:D,3,FALSE))*PI()/180))/1.609,0))),""))</f>
        <v/>
      </c>
      <c r="K50" s="100" t="str" cm="1">
        <f t="array" ref="K50">IFERROR((ROUND(IF(AND(E50="Train",INDEX(Locations!$B$3:$E$308,MATCH('Dept C Planning'!C50,Locations!$B$3:$B$308,0),4)="Europe",INDEX(Locations!$B$3:$E$308,MATCH('Dept C Planning'!D50,Locations!$B$3:$B$308,0),4)="UK"),(((INDEX(Dover!$B$3:$G$124,MATCH('Dept C Planning'!C50,Dover!$B$3:$B$124,0),6))*Transport!$D$3)+(INDEX(Dover!$B$3:$G$124,MATCH('Dept C Planning'!D50,Dover!$B$3:$B$124,0),6)*Transport!$C$3))*'Dept C Planning'!F50*IF(I50="Yes",2,1),IF(AND(E50="Train",INDEX(Locations!$B$3:$E$308,MATCH('Dept C Planning'!D50,Locations!$B$3:$B$308,0),4)="Europe",INDEX(Locations!$B$3:$E$308,MATCH('Dept C Planning'!C50,Locations!$B$3:$B$308,0),4)="UK"),(((INDEX(Dover!$B$3:$G$124,MATCH('Dept C Planning'!D50,Dover!$B$3:$B$124,0),6))*Transport!$D$3)+(INDEX(Dover!$B$3:$G$124,MATCH('Dept C Planning'!C50,Dover!$B$3:$B$124,0),6)*Transport!$C$3))*'Dept C Planning'!F50*IF(I50="Yes",2,1),IF(AND(E50="Bus/Coach",INDEX(Locations!$B$3:$E$308,MATCH('Dept C Planning'!C50,Locations!$B$3:$B$308,0),4)="Europe",INDEX(Locations!$B$3:$E$308,MATCH('Dept C Planning'!D50,Locations!$B$3:$B$308,0),4)="UK"),((((J50)-42.4)*Transport!$D$5)+(42.4*Transport!$D$13))*'Dept C Planning'!F50,IF(AND(E50="Bus/Coach",INDEX(Locations!$B$3:$E$308,MATCH('Dept C Planning'!D50,Locations!$B$3:$B$308,0),4)="Europe",INDEX(Locations!$B$3:$E$308,MATCH('Dept C Planning'!C50,Locations!$B$3:$B$308,0),4)="UK"),((((J50)-42.4)*Transport!$D$5)+(42.4*Transport!$D$13))*'Dept C Planning'!F50,IF(AND(E50="Car",INDEX(Locations!$B$3:$E$308,MATCH('Dept C Planning'!C50,Locations!$B$3:$B$308,0),4)="Europe",INDEX(Locations!$B$3:$E$308,MATCH('Dept C Planning'!D50,Locations!$B$3:$B$308,0),4)="UK"),(((((J50)-42.4)*Transport!$D$9)+(42.4*Transport!$D$14))*'Dept C Planning'!F50),IF(AND(E50="Car",INDEX(Locations!$B$3:$E$308,MATCH('Dept C Planning'!D50,Locations!$B$3:$B$308,0),4)="Europe",INDEX(Locations!$B$3:$E$308,MATCH('Dept C Planning'!C50,Locations!$B$3:$B$308,0),4)="UK"),(((((J50)-42.4)*Transport!$D$9)+(42.4*Transport!$D$14))*'Dept C Planning'!F50),IF(AND(E50="Hybrid car",INDEX(Locations!$B$3:$E$308,MATCH('Dept C Planning'!C50,Locations!$B$3:$B$308,0),4)="Europe",INDEX(Locations!$B$3:$E$308,MATCH('Dept C Planning'!D50,Locations!$B$3:$B$308,0),4)="UK"),(((((J50)-42.4)*Transport!$D$9)+(42.4*Transport!$D$14))*'Dept C Planning'!F50),IF(AND(E50="Hybrid car",INDEX(Locations!$B$3:$E$308,MATCH('Dept C Planning'!D50,Locations!$B$3:$B$308,0),4)="Europe",INDEX(Locations!$B$3:$E$308,MATCH('Dept C Planning'!C50,Locations!$B$3:$B$308,0),4)="UK"),(((((J50)-42.4)*Transport!$D$9)+(42.4*Transport!$D$14))*'Dept C Planning'!F50),IF(AND(E50="Electric car",INDEX(Locations!$B$3:$E$308,MATCH('Dept C Planning'!C50,Locations!$B$3:$B$308,0),4)="Europe",INDEX(Locations!$B$3:$E$308,MATCH('Dept C Planning'!D50,Locations!$B$3:$B$308,0),4)="UK"),(((((J50)-42.4)*Transport!$D$8)+(42.4*Transport!$D$14))*'Dept C Planning'!F50),IF(AND(E50="Electric car",INDEX(Locations!$B$3:$E$308,MATCH('Dept C Planning'!D50,Locations!$B$3:$B$308,0),4)="Europe",INDEX(Locations!$B$3:$E$308,MATCH('Dept C Planning'!C50,Locations!$B$3:$B$308,0),4)="UK"),(((((J50)-42.4)*Transport!$D$8)+(42.4*Transport!$D$14))*'Dept C Planning'!F50),IF(AND(OR(C50="Ireland",INDEX(Locations!$B$3:$F$308,MATCH('Dept C Planning'!C50,Locations!$B$3:$B$308,0),5)="Yes"),E50="Car",INDEX(Locations!$B$3:$E$308,MATCH('Dept C Planning'!D50,Locations!$B$3:$B$308,0),4)="UK"),(J50)*(0.15*Transport!$C$14+0.85*Transport!$C$9)*'Dept C Planning'!F50,IF(AND(OR(D50="Ireland",INDEX(Locations!$B$3:$F$308,MATCH('Dept C Planning'!D50,Locations!$B$3:$B$308,0),5)="Yes"),E50="Car",INDEX(Locations!$B$3:$E$308,MATCH('Dept C Planning'!C50,Locations!$B$3:$B$308,0),4)="UK"),(J50)*(0.15*Transport!$C$14+0.85*Transport!$C$9)*'Dept C Planning'!F50,IF(AND(OR(C50="Ireland",INDEX(Locations!$B$3:$F$308,MATCH('Dept C Planning'!C50,Locations!$B$3:$B$308,0),5)="Yes"),E50="Hybrid Car",INDEX(Locations!$B$3:$E$308,MATCH('Dept C Planning'!D50,Locations!$B$3:$B$308,0),4)="UK"),(J50)*(0.15*Transport!$C$14+0.85*Transport!$C$9)*'Dept C Planning'!F50,IF(AND(OR(D50="Ireland",INDEX(Locations!$B$3:$F$308,MATCH('Dept C Planning'!D50,Locations!$B$3:$B$308,0),5)="Yes"),E50="Hybrid Car",INDEX(Locations!$B$3:$E$308,MATCH('Dept C Planning'!C50,Locations!$B$3:$B$308,0),4)="UK"),(J50)*(0.15*Transport!$C$14+0.85*Transport!$C$9)*'Dept C Planning'!F50,IF(AND(OR(C50="Ireland",INDEX(Locations!$B$3:$F$308,MATCH('Dept C Planning'!C50,Locations!$B$3:$B$308,0),5)="Yes"),E50="Electric Car",INDEX(Locations!$B$3:$E$308,MATCH('Dept C Planning'!D50,Locations!$B$3:$B$308,0),4)="UK"),(J50)*(0.15*Transport!$C$14+0.85*Transport!$C$8)*'Dept C Planning'!F50,IF(AND(OR(D50="Ireland",INDEX(Locations!$B$3:$F$308,MATCH('Dept C Planning'!D50,Locations!$B$3:$B$308,0),5)="Yes"),E50="Electric Car",INDEX(Locations!$B$3:$E$308,MATCH('Dept C Planning'!C50,Locations!$B$3:$B$308,0),4)="UK"),(J50)*(0.15*Transport!$C$14+0.85*Transport!$C$8)*'Dept C Planning'!F50,IF(AND(OR(C50="Ireland",INDEX(Locations!$B$3:$F$308,MATCH('Dept C Planning'!C50,Locations!$B$3:$B$308,0),5)="Yes"),E50="Bus/Coach",INDEX(Locations!$B$3:$E$308,MATCH('Dept C Planning'!D50,Locations!$B$3:$B$308,0),4)="UK"),(J50)*(0.15*Transport!$C$13+0.85*Transport!$C$5)*'Dept C Planning'!F50,IF(AND(OR(D50="Ireland",INDEX(Locations!$B$3:$F$308,MATCH('Dept C Planning'!D50,Locations!$B$3:$B$308,0),5)="Yes"),E50="Bus/Coach",INDEX(Locations!$B$3:$E$308,MATCH('Dept C Planning'!C50,Locations!$B$3:$B$308,0),4)="UK"),(J50)*(0.15*Transport!$C$13+0.85*Transport!$C$5)*'Dept C Planning'!F50,IF(AND(OR(C50="Ireland",INDEX(Locations!$B$3:$F$308,MATCH('Dept C Planning'!C50,Locations!$B$3:$B$308,0),5)="Yes"),E50="Train",INDEX(Locations!$B$3:$E$308,MATCH('Dept C Planning'!D50,Locations!$B$3:$B$308,0),4)="UK"),(J50)*(0.15*Transport!$C$13+0.85*Transport!$C$3)*'Dept C Planning'!F50,IF(AND(OR(D50="Ireland",INDEX(Locations!$B$3:$F$308,MATCH('Dept C Planning'!D50,Locations!$B$3:$B$308,0),5)="Yes"),E50="Train",INDEX(Locations!$B$3:$E$308,MATCH('Dept C Planning'!C50,Locations!$B$3:$B$308,0),4)="UK"),(J50)*(0.15*Transport!$C$13+0.85*Transport!$C$3),J50*(INDEX(Transport!$B$3:$E$14,MATCH('Dept C Planning'!E50,Transport!$B$3:$B$14,0),IF(INDEX(Locations!$B$3:$G$308,MATCH('Dept C Planning'!C50,Locations!$B$3:$B$308,0),4)="UK",2,IF(INDEX(Locations!$B$3:$G$308,MATCH('Dept C Planning'!C50,Locations!$B$3:$B$308,0),4)="Europe",3,4)))))*F50*G50*H50))))))))))))))))))),1)),"")</f>
        <v/>
      </c>
      <c r="L50" s="90"/>
    </row>
    <row r="51" spans="1:12" ht="17.399999999999999" customHeight="1" x14ac:dyDescent="0.25">
      <c r="A51" s="90"/>
      <c r="B51" s="91"/>
      <c r="C51" s="91"/>
      <c r="D51" s="91"/>
      <c r="E51" s="91"/>
      <c r="F51" s="90"/>
      <c r="G51" s="90">
        <v>1</v>
      </c>
      <c r="H51" s="101">
        <v>1</v>
      </c>
      <c r="I51" s="91"/>
      <c r="J51" s="100" t="str">
        <f>(IFERROR(IF(I51="Yes",(ROUND(6371 * ACOS(SIN((VLOOKUP(C51,Locations!B:D,2,FALSE))*PI()/180)*SIN((VLOOKUP(D51,Locations!B:D,2,FALSE))*PI()/180) + COS((VLOOKUP(C51,Locations!B:D,2,FALSE))*PI()/180) * COS((VLOOKUP(D51,Locations!B:D,2,FALSE))*PI()/180)*COS((VLOOKUP(D51,Locations!B:D,3,FALSE))* PI()/180-(VLOOKUP(C51,Locations!B:D,3,FALSE))*PI()/180))/1.609,0))*2,(ROUND(6371 * ACOS(SIN((VLOOKUP(C51,Locations!B:D,2,FALSE))*PI()/180)*SIN((VLOOKUP(D51,Locations!B:D,2,FALSE))*PI()/180) + COS((VLOOKUP(C51,Locations!B:D,2,FALSE))*PI()/180) * COS((VLOOKUP(D51,Locations!B:D,2,FALSE))*PI()/180)*COS((VLOOKUP(D51,Locations!B:D,3,FALSE))* PI()/180-(VLOOKUP(C51,Locations!B:D,3,FALSE))*PI()/180))/1.609,0))),""))</f>
        <v/>
      </c>
      <c r="K51" s="100" t="str" cm="1">
        <f t="array" ref="K51">IFERROR((ROUND(IF(AND(E51="Train",INDEX(Locations!$B$3:$E$308,MATCH('Dept C Planning'!C51,Locations!$B$3:$B$308,0),4)="Europe",INDEX(Locations!$B$3:$E$308,MATCH('Dept C Planning'!D51,Locations!$B$3:$B$308,0),4)="UK"),(((INDEX(Dover!$B$3:$G$124,MATCH('Dept C Planning'!C51,Dover!$B$3:$B$124,0),6))*Transport!$D$3)+(INDEX(Dover!$B$3:$G$124,MATCH('Dept C Planning'!D51,Dover!$B$3:$B$124,0),6)*Transport!$C$3))*'Dept C Planning'!F51*IF(I51="Yes",2,1),IF(AND(E51="Train",INDEX(Locations!$B$3:$E$308,MATCH('Dept C Planning'!D51,Locations!$B$3:$B$308,0),4)="Europe",INDEX(Locations!$B$3:$E$308,MATCH('Dept C Planning'!C51,Locations!$B$3:$B$308,0),4)="UK"),(((INDEX(Dover!$B$3:$G$124,MATCH('Dept C Planning'!D51,Dover!$B$3:$B$124,0),6))*Transport!$D$3)+(INDEX(Dover!$B$3:$G$124,MATCH('Dept C Planning'!C51,Dover!$B$3:$B$124,0),6)*Transport!$C$3))*'Dept C Planning'!F51*IF(I51="Yes",2,1),IF(AND(E51="Bus/Coach",INDEX(Locations!$B$3:$E$308,MATCH('Dept C Planning'!C51,Locations!$B$3:$B$308,0),4)="Europe",INDEX(Locations!$B$3:$E$308,MATCH('Dept C Planning'!D51,Locations!$B$3:$B$308,0),4)="UK"),((((J51)-42.4)*Transport!$D$5)+(42.4*Transport!$D$13))*'Dept C Planning'!F51,IF(AND(E51="Bus/Coach",INDEX(Locations!$B$3:$E$308,MATCH('Dept C Planning'!D51,Locations!$B$3:$B$308,0),4)="Europe",INDEX(Locations!$B$3:$E$308,MATCH('Dept C Planning'!C51,Locations!$B$3:$B$308,0),4)="UK"),((((J51)-42.4)*Transport!$D$5)+(42.4*Transport!$D$13))*'Dept C Planning'!F51,IF(AND(E51="Car",INDEX(Locations!$B$3:$E$308,MATCH('Dept C Planning'!C51,Locations!$B$3:$B$308,0),4)="Europe",INDEX(Locations!$B$3:$E$308,MATCH('Dept C Planning'!D51,Locations!$B$3:$B$308,0),4)="UK"),(((((J51)-42.4)*Transport!$D$9)+(42.4*Transport!$D$14))*'Dept C Planning'!F51),IF(AND(E51="Car",INDEX(Locations!$B$3:$E$308,MATCH('Dept C Planning'!D51,Locations!$B$3:$B$308,0),4)="Europe",INDEX(Locations!$B$3:$E$308,MATCH('Dept C Planning'!C51,Locations!$B$3:$B$308,0),4)="UK"),(((((J51)-42.4)*Transport!$D$9)+(42.4*Transport!$D$14))*'Dept C Planning'!F51),IF(AND(E51="Hybrid car",INDEX(Locations!$B$3:$E$308,MATCH('Dept C Planning'!C51,Locations!$B$3:$B$308,0),4)="Europe",INDEX(Locations!$B$3:$E$308,MATCH('Dept C Planning'!D51,Locations!$B$3:$B$308,0),4)="UK"),(((((J51)-42.4)*Transport!$D$9)+(42.4*Transport!$D$14))*'Dept C Planning'!F51),IF(AND(E51="Hybrid car",INDEX(Locations!$B$3:$E$308,MATCH('Dept C Planning'!D51,Locations!$B$3:$B$308,0),4)="Europe",INDEX(Locations!$B$3:$E$308,MATCH('Dept C Planning'!C51,Locations!$B$3:$B$308,0),4)="UK"),(((((J51)-42.4)*Transport!$D$9)+(42.4*Transport!$D$14))*'Dept C Planning'!F51),IF(AND(E51="Electric car",INDEX(Locations!$B$3:$E$308,MATCH('Dept C Planning'!C51,Locations!$B$3:$B$308,0),4)="Europe",INDEX(Locations!$B$3:$E$308,MATCH('Dept C Planning'!D51,Locations!$B$3:$B$308,0),4)="UK"),(((((J51)-42.4)*Transport!$D$8)+(42.4*Transport!$D$14))*'Dept C Planning'!F51),IF(AND(E51="Electric car",INDEX(Locations!$B$3:$E$308,MATCH('Dept C Planning'!D51,Locations!$B$3:$B$308,0),4)="Europe",INDEX(Locations!$B$3:$E$308,MATCH('Dept C Planning'!C51,Locations!$B$3:$B$308,0),4)="UK"),(((((J51)-42.4)*Transport!$D$8)+(42.4*Transport!$D$14))*'Dept C Planning'!F51),IF(AND(OR(C51="Ireland",INDEX(Locations!$B$3:$F$308,MATCH('Dept C Planning'!C51,Locations!$B$3:$B$308,0),5)="Yes"),E51="Car",INDEX(Locations!$B$3:$E$308,MATCH('Dept C Planning'!D51,Locations!$B$3:$B$308,0),4)="UK"),(J51)*(0.15*Transport!$C$14+0.85*Transport!$C$9)*'Dept C Planning'!F51,IF(AND(OR(D51="Ireland",INDEX(Locations!$B$3:$F$308,MATCH('Dept C Planning'!D51,Locations!$B$3:$B$308,0),5)="Yes"),E51="Car",INDEX(Locations!$B$3:$E$308,MATCH('Dept C Planning'!C51,Locations!$B$3:$B$308,0),4)="UK"),(J51)*(0.15*Transport!$C$14+0.85*Transport!$C$9)*'Dept C Planning'!F51,IF(AND(OR(C51="Ireland",INDEX(Locations!$B$3:$F$308,MATCH('Dept C Planning'!C51,Locations!$B$3:$B$308,0),5)="Yes"),E51="Hybrid Car",INDEX(Locations!$B$3:$E$308,MATCH('Dept C Planning'!D51,Locations!$B$3:$B$308,0),4)="UK"),(J51)*(0.15*Transport!$C$14+0.85*Transport!$C$9)*'Dept C Planning'!F51,IF(AND(OR(D51="Ireland",INDEX(Locations!$B$3:$F$308,MATCH('Dept C Planning'!D51,Locations!$B$3:$B$308,0),5)="Yes"),E51="Hybrid Car",INDEX(Locations!$B$3:$E$308,MATCH('Dept C Planning'!C51,Locations!$B$3:$B$308,0),4)="UK"),(J51)*(0.15*Transport!$C$14+0.85*Transport!$C$9)*'Dept C Planning'!F51,IF(AND(OR(C51="Ireland",INDEX(Locations!$B$3:$F$308,MATCH('Dept C Planning'!C51,Locations!$B$3:$B$308,0),5)="Yes"),E51="Electric Car",INDEX(Locations!$B$3:$E$308,MATCH('Dept C Planning'!D51,Locations!$B$3:$B$308,0),4)="UK"),(J51)*(0.15*Transport!$C$14+0.85*Transport!$C$8)*'Dept C Planning'!F51,IF(AND(OR(D51="Ireland",INDEX(Locations!$B$3:$F$308,MATCH('Dept C Planning'!D51,Locations!$B$3:$B$308,0),5)="Yes"),E51="Electric Car",INDEX(Locations!$B$3:$E$308,MATCH('Dept C Planning'!C51,Locations!$B$3:$B$308,0),4)="UK"),(J51)*(0.15*Transport!$C$14+0.85*Transport!$C$8)*'Dept C Planning'!F51,IF(AND(OR(C51="Ireland",INDEX(Locations!$B$3:$F$308,MATCH('Dept C Planning'!C51,Locations!$B$3:$B$308,0),5)="Yes"),E51="Bus/Coach",INDEX(Locations!$B$3:$E$308,MATCH('Dept C Planning'!D51,Locations!$B$3:$B$308,0),4)="UK"),(J51)*(0.15*Transport!$C$13+0.85*Transport!$C$5)*'Dept C Planning'!F51,IF(AND(OR(D51="Ireland",INDEX(Locations!$B$3:$F$308,MATCH('Dept C Planning'!D51,Locations!$B$3:$B$308,0),5)="Yes"),E51="Bus/Coach",INDEX(Locations!$B$3:$E$308,MATCH('Dept C Planning'!C51,Locations!$B$3:$B$308,0),4)="UK"),(J51)*(0.15*Transport!$C$13+0.85*Transport!$C$5)*'Dept C Planning'!F51,IF(AND(OR(C51="Ireland",INDEX(Locations!$B$3:$F$308,MATCH('Dept C Planning'!C51,Locations!$B$3:$B$308,0),5)="Yes"),E51="Train",INDEX(Locations!$B$3:$E$308,MATCH('Dept C Planning'!D51,Locations!$B$3:$B$308,0),4)="UK"),(J51)*(0.15*Transport!$C$13+0.85*Transport!$C$3)*'Dept C Planning'!F51,IF(AND(OR(D51="Ireland",INDEX(Locations!$B$3:$F$308,MATCH('Dept C Planning'!D51,Locations!$B$3:$B$308,0),5)="Yes"),E51="Train",INDEX(Locations!$B$3:$E$308,MATCH('Dept C Planning'!C51,Locations!$B$3:$B$308,0),4)="UK"),(J51)*(0.15*Transport!$C$13+0.85*Transport!$C$3),J51*(INDEX(Transport!$B$3:$E$14,MATCH('Dept C Planning'!E51,Transport!$B$3:$B$14,0),IF(INDEX(Locations!$B$3:$G$308,MATCH('Dept C Planning'!C51,Locations!$B$3:$B$308,0),4)="UK",2,IF(INDEX(Locations!$B$3:$G$308,MATCH('Dept C Planning'!C51,Locations!$B$3:$B$308,0),4)="Europe",3,4)))))*F51*G51*H51))))))))))))))))))),1)),"")</f>
        <v/>
      </c>
      <c r="L51" s="90"/>
    </row>
    <row r="52" spans="1:12" ht="17.399999999999999" customHeight="1" x14ac:dyDescent="0.25">
      <c r="A52" s="90"/>
      <c r="B52" s="91"/>
      <c r="C52" s="91"/>
      <c r="D52" s="91"/>
      <c r="E52" s="91"/>
      <c r="F52" s="90"/>
      <c r="G52" s="90">
        <v>1</v>
      </c>
      <c r="H52" s="101">
        <v>1</v>
      </c>
      <c r="I52" s="91"/>
      <c r="J52" s="100" t="str">
        <f>(IFERROR(IF(I52="Yes",(ROUND(6371 * ACOS(SIN((VLOOKUP(C52,Locations!B:D,2,FALSE))*PI()/180)*SIN((VLOOKUP(D52,Locations!B:D,2,FALSE))*PI()/180) + COS((VLOOKUP(C52,Locations!B:D,2,FALSE))*PI()/180) * COS((VLOOKUP(D52,Locations!B:D,2,FALSE))*PI()/180)*COS((VLOOKUP(D52,Locations!B:D,3,FALSE))* PI()/180-(VLOOKUP(C52,Locations!B:D,3,FALSE))*PI()/180))/1.609,0))*2,(ROUND(6371 * ACOS(SIN((VLOOKUP(C52,Locations!B:D,2,FALSE))*PI()/180)*SIN((VLOOKUP(D52,Locations!B:D,2,FALSE))*PI()/180) + COS((VLOOKUP(C52,Locations!B:D,2,FALSE))*PI()/180) * COS((VLOOKUP(D52,Locations!B:D,2,FALSE))*PI()/180)*COS((VLOOKUP(D52,Locations!B:D,3,FALSE))* PI()/180-(VLOOKUP(C52,Locations!B:D,3,FALSE))*PI()/180))/1.609,0))),""))</f>
        <v/>
      </c>
      <c r="K52" s="100" t="str" cm="1">
        <f t="array" ref="K52">IFERROR((ROUND(IF(AND(E52="Train",INDEX(Locations!$B$3:$E$308,MATCH('Dept C Planning'!C52,Locations!$B$3:$B$308,0),4)="Europe",INDEX(Locations!$B$3:$E$308,MATCH('Dept C Planning'!D52,Locations!$B$3:$B$308,0),4)="UK"),(((INDEX(Dover!$B$3:$G$124,MATCH('Dept C Planning'!C52,Dover!$B$3:$B$124,0),6))*Transport!$D$3)+(INDEX(Dover!$B$3:$G$124,MATCH('Dept C Planning'!D52,Dover!$B$3:$B$124,0),6)*Transport!$C$3))*'Dept C Planning'!F52*IF(I52="Yes",2,1),IF(AND(E52="Train",INDEX(Locations!$B$3:$E$308,MATCH('Dept C Planning'!D52,Locations!$B$3:$B$308,0),4)="Europe",INDEX(Locations!$B$3:$E$308,MATCH('Dept C Planning'!C52,Locations!$B$3:$B$308,0),4)="UK"),(((INDEX(Dover!$B$3:$G$124,MATCH('Dept C Planning'!D52,Dover!$B$3:$B$124,0),6))*Transport!$D$3)+(INDEX(Dover!$B$3:$G$124,MATCH('Dept C Planning'!C52,Dover!$B$3:$B$124,0),6)*Transport!$C$3))*'Dept C Planning'!F52*IF(I52="Yes",2,1),IF(AND(E52="Bus/Coach",INDEX(Locations!$B$3:$E$308,MATCH('Dept C Planning'!C52,Locations!$B$3:$B$308,0),4)="Europe",INDEX(Locations!$B$3:$E$308,MATCH('Dept C Planning'!D52,Locations!$B$3:$B$308,0),4)="UK"),((((J52)-42.4)*Transport!$D$5)+(42.4*Transport!$D$13))*'Dept C Planning'!F52,IF(AND(E52="Bus/Coach",INDEX(Locations!$B$3:$E$308,MATCH('Dept C Planning'!D52,Locations!$B$3:$B$308,0),4)="Europe",INDEX(Locations!$B$3:$E$308,MATCH('Dept C Planning'!C52,Locations!$B$3:$B$308,0),4)="UK"),((((J52)-42.4)*Transport!$D$5)+(42.4*Transport!$D$13))*'Dept C Planning'!F52,IF(AND(E52="Car",INDEX(Locations!$B$3:$E$308,MATCH('Dept C Planning'!C52,Locations!$B$3:$B$308,0),4)="Europe",INDEX(Locations!$B$3:$E$308,MATCH('Dept C Planning'!D52,Locations!$B$3:$B$308,0),4)="UK"),(((((J52)-42.4)*Transport!$D$9)+(42.4*Transport!$D$14))*'Dept C Planning'!F52),IF(AND(E52="Car",INDEX(Locations!$B$3:$E$308,MATCH('Dept C Planning'!D52,Locations!$B$3:$B$308,0),4)="Europe",INDEX(Locations!$B$3:$E$308,MATCH('Dept C Planning'!C52,Locations!$B$3:$B$308,0),4)="UK"),(((((J52)-42.4)*Transport!$D$9)+(42.4*Transport!$D$14))*'Dept C Planning'!F52),IF(AND(E52="Hybrid car",INDEX(Locations!$B$3:$E$308,MATCH('Dept C Planning'!C52,Locations!$B$3:$B$308,0),4)="Europe",INDEX(Locations!$B$3:$E$308,MATCH('Dept C Planning'!D52,Locations!$B$3:$B$308,0),4)="UK"),(((((J52)-42.4)*Transport!$D$9)+(42.4*Transport!$D$14))*'Dept C Planning'!F52),IF(AND(E52="Hybrid car",INDEX(Locations!$B$3:$E$308,MATCH('Dept C Planning'!D52,Locations!$B$3:$B$308,0),4)="Europe",INDEX(Locations!$B$3:$E$308,MATCH('Dept C Planning'!C52,Locations!$B$3:$B$308,0),4)="UK"),(((((J52)-42.4)*Transport!$D$9)+(42.4*Transport!$D$14))*'Dept C Planning'!F52),IF(AND(E52="Electric car",INDEX(Locations!$B$3:$E$308,MATCH('Dept C Planning'!C52,Locations!$B$3:$B$308,0),4)="Europe",INDEX(Locations!$B$3:$E$308,MATCH('Dept C Planning'!D52,Locations!$B$3:$B$308,0),4)="UK"),(((((J52)-42.4)*Transport!$D$8)+(42.4*Transport!$D$14))*'Dept C Planning'!F52),IF(AND(E52="Electric car",INDEX(Locations!$B$3:$E$308,MATCH('Dept C Planning'!D52,Locations!$B$3:$B$308,0),4)="Europe",INDEX(Locations!$B$3:$E$308,MATCH('Dept C Planning'!C52,Locations!$B$3:$B$308,0),4)="UK"),(((((J52)-42.4)*Transport!$D$8)+(42.4*Transport!$D$14))*'Dept C Planning'!F52),IF(AND(OR(C52="Ireland",INDEX(Locations!$B$3:$F$308,MATCH('Dept C Planning'!C52,Locations!$B$3:$B$308,0),5)="Yes"),E52="Car",INDEX(Locations!$B$3:$E$308,MATCH('Dept C Planning'!D52,Locations!$B$3:$B$308,0),4)="UK"),(J52)*(0.15*Transport!$C$14+0.85*Transport!$C$9)*'Dept C Planning'!F52,IF(AND(OR(D52="Ireland",INDEX(Locations!$B$3:$F$308,MATCH('Dept C Planning'!D52,Locations!$B$3:$B$308,0),5)="Yes"),E52="Car",INDEX(Locations!$B$3:$E$308,MATCH('Dept C Planning'!C52,Locations!$B$3:$B$308,0),4)="UK"),(J52)*(0.15*Transport!$C$14+0.85*Transport!$C$9)*'Dept C Planning'!F52,IF(AND(OR(C52="Ireland",INDEX(Locations!$B$3:$F$308,MATCH('Dept C Planning'!C52,Locations!$B$3:$B$308,0),5)="Yes"),E52="Hybrid Car",INDEX(Locations!$B$3:$E$308,MATCH('Dept C Planning'!D52,Locations!$B$3:$B$308,0),4)="UK"),(J52)*(0.15*Transport!$C$14+0.85*Transport!$C$9)*'Dept C Planning'!F52,IF(AND(OR(D52="Ireland",INDEX(Locations!$B$3:$F$308,MATCH('Dept C Planning'!D52,Locations!$B$3:$B$308,0),5)="Yes"),E52="Hybrid Car",INDEX(Locations!$B$3:$E$308,MATCH('Dept C Planning'!C52,Locations!$B$3:$B$308,0),4)="UK"),(J52)*(0.15*Transport!$C$14+0.85*Transport!$C$9)*'Dept C Planning'!F52,IF(AND(OR(C52="Ireland",INDEX(Locations!$B$3:$F$308,MATCH('Dept C Planning'!C52,Locations!$B$3:$B$308,0),5)="Yes"),E52="Electric Car",INDEX(Locations!$B$3:$E$308,MATCH('Dept C Planning'!D52,Locations!$B$3:$B$308,0),4)="UK"),(J52)*(0.15*Transport!$C$14+0.85*Transport!$C$8)*'Dept C Planning'!F52,IF(AND(OR(D52="Ireland",INDEX(Locations!$B$3:$F$308,MATCH('Dept C Planning'!D52,Locations!$B$3:$B$308,0),5)="Yes"),E52="Electric Car",INDEX(Locations!$B$3:$E$308,MATCH('Dept C Planning'!C52,Locations!$B$3:$B$308,0),4)="UK"),(J52)*(0.15*Transport!$C$14+0.85*Transport!$C$8)*'Dept C Planning'!F52,IF(AND(OR(C52="Ireland",INDEX(Locations!$B$3:$F$308,MATCH('Dept C Planning'!C52,Locations!$B$3:$B$308,0),5)="Yes"),E52="Bus/Coach",INDEX(Locations!$B$3:$E$308,MATCH('Dept C Planning'!D52,Locations!$B$3:$B$308,0),4)="UK"),(J52)*(0.15*Transport!$C$13+0.85*Transport!$C$5)*'Dept C Planning'!F52,IF(AND(OR(D52="Ireland",INDEX(Locations!$B$3:$F$308,MATCH('Dept C Planning'!D52,Locations!$B$3:$B$308,0),5)="Yes"),E52="Bus/Coach",INDEX(Locations!$B$3:$E$308,MATCH('Dept C Planning'!C52,Locations!$B$3:$B$308,0),4)="UK"),(J52)*(0.15*Transport!$C$13+0.85*Transport!$C$5)*'Dept C Planning'!F52,IF(AND(OR(C52="Ireland",INDEX(Locations!$B$3:$F$308,MATCH('Dept C Planning'!C52,Locations!$B$3:$B$308,0),5)="Yes"),E52="Train",INDEX(Locations!$B$3:$E$308,MATCH('Dept C Planning'!D52,Locations!$B$3:$B$308,0),4)="UK"),(J52)*(0.15*Transport!$C$13+0.85*Transport!$C$3)*'Dept C Planning'!F52,IF(AND(OR(D52="Ireland",INDEX(Locations!$B$3:$F$308,MATCH('Dept C Planning'!D52,Locations!$B$3:$B$308,0),5)="Yes"),E52="Train",INDEX(Locations!$B$3:$E$308,MATCH('Dept C Planning'!C52,Locations!$B$3:$B$308,0),4)="UK"),(J52)*(0.15*Transport!$C$13+0.85*Transport!$C$3),J52*(INDEX(Transport!$B$3:$E$14,MATCH('Dept C Planning'!E52,Transport!$B$3:$B$14,0),IF(INDEX(Locations!$B$3:$G$308,MATCH('Dept C Planning'!C52,Locations!$B$3:$B$308,0),4)="UK",2,IF(INDEX(Locations!$B$3:$G$308,MATCH('Dept C Planning'!C52,Locations!$B$3:$B$308,0),4)="Europe",3,4)))))*F52*G52*H52))))))))))))))))))),1)),"")</f>
        <v/>
      </c>
      <c r="L52" s="90"/>
    </row>
    <row r="53" spans="1:12" ht="17.399999999999999" customHeight="1" x14ac:dyDescent="0.25">
      <c r="A53" s="90"/>
      <c r="B53" s="91"/>
      <c r="C53" s="91"/>
      <c r="D53" s="91"/>
      <c r="E53" s="91"/>
      <c r="F53" s="90"/>
      <c r="G53" s="90">
        <v>1</v>
      </c>
      <c r="H53" s="101">
        <v>1</v>
      </c>
      <c r="I53" s="91"/>
      <c r="J53" s="100" t="str">
        <f>(IFERROR(IF(I53="Yes",(ROUND(6371 * ACOS(SIN((VLOOKUP(C53,Locations!B:D,2,FALSE))*PI()/180)*SIN((VLOOKUP(D53,Locations!B:D,2,FALSE))*PI()/180) + COS((VLOOKUP(C53,Locations!B:D,2,FALSE))*PI()/180) * COS((VLOOKUP(D53,Locations!B:D,2,FALSE))*PI()/180)*COS((VLOOKUP(D53,Locations!B:D,3,FALSE))* PI()/180-(VLOOKUP(C53,Locations!B:D,3,FALSE))*PI()/180))/1.609,0))*2,(ROUND(6371 * ACOS(SIN((VLOOKUP(C53,Locations!B:D,2,FALSE))*PI()/180)*SIN((VLOOKUP(D53,Locations!B:D,2,FALSE))*PI()/180) + COS((VLOOKUP(C53,Locations!B:D,2,FALSE))*PI()/180) * COS((VLOOKUP(D53,Locations!B:D,2,FALSE))*PI()/180)*COS((VLOOKUP(D53,Locations!B:D,3,FALSE))* PI()/180-(VLOOKUP(C53,Locations!B:D,3,FALSE))*PI()/180))/1.609,0))),""))</f>
        <v/>
      </c>
      <c r="K53" s="100" t="str" cm="1">
        <f t="array" ref="K53">IFERROR((ROUND(IF(AND(E53="Train",INDEX(Locations!$B$3:$E$308,MATCH('Dept C Planning'!C53,Locations!$B$3:$B$308,0),4)="Europe",INDEX(Locations!$B$3:$E$308,MATCH('Dept C Planning'!D53,Locations!$B$3:$B$308,0),4)="UK"),(((INDEX(Dover!$B$3:$G$124,MATCH('Dept C Planning'!C53,Dover!$B$3:$B$124,0),6))*Transport!$D$3)+(INDEX(Dover!$B$3:$G$124,MATCH('Dept C Planning'!D53,Dover!$B$3:$B$124,0),6)*Transport!$C$3))*'Dept C Planning'!F53*IF(I53="Yes",2,1),IF(AND(E53="Train",INDEX(Locations!$B$3:$E$308,MATCH('Dept C Planning'!D53,Locations!$B$3:$B$308,0),4)="Europe",INDEX(Locations!$B$3:$E$308,MATCH('Dept C Planning'!C53,Locations!$B$3:$B$308,0),4)="UK"),(((INDEX(Dover!$B$3:$G$124,MATCH('Dept C Planning'!D53,Dover!$B$3:$B$124,0),6))*Transport!$D$3)+(INDEX(Dover!$B$3:$G$124,MATCH('Dept C Planning'!C53,Dover!$B$3:$B$124,0),6)*Transport!$C$3))*'Dept C Planning'!F53*IF(I53="Yes",2,1),IF(AND(E53="Bus/Coach",INDEX(Locations!$B$3:$E$308,MATCH('Dept C Planning'!C53,Locations!$B$3:$B$308,0),4)="Europe",INDEX(Locations!$B$3:$E$308,MATCH('Dept C Planning'!D53,Locations!$B$3:$B$308,0),4)="UK"),((((J53)-42.4)*Transport!$D$5)+(42.4*Transport!$D$13))*'Dept C Planning'!F53,IF(AND(E53="Bus/Coach",INDEX(Locations!$B$3:$E$308,MATCH('Dept C Planning'!D53,Locations!$B$3:$B$308,0),4)="Europe",INDEX(Locations!$B$3:$E$308,MATCH('Dept C Planning'!C53,Locations!$B$3:$B$308,0),4)="UK"),((((J53)-42.4)*Transport!$D$5)+(42.4*Transport!$D$13))*'Dept C Planning'!F53,IF(AND(E53="Car",INDEX(Locations!$B$3:$E$308,MATCH('Dept C Planning'!C53,Locations!$B$3:$B$308,0),4)="Europe",INDEX(Locations!$B$3:$E$308,MATCH('Dept C Planning'!D53,Locations!$B$3:$B$308,0),4)="UK"),(((((J53)-42.4)*Transport!$D$9)+(42.4*Transport!$D$14))*'Dept C Planning'!F53),IF(AND(E53="Car",INDEX(Locations!$B$3:$E$308,MATCH('Dept C Planning'!D53,Locations!$B$3:$B$308,0),4)="Europe",INDEX(Locations!$B$3:$E$308,MATCH('Dept C Planning'!C53,Locations!$B$3:$B$308,0),4)="UK"),(((((J53)-42.4)*Transport!$D$9)+(42.4*Transport!$D$14))*'Dept C Planning'!F53),IF(AND(E53="Hybrid car",INDEX(Locations!$B$3:$E$308,MATCH('Dept C Planning'!C53,Locations!$B$3:$B$308,0),4)="Europe",INDEX(Locations!$B$3:$E$308,MATCH('Dept C Planning'!D53,Locations!$B$3:$B$308,0),4)="UK"),(((((J53)-42.4)*Transport!$D$9)+(42.4*Transport!$D$14))*'Dept C Planning'!F53),IF(AND(E53="Hybrid car",INDEX(Locations!$B$3:$E$308,MATCH('Dept C Planning'!D53,Locations!$B$3:$B$308,0),4)="Europe",INDEX(Locations!$B$3:$E$308,MATCH('Dept C Planning'!C53,Locations!$B$3:$B$308,0),4)="UK"),(((((J53)-42.4)*Transport!$D$9)+(42.4*Transport!$D$14))*'Dept C Planning'!F53),IF(AND(E53="Electric car",INDEX(Locations!$B$3:$E$308,MATCH('Dept C Planning'!C53,Locations!$B$3:$B$308,0),4)="Europe",INDEX(Locations!$B$3:$E$308,MATCH('Dept C Planning'!D53,Locations!$B$3:$B$308,0),4)="UK"),(((((J53)-42.4)*Transport!$D$8)+(42.4*Transport!$D$14))*'Dept C Planning'!F53),IF(AND(E53="Electric car",INDEX(Locations!$B$3:$E$308,MATCH('Dept C Planning'!D53,Locations!$B$3:$B$308,0),4)="Europe",INDEX(Locations!$B$3:$E$308,MATCH('Dept C Planning'!C53,Locations!$B$3:$B$308,0),4)="UK"),(((((J53)-42.4)*Transport!$D$8)+(42.4*Transport!$D$14))*'Dept C Planning'!F53),IF(AND(OR(C53="Ireland",INDEX(Locations!$B$3:$F$308,MATCH('Dept C Planning'!C53,Locations!$B$3:$B$308,0),5)="Yes"),E53="Car",INDEX(Locations!$B$3:$E$308,MATCH('Dept C Planning'!D53,Locations!$B$3:$B$308,0),4)="UK"),(J53)*(0.15*Transport!$C$14+0.85*Transport!$C$9)*'Dept C Planning'!F53,IF(AND(OR(D53="Ireland",INDEX(Locations!$B$3:$F$308,MATCH('Dept C Planning'!D53,Locations!$B$3:$B$308,0),5)="Yes"),E53="Car",INDEX(Locations!$B$3:$E$308,MATCH('Dept C Planning'!C53,Locations!$B$3:$B$308,0),4)="UK"),(J53)*(0.15*Transport!$C$14+0.85*Transport!$C$9)*'Dept C Planning'!F53,IF(AND(OR(C53="Ireland",INDEX(Locations!$B$3:$F$308,MATCH('Dept C Planning'!C53,Locations!$B$3:$B$308,0),5)="Yes"),E53="Hybrid Car",INDEX(Locations!$B$3:$E$308,MATCH('Dept C Planning'!D53,Locations!$B$3:$B$308,0),4)="UK"),(J53)*(0.15*Transport!$C$14+0.85*Transport!$C$9)*'Dept C Planning'!F53,IF(AND(OR(D53="Ireland",INDEX(Locations!$B$3:$F$308,MATCH('Dept C Planning'!D53,Locations!$B$3:$B$308,0),5)="Yes"),E53="Hybrid Car",INDEX(Locations!$B$3:$E$308,MATCH('Dept C Planning'!C53,Locations!$B$3:$B$308,0),4)="UK"),(J53)*(0.15*Transport!$C$14+0.85*Transport!$C$9)*'Dept C Planning'!F53,IF(AND(OR(C53="Ireland",INDEX(Locations!$B$3:$F$308,MATCH('Dept C Planning'!C53,Locations!$B$3:$B$308,0),5)="Yes"),E53="Electric Car",INDEX(Locations!$B$3:$E$308,MATCH('Dept C Planning'!D53,Locations!$B$3:$B$308,0),4)="UK"),(J53)*(0.15*Transport!$C$14+0.85*Transport!$C$8)*'Dept C Planning'!F53,IF(AND(OR(D53="Ireland",INDEX(Locations!$B$3:$F$308,MATCH('Dept C Planning'!D53,Locations!$B$3:$B$308,0),5)="Yes"),E53="Electric Car",INDEX(Locations!$B$3:$E$308,MATCH('Dept C Planning'!C53,Locations!$B$3:$B$308,0),4)="UK"),(J53)*(0.15*Transport!$C$14+0.85*Transport!$C$8)*'Dept C Planning'!F53,IF(AND(OR(C53="Ireland",INDEX(Locations!$B$3:$F$308,MATCH('Dept C Planning'!C53,Locations!$B$3:$B$308,0),5)="Yes"),E53="Bus/Coach",INDEX(Locations!$B$3:$E$308,MATCH('Dept C Planning'!D53,Locations!$B$3:$B$308,0),4)="UK"),(J53)*(0.15*Transport!$C$13+0.85*Transport!$C$5)*'Dept C Planning'!F53,IF(AND(OR(D53="Ireland",INDEX(Locations!$B$3:$F$308,MATCH('Dept C Planning'!D53,Locations!$B$3:$B$308,0),5)="Yes"),E53="Bus/Coach",INDEX(Locations!$B$3:$E$308,MATCH('Dept C Planning'!C53,Locations!$B$3:$B$308,0),4)="UK"),(J53)*(0.15*Transport!$C$13+0.85*Transport!$C$5)*'Dept C Planning'!F53,IF(AND(OR(C53="Ireland",INDEX(Locations!$B$3:$F$308,MATCH('Dept C Planning'!C53,Locations!$B$3:$B$308,0),5)="Yes"),E53="Train",INDEX(Locations!$B$3:$E$308,MATCH('Dept C Planning'!D53,Locations!$B$3:$B$308,0),4)="UK"),(J53)*(0.15*Transport!$C$13+0.85*Transport!$C$3)*'Dept C Planning'!F53,IF(AND(OR(D53="Ireland",INDEX(Locations!$B$3:$F$308,MATCH('Dept C Planning'!D53,Locations!$B$3:$B$308,0),5)="Yes"),E53="Train",INDEX(Locations!$B$3:$E$308,MATCH('Dept C Planning'!C53,Locations!$B$3:$B$308,0),4)="UK"),(J53)*(0.15*Transport!$C$13+0.85*Transport!$C$3),J53*(INDEX(Transport!$B$3:$E$14,MATCH('Dept C Planning'!E53,Transport!$B$3:$B$14,0),IF(INDEX(Locations!$B$3:$G$308,MATCH('Dept C Planning'!C53,Locations!$B$3:$B$308,0),4)="UK",2,IF(INDEX(Locations!$B$3:$G$308,MATCH('Dept C Planning'!C53,Locations!$B$3:$B$308,0),4)="Europe",3,4)))))*F53*G53*H53))))))))))))))))))),1)),"")</f>
        <v/>
      </c>
      <c r="L53" s="90"/>
    </row>
    <row r="54" spans="1:12" ht="17.399999999999999" customHeight="1" x14ac:dyDescent="0.25">
      <c r="A54" s="90"/>
      <c r="B54" s="91"/>
      <c r="C54" s="91"/>
      <c r="D54" s="91"/>
      <c r="E54" s="91"/>
      <c r="F54" s="90"/>
      <c r="G54" s="90">
        <v>1</v>
      </c>
      <c r="H54" s="101">
        <v>1</v>
      </c>
      <c r="I54" s="91"/>
      <c r="J54" s="100" t="str">
        <f>(IFERROR(IF(I54="Yes",(ROUND(6371 * ACOS(SIN((VLOOKUP(C54,Locations!B:D,2,FALSE))*PI()/180)*SIN((VLOOKUP(D54,Locations!B:D,2,FALSE))*PI()/180) + COS((VLOOKUP(C54,Locations!B:D,2,FALSE))*PI()/180) * COS((VLOOKUP(D54,Locations!B:D,2,FALSE))*PI()/180)*COS((VLOOKUP(D54,Locations!B:D,3,FALSE))* PI()/180-(VLOOKUP(C54,Locations!B:D,3,FALSE))*PI()/180))/1.609,0))*2,(ROUND(6371 * ACOS(SIN((VLOOKUP(C54,Locations!B:D,2,FALSE))*PI()/180)*SIN((VLOOKUP(D54,Locations!B:D,2,FALSE))*PI()/180) + COS((VLOOKUP(C54,Locations!B:D,2,FALSE))*PI()/180) * COS((VLOOKUP(D54,Locations!B:D,2,FALSE))*PI()/180)*COS((VLOOKUP(D54,Locations!B:D,3,FALSE))* PI()/180-(VLOOKUP(C54,Locations!B:D,3,FALSE))*PI()/180))/1.609,0))),""))</f>
        <v/>
      </c>
      <c r="K54" s="100" t="str" cm="1">
        <f t="array" ref="K54">IFERROR((ROUND(IF(AND(E54="Train",INDEX(Locations!$B$3:$E$308,MATCH('Dept C Planning'!C54,Locations!$B$3:$B$308,0),4)="Europe",INDEX(Locations!$B$3:$E$308,MATCH('Dept C Planning'!D54,Locations!$B$3:$B$308,0),4)="UK"),(((INDEX(Dover!$B$3:$G$124,MATCH('Dept C Planning'!C54,Dover!$B$3:$B$124,0),6))*Transport!$D$3)+(INDEX(Dover!$B$3:$G$124,MATCH('Dept C Planning'!D54,Dover!$B$3:$B$124,0),6)*Transport!$C$3))*'Dept C Planning'!F54*IF(I54="Yes",2,1),IF(AND(E54="Train",INDEX(Locations!$B$3:$E$308,MATCH('Dept C Planning'!D54,Locations!$B$3:$B$308,0),4)="Europe",INDEX(Locations!$B$3:$E$308,MATCH('Dept C Planning'!C54,Locations!$B$3:$B$308,0),4)="UK"),(((INDEX(Dover!$B$3:$G$124,MATCH('Dept C Planning'!D54,Dover!$B$3:$B$124,0),6))*Transport!$D$3)+(INDEX(Dover!$B$3:$G$124,MATCH('Dept C Planning'!C54,Dover!$B$3:$B$124,0),6)*Transport!$C$3))*'Dept C Planning'!F54*IF(I54="Yes",2,1),IF(AND(E54="Bus/Coach",INDEX(Locations!$B$3:$E$308,MATCH('Dept C Planning'!C54,Locations!$B$3:$B$308,0),4)="Europe",INDEX(Locations!$B$3:$E$308,MATCH('Dept C Planning'!D54,Locations!$B$3:$B$308,0),4)="UK"),((((J54)-42.4)*Transport!$D$5)+(42.4*Transport!$D$13))*'Dept C Planning'!F54,IF(AND(E54="Bus/Coach",INDEX(Locations!$B$3:$E$308,MATCH('Dept C Planning'!D54,Locations!$B$3:$B$308,0),4)="Europe",INDEX(Locations!$B$3:$E$308,MATCH('Dept C Planning'!C54,Locations!$B$3:$B$308,0),4)="UK"),((((J54)-42.4)*Transport!$D$5)+(42.4*Transport!$D$13))*'Dept C Planning'!F54,IF(AND(E54="Car",INDEX(Locations!$B$3:$E$308,MATCH('Dept C Planning'!C54,Locations!$B$3:$B$308,0),4)="Europe",INDEX(Locations!$B$3:$E$308,MATCH('Dept C Planning'!D54,Locations!$B$3:$B$308,0),4)="UK"),(((((J54)-42.4)*Transport!$D$9)+(42.4*Transport!$D$14))*'Dept C Planning'!F54),IF(AND(E54="Car",INDEX(Locations!$B$3:$E$308,MATCH('Dept C Planning'!D54,Locations!$B$3:$B$308,0),4)="Europe",INDEX(Locations!$B$3:$E$308,MATCH('Dept C Planning'!C54,Locations!$B$3:$B$308,0),4)="UK"),(((((J54)-42.4)*Transport!$D$9)+(42.4*Transport!$D$14))*'Dept C Planning'!F54),IF(AND(E54="Hybrid car",INDEX(Locations!$B$3:$E$308,MATCH('Dept C Planning'!C54,Locations!$B$3:$B$308,0),4)="Europe",INDEX(Locations!$B$3:$E$308,MATCH('Dept C Planning'!D54,Locations!$B$3:$B$308,0),4)="UK"),(((((J54)-42.4)*Transport!$D$9)+(42.4*Transport!$D$14))*'Dept C Planning'!F54),IF(AND(E54="Hybrid car",INDEX(Locations!$B$3:$E$308,MATCH('Dept C Planning'!D54,Locations!$B$3:$B$308,0),4)="Europe",INDEX(Locations!$B$3:$E$308,MATCH('Dept C Planning'!C54,Locations!$B$3:$B$308,0),4)="UK"),(((((J54)-42.4)*Transport!$D$9)+(42.4*Transport!$D$14))*'Dept C Planning'!F54),IF(AND(E54="Electric car",INDEX(Locations!$B$3:$E$308,MATCH('Dept C Planning'!C54,Locations!$B$3:$B$308,0),4)="Europe",INDEX(Locations!$B$3:$E$308,MATCH('Dept C Planning'!D54,Locations!$B$3:$B$308,0),4)="UK"),(((((J54)-42.4)*Transport!$D$8)+(42.4*Transport!$D$14))*'Dept C Planning'!F54),IF(AND(E54="Electric car",INDEX(Locations!$B$3:$E$308,MATCH('Dept C Planning'!D54,Locations!$B$3:$B$308,0),4)="Europe",INDEX(Locations!$B$3:$E$308,MATCH('Dept C Planning'!C54,Locations!$B$3:$B$308,0),4)="UK"),(((((J54)-42.4)*Transport!$D$8)+(42.4*Transport!$D$14))*'Dept C Planning'!F54),IF(AND(OR(C54="Ireland",INDEX(Locations!$B$3:$F$308,MATCH('Dept C Planning'!C54,Locations!$B$3:$B$308,0),5)="Yes"),E54="Car",INDEX(Locations!$B$3:$E$308,MATCH('Dept C Planning'!D54,Locations!$B$3:$B$308,0),4)="UK"),(J54)*(0.15*Transport!$C$14+0.85*Transport!$C$9)*'Dept C Planning'!F54,IF(AND(OR(D54="Ireland",INDEX(Locations!$B$3:$F$308,MATCH('Dept C Planning'!D54,Locations!$B$3:$B$308,0),5)="Yes"),E54="Car",INDEX(Locations!$B$3:$E$308,MATCH('Dept C Planning'!C54,Locations!$B$3:$B$308,0),4)="UK"),(J54)*(0.15*Transport!$C$14+0.85*Transport!$C$9)*'Dept C Planning'!F54,IF(AND(OR(C54="Ireland",INDEX(Locations!$B$3:$F$308,MATCH('Dept C Planning'!C54,Locations!$B$3:$B$308,0),5)="Yes"),E54="Hybrid Car",INDEX(Locations!$B$3:$E$308,MATCH('Dept C Planning'!D54,Locations!$B$3:$B$308,0),4)="UK"),(J54)*(0.15*Transport!$C$14+0.85*Transport!$C$9)*'Dept C Planning'!F54,IF(AND(OR(D54="Ireland",INDEX(Locations!$B$3:$F$308,MATCH('Dept C Planning'!D54,Locations!$B$3:$B$308,0),5)="Yes"),E54="Hybrid Car",INDEX(Locations!$B$3:$E$308,MATCH('Dept C Planning'!C54,Locations!$B$3:$B$308,0),4)="UK"),(J54)*(0.15*Transport!$C$14+0.85*Transport!$C$9)*'Dept C Planning'!F54,IF(AND(OR(C54="Ireland",INDEX(Locations!$B$3:$F$308,MATCH('Dept C Planning'!C54,Locations!$B$3:$B$308,0),5)="Yes"),E54="Electric Car",INDEX(Locations!$B$3:$E$308,MATCH('Dept C Planning'!D54,Locations!$B$3:$B$308,0),4)="UK"),(J54)*(0.15*Transport!$C$14+0.85*Transport!$C$8)*'Dept C Planning'!F54,IF(AND(OR(D54="Ireland",INDEX(Locations!$B$3:$F$308,MATCH('Dept C Planning'!D54,Locations!$B$3:$B$308,0),5)="Yes"),E54="Electric Car",INDEX(Locations!$B$3:$E$308,MATCH('Dept C Planning'!C54,Locations!$B$3:$B$308,0),4)="UK"),(J54)*(0.15*Transport!$C$14+0.85*Transport!$C$8)*'Dept C Planning'!F54,IF(AND(OR(C54="Ireland",INDEX(Locations!$B$3:$F$308,MATCH('Dept C Planning'!C54,Locations!$B$3:$B$308,0),5)="Yes"),E54="Bus/Coach",INDEX(Locations!$B$3:$E$308,MATCH('Dept C Planning'!D54,Locations!$B$3:$B$308,0),4)="UK"),(J54)*(0.15*Transport!$C$13+0.85*Transport!$C$5)*'Dept C Planning'!F54,IF(AND(OR(D54="Ireland",INDEX(Locations!$B$3:$F$308,MATCH('Dept C Planning'!D54,Locations!$B$3:$B$308,0),5)="Yes"),E54="Bus/Coach",INDEX(Locations!$B$3:$E$308,MATCH('Dept C Planning'!C54,Locations!$B$3:$B$308,0),4)="UK"),(J54)*(0.15*Transport!$C$13+0.85*Transport!$C$5)*'Dept C Planning'!F54,IF(AND(OR(C54="Ireland",INDEX(Locations!$B$3:$F$308,MATCH('Dept C Planning'!C54,Locations!$B$3:$B$308,0),5)="Yes"),E54="Train",INDEX(Locations!$B$3:$E$308,MATCH('Dept C Planning'!D54,Locations!$B$3:$B$308,0),4)="UK"),(J54)*(0.15*Transport!$C$13+0.85*Transport!$C$3)*'Dept C Planning'!F54,IF(AND(OR(D54="Ireland",INDEX(Locations!$B$3:$F$308,MATCH('Dept C Planning'!D54,Locations!$B$3:$B$308,0),5)="Yes"),E54="Train",INDEX(Locations!$B$3:$E$308,MATCH('Dept C Planning'!C54,Locations!$B$3:$B$308,0),4)="UK"),(J54)*(0.15*Transport!$C$13+0.85*Transport!$C$3),J54*(INDEX(Transport!$B$3:$E$14,MATCH('Dept C Planning'!E54,Transport!$B$3:$B$14,0),IF(INDEX(Locations!$B$3:$G$308,MATCH('Dept C Planning'!C54,Locations!$B$3:$B$308,0),4)="UK",2,IF(INDEX(Locations!$B$3:$G$308,MATCH('Dept C Planning'!C54,Locations!$B$3:$B$308,0),4)="Europe",3,4)))))*F54*G54*H54))))))))))))))))))),1)),"")</f>
        <v/>
      </c>
      <c r="L54" s="90"/>
    </row>
    <row r="55" spans="1:12" ht="17.399999999999999" customHeight="1" x14ac:dyDescent="0.25">
      <c r="A55" s="90"/>
      <c r="B55" s="91"/>
      <c r="C55" s="91"/>
      <c r="D55" s="91"/>
      <c r="E55" s="91"/>
      <c r="F55" s="90"/>
      <c r="G55" s="90">
        <v>1</v>
      </c>
      <c r="H55" s="101">
        <v>1</v>
      </c>
      <c r="I55" s="91"/>
      <c r="J55" s="100" t="str">
        <f>(IFERROR(IF(I55="Yes",(ROUND(6371 * ACOS(SIN((VLOOKUP(C55,Locations!B:D,2,FALSE))*PI()/180)*SIN((VLOOKUP(D55,Locations!B:D,2,FALSE))*PI()/180) + COS((VLOOKUP(C55,Locations!B:D,2,FALSE))*PI()/180) * COS((VLOOKUP(D55,Locations!B:D,2,FALSE))*PI()/180)*COS((VLOOKUP(D55,Locations!B:D,3,FALSE))* PI()/180-(VLOOKUP(C55,Locations!B:D,3,FALSE))*PI()/180))/1.609,0))*2,(ROUND(6371 * ACOS(SIN((VLOOKUP(C55,Locations!B:D,2,FALSE))*PI()/180)*SIN((VLOOKUP(D55,Locations!B:D,2,FALSE))*PI()/180) + COS((VLOOKUP(C55,Locations!B:D,2,FALSE))*PI()/180) * COS((VLOOKUP(D55,Locations!B:D,2,FALSE))*PI()/180)*COS((VLOOKUP(D55,Locations!B:D,3,FALSE))* PI()/180-(VLOOKUP(C55,Locations!B:D,3,FALSE))*PI()/180))/1.609,0))),""))</f>
        <v/>
      </c>
      <c r="K55" s="100" t="str" cm="1">
        <f t="array" ref="K55">IFERROR((ROUND(IF(AND(E55="Train",INDEX(Locations!$B$3:$E$308,MATCH('Dept C Planning'!C55,Locations!$B$3:$B$308,0),4)="Europe",INDEX(Locations!$B$3:$E$308,MATCH('Dept C Planning'!D55,Locations!$B$3:$B$308,0),4)="UK"),(((INDEX(Dover!$B$3:$G$124,MATCH('Dept C Planning'!C55,Dover!$B$3:$B$124,0),6))*Transport!$D$3)+(INDEX(Dover!$B$3:$G$124,MATCH('Dept C Planning'!D55,Dover!$B$3:$B$124,0),6)*Transport!$C$3))*'Dept C Planning'!F55*IF(I55="Yes",2,1),IF(AND(E55="Train",INDEX(Locations!$B$3:$E$308,MATCH('Dept C Planning'!D55,Locations!$B$3:$B$308,0),4)="Europe",INDEX(Locations!$B$3:$E$308,MATCH('Dept C Planning'!C55,Locations!$B$3:$B$308,0),4)="UK"),(((INDEX(Dover!$B$3:$G$124,MATCH('Dept C Planning'!D55,Dover!$B$3:$B$124,0),6))*Transport!$D$3)+(INDEX(Dover!$B$3:$G$124,MATCH('Dept C Planning'!C55,Dover!$B$3:$B$124,0),6)*Transport!$C$3))*'Dept C Planning'!F55*IF(I55="Yes",2,1),IF(AND(E55="Bus/Coach",INDEX(Locations!$B$3:$E$308,MATCH('Dept C Planning'!C55,Locations!$B$3:$B$308,0),4)="Europe",INDEX(Locations!$B$3:$E$308,MATCH('Dept C Planning'!D55,Locations!$B$3:$B$308,0),4)="UK"),((((J55)-42.4)*Transport!$D$5)+(42.4*Transport!$D$13))*'Dept C Planning'!F55,IF(AND(E55="Bus/Coach",INDEX(Locations!$B$3:$E$308,MATCH('Dept C Planning'!D55,Locations!$B$3:$B$308,0),4)="Europe",INDEX(Locations!$B$3:$E$308,MATCH('Dept C Planning'!C55,Locations!$B$3:$B$308,0),4)="UK"),((((J55)-42.4)*Transport!$D$5)+(42.4*Transport!$D$13))*'Dept C Planning'!F55,IF(AND(E55="Car",INDEX(Locations!$B$3:$E$308,MATCH('Dept C Planning'!C55,Locations!$B$3:$B$308,0),4)="Europe",INDEX(Locations!$B$3:$E$308,MATCH('Dept C Planning'!D55,Locations!$B$3:$B$308,0),4)="UK"),(((((J55)-42.4)*Transport!$D$9)+(42.4*Transport!$D$14))*'Dept C Planning'!F55),IF(AND(E55="Car",INDEX(Locations!$B$3:$E$308,MATCH('Dept C Planning'!D55,Locations!$B$3:$B$308,0),4)="Europe",INDEX(Locations!$B$3:$E$308,MATCH('Dept C Planning'!C55,Locations!$B$3:$B$308,0),4)="UK"),(((((J55)-42.4)*Transport!$D$9)+(42.4*Transport!$D$14))*'Dept C Planning'!F55),IF(AND(E55="Hybrid car",INDEX(Locations!$B$3:$E$308,MATCH('Dept C Planning'!C55,Locations!$B$3:$B$308,0),4)="Europe",INDEX(Locations!$B$3:$E$308,MATCH('Dept C Planning'!D55,Locations!$B$3:$B$308,0),4)="UK"),(((((J55)-42.4)*Transport!$D$9)+(42.4*Transport!$D$14))*'Dept C Planning'!F55),IF(AND(E55="Hybrid car",INDEX(Locations!$B$3:$E$308,MATCH('Dept C Planning'!D55,Locations!$B$3:$B$308,0),4)="Europe",INDEX(Locations!$B$3:$E$308,MATCH('Dept C Planning'!C55,Locations!$B$3:$B$308,0),4)="UK"),(((((J55)-42.4)*Transport!$D$9)+(42.4*Transport!$D$14))*'Dept C Planning'!F55),IF(AND(E55="Electric car",INDEX(Locations!$B$3:$E$308,MATCH('Dept C Planning'!C55,Locations!$B$3:$B$308,0),4)="Europe",INDEX(Locations!$B$3:$E$308,MATCH('Dept C Planning'!D55,Locations!$B$3:$B$308,0),4)="UK"),(((((J55)-42.4)*Transport!$D$8)+(42.4*Transport!$D$14))*'Dept C Planning'!F55),IF(AND(E55="Electric car",INDEX(Locations!$B$3:$E$308,MATCH('Dept C Planning'!D55,Locations!$B$3:$B$308,0),4)="Europe",INDEX(Locations!$B$3:$E$308,MATCH('Dept C Planning'!C55,Locations!$B$3:$B$308,0),4)="UK"),(((((J55)-42.4)*Transport!$D$8)+(42.4*Transport!$D$14))*'Dept C Planning'!F55),IF(AND(OR(C55="Ireland",INDEX(Locations!$B$3:$F$308,MATCH('Dept C Planning'!C55,Locations!$B$3:$B$308,0),5)="Yes"),E55="Car",INDEX(Locations!$B$3:$E$308,MATCH('Dept C Planning'!D55,Locations!$B$3:$B$308,0),4)="UK"),(J55)*(0.15*Transport!$C$14+0.85*Transport!$C$9)*'Dept C Planning'!F55,IF(AND(OR(D55="Ireland",INDEX(Locations!$B$3:$F$308,MATCH('Dept C Planning'!D55,Locations!$B$3:$B$308,0),5)="Yes"),E55="Car",INDEX(Locations!$B$3:$E$308,MATCH('Dept C Planning'!C55,Locations!$B$3:$B$308,0),4)="UK"),(J55)*(0.15*Transport!$C$14+0.85*Transport!$C$9)*'Dept C Planning'!F55,IF(AND(OR(C55="Ireland",INDEX(Locations!$B$3:$F$308,MATCH('Dept C Planning'!C55,Locations!$B$3:$B$308,0),5)="Yes"),E55="Hybrid Car",INDEX(Locations!$B$3:$E$308,MATCH('Dept C Planning'!D55,Locations!$B$3:$B$308,0),4)="UK"),(J55)*(0.15*Transport!$C$14+0.85*Transport!$C$9)*'Dept C Planning'!F55,IF(AND(OR(D55="Ireland",INDEX(Locations!$B$3:$F$308,MATCH('Dept C Planning'!D55,Locations!$B$3:$B$308,0),5)="Yes"),E55="Hybrid Car",INDEX(Locations!$B$3:$E$308,MATCH('Dept C Planning'!C55,Locations!$B$3:$B$308,0),4)="UK"),(J55)*(0.15*Transport!$C$14+0.85*Transport!$C$9)*'Dept C Planning'!F55,IF(AND(OR(C55="Ireland",INDEX(Locations!$B$3:$F$308,MATCH('Dept C Planning'!C55,Locations!$B$3:$B$308,0),5)="Yes"),E55="Electric Car",INDEX(Locations!$B$3:$E$308,MATCH('Dept C Planning'!D55,Locations!$B$3:$B$308,0),4)="UK"),(J55)*(0.15*Transport!$C$14+0.85*Transport!$C$8)*'Dept C Planning'!F55,IF(AND(OR(D55="Ireland",INDEX(Locations!$B$3:$F$308,MATCH('Dept C Planning'!D55,Locations!$B$3:$B$308,0),5)="Yes"),E55="Electric Car",INDEX(Locations!$B$3:$E$308,MATCH('Dept C Planning'!C55,Locations!$B$3:$B$308,0),4)="UK"),(J55)*(0.15*Transport!$C$14+0.85*Transport!$C$8)*'Dept C Planning'!F55,IF(AND(OR(C55="Ireland",INDEX(Locations!$B$3:$F$308,MATCH('Dept C Planning'!C55,Locations!$B$3:$B$308,0),5)="Yes"),E55="Bus/Coach",INDEX(Locations!$B$3:$E$308,MATCH('Dept C Planning'!D55,Locations!$B$3:$B$308,0),4)="UK"),(J55)*(0.15*Transport!$C$13+0.85*Transport!$C$5)*'Dept C Planning'!F55,IF(AND(OR(D55="Ireland",INDEX(Locations!$B$3:$F$308,MATCH('Dept C Planning'!D55,Locations!$B$3:$B$308,0),5)="Yes"),E55="Bus/Coach",INDEX(Locations!$B$3:$E$308,MATCH('Dept C Planning'!C55,Locations!$B$3:$B$308,0),4)="UK"),(J55)*(0.15*Transport!$C$13+0.85*Transport!$C$5)*'Dept C Planning'!F55,IF(AND(OR(C55="Ireland",INDEX(Locations!$B$3:$F$308,MATCH('Dept C Planning'!C55,Locations!$B$3:$B$308,0),5)="Yes"),E55="Train",INDEX(Locations!$B$3:$E$308,MATCH('Dept C Planning'!D55,Locations!$B$3:$B$308,0),4)="UK"),(J55)*(0.15*Transport!$C$13+0.85*Transport!$C$3)*'Dept C Planning'!F55,IF(AND(OR(D55="Ireland",INDEX(Locations!$B$3:$F$308,MATCH('Dept C Planning'!D55,Locations!$B$3:$B$308,0),5)="Yes"),E55="Train",INDEX(Locations!$B$3:$E$308,MATCH('Dept C Planning'!C55,Locations!$B$3:$B$308,0),4)="UK"),(J55)*(0.15*Transport!$C$13+0.85*Transport!$C$3),J55*(INDEX(Transport!$B$3:$E$14,MATCH('Dept C Planning'!E55,Transport!$B$3:$B$14,0),IF(INDEX(Locations!$B$3:$G$308,MATCH('Dept C Planning'!C55,Locations!$B$3:$B$308,0),4)="UK",2,IF(INDEX(Locations!$B$3:$G$308,MATCH('Dept C Planning'!C55,Locations!$B$3:$B$308,0),4)="Europe",3,4)))))*F55*G55*H55))))))))))))))))))),1)),"")</f>
        <v/>
      </c>
      <c r="L55" s="90"/>
    </row>
    <row r="56" spans="1:12" ht="17.399999999999999" customHeight="1" x14ac:dyDescent="0.25">
      <c r="A56" s="90"/>
      <c r="B56" s="91"/>
      <c r="C56" s="91"/>
      <c r="D56" s="91"/>
      <c r="E56" s="91"/>
      <c r="F56" s="90"/>
      <c r="G56" s="90">
        <v>1</v>
      </c>
      <c r="H56" s="101">
        <v>1</v>
      </c>
      <c r="I56" s="91"/>
      <c r="J56" s="100" t="str">
        <f>(IFERROR(IF(I56="Yes",(ROUND(6371 * ACOS(SIN((VLOOKUP(C56,Locations!B:D,2,FALSE))*PI()/180)*SIN((VLOOKUP(D56,Locations!B:D,2,FALSE))*PI()/180) + COS((VLOOKUP(C56,Locations!B:D,2,FALSE))*PI()/180) * COS((VLOOKUP(D56,Locations!B:D,2,FALSE))*PI()/180)*COS((VLOOKUP(D56,Locations!B:D,3,FALSE))* PI()/180-(VLOOKUP(C56,Locations!B:D,3,FALSE))*PI()/180))/1.609,0))*2,(ROUND(6371 * ACOS(SIN((VLOOKUP(C56,Locations!B:D,2,FALSE))*PI()/180)*SIN((VLOOKUP(D56,Locations!B:D,2,FALSE))*PI()/180) + COS((VLOOKUP(C56,Locations!B:D,2,FALSE))*PI()/180) * COS((VLOOKUP(D56,Locations!B:D,2,FALSE))*PI()/180)*COS((VLOOKUP(D56,Locations!B:D,3,FALSE))* PI()/180-(VLOOKUP(C56,Locations!B:D,3,FALSE))*PI()/180))/1.609,0))),""))</f>
        <v/>
      </c>
      <c r="K56" s="100" t="str" cm="1">
        <f t="array" ref="K56">IFERROR((ROUND(IF(AND(E56="Train",INDEX(Locations!$B$3:$E$308,MATCH('Dept C Planning'!C56,Locations!$B$3:$B$308,0),4)="Europe",INDEX(Locations!$B$3:$E$308,MATCH('Dept C Planning'!D56,Locations!$B$3:$B$308,0),4)="UK"),(((INDEX(Dover!$B$3:$G$124,MATCH('Dept C Planning'!C56,Dover!$B$3:$B$124,0),6))*Transport!$D$3)+(INDEX(Dover!$B$3:$G$124,MATCH('Dept C Planning'!D56,Dover!$B$3:$B$124,0),6)*Transport!$C$3))*'Dept C Planning'!F56*IF(I56="Yes",2,1),IF(AND(E56="Train",INDEX(Locations!$B$3:$E$308,MATCH('Dept C Planning'!D56,Locations!$B$3:$B$308,0),4)="Europe",INDEX(Locations!$B$3:$E$308,MATCH('Dept C Planning'!C56,Locations!$B$3:$B$308,0),4)="UK"),(((INDEX(Dover!$B$3:$G$124,MATCH('Dept C Planning'!D56,Dover!$B$3:$B$124,0),6))*Transport!$D$3)+(INDEX(Dover!$B$3:$G$124,MATCH('Dept C Planning'!C56,Dover!$B$3:$B$124,0),6)*Transport!$C$3))*'Dept C Planning'!F56*IF(I56="Yes",2,1),IF(AND(E56="Bus/Coach",INDEX(Locations!$B$3:$E$308,MATCH('Dept C Planning'!C56,Locations!$B$3:$B$308,0),4)="Europe",INDEX(Locations!$B$3:$E$308,MATCH('Dept C Planning'!D56,Locations!$B$3:$B$308,0),4)="UK"),((((J56)-42.4)*Transport!$D$5)+(42.4*Transport!$D$13))*'Dept C Planning'!F56,IF(AND(E56="Bus/Coach",INDEX(Locations!$B$3:$E$308,MATCH('Dept C Planning'!D56,Locations!$B$3:$B$308,0),4)="Europe",INDEX(Locations!$B$3:$E$308,MATCH('Dept C Planning'!C56,Locations!$B$3:$B$308,0),4)="UK"),((((J56)-42.4)*Transport!$D$5)+(42.4*Transport!$D$13))*'Dept C Planning'!F56,IF(AND(E56="Car",INDEX(Locations!$B$3:$E$308,MATCH('Dept C Planning'!C56,Locations!$B$3:$B$308,0),4)="Europe",INDEX(Locations!$B$3:$E$308,MATCH('Dept C Planning'!D56,Locations!$B$3:$B$308,0),4)="UK"),(((((J56)-42.4)*Transport!$D$9)+(42.4*Transport!$D$14))*'Dept C Planning'!F56),IF(AND(E56="Car",INDEX(Locations!$B$3:$E$308,MATCH('Dept C Planning'!D56,Locations!$B$3:$B$308,0),4)="Europe",INDEX(Locations!$B$3:$E$308,MATCH('Dept C Planning'!C56,Locations!$B$3:$B$308,0),4)="UK"),(((((J56)-42.4)*Transport!$D$9)+(42.4*Transport!$D$14))*'Dept C Planning'!F56),IF(AND(E56="Hybrid car",INDEX(Locations!$B$3:$E$308,MATCH('Dept C Planning'!C56,Locations!$B$3:$B$308,0),4)="Europe",INDEX(Locations!$B$3:$E$308,MATCH('Dept C Planning'!D56,Locations!$B$3:$B$308,0),4)="UK"),(((((J56)-42.4)*Transport!$D$9)+(42.4*Transport!$D$14))*'Dept C Planning'!F56),IF(AND(E56="Hybrid car",INDEX(Locations!$B$3:$E$308,MATCH('Dept C Planning'!D56,Locations!$B$3:$B$308,0),4)="Europe",INDEX(Locations!$B$3:$E$308,MATCH('Dept C Planning'!C56,Locations!$B$3:$B$308,0),4)="UK"),(((((J56)-42.4)*Transport!$D$9)+(42.4*Transport!$D$14))*'Dept C Planning'!F56),IF(AND(E56="Electric car",INDEX(Locations!$B$3:$E$308,MATCH('Dept C Planning'!C56,Locations!$B$3:$B$308,0),4)="Europe",INDEX(Locations!$B$3:$E$308,MATCH('Dept C Planning'!D56,Locations!$B$3:$B$308,0),4)="UK"),(((((J56)-42.4)*Transport!$D$8)+(42.4*Transport!$D$14))*'Dept C Planning'!F56),IF(AND(E56="Electric car",INDEX(Locations!$B$3:$E$308,MATCH('Dept C Planning'!D56,Locations!$B$3:$B$308,0),4)="Europe",INDEX(Locations!$B$3:$E$308,MATCH('Dept C Planning'!C56,Locations!$B$3:$B$308,0),4)="UK"),(((((J56)-42.4)*Transport!$D$8)+(42.4*Transport!$D$14))*'Dept C Planning'!F56),IF(AND(OR(C56="Ireland",INDEX(Locations!$B$3:$F$308,MATCH('Dept C Planning'!C56,Locations!$B$3:$B$308,0),5)="Yes"),E56="Car",INDEX(Locations!$B$3:$E$308,MATCH('Dept C Planning'!D56,Locations!$B$3:$B$308,0),4)="UK"),(J56)*(0.15*Transport!$C$14+0.85*Transport!$C$9)*'Dept C Planning'!F56,IF(AND(OR(D56="Ireland",INDEX(Locations!$B$3:$F$308,MATCH('Dept C Planning'!D56,Locations!$B$3:$B$308,0),5)="Yes"),E56="Car",INDEX(Locations!$B$3:$E$308,MATCH('Dept C Planning'!C56,Locations!$B$3:$B$308,0),4)="UK"),(J56)*(0.15*Transport!$C$14+0.85*Transport!$C$9)*'Dept C Planning'!F56,IF(AND(OR(C56="Ireland",INDEX(Locations!$B$3:$F$308,MATCH('Dept C Planning'!C56,Locations!$B$3:$B$308,0),5)="Yes"),E56="Hybrid Car",INDEX(Locations!$B$3:$E$308,MATCH('Dept C Planning'!D56,Locations!$B$3:$B$308,0),4)="UK"),(J56)*(0.15*Transport!$C$14+0.85*Transport!$C$9)*'Dept C Planning'!F56,IF(AND(OR(D56="Ireland",INDEX(Locations!$B$3:$F$308,MATCH('Dept C Planning'!D56,Locations!$B$3:$B$308,0),5)="Yes"),E56="Hybrid Car",INDEX(Locations!$B$3:$E$308,MATCH('Dept C Planning'!C56,Locations!$B$3:$B$308,0),4)="UK"),(J56)*(0.15*Transport!$C$14+0.85*Transport!$C$9)*'Dept C Planning'!F56,IF(AND(OR(C56="Ireland",INDEX(Locations!$B$3:$F$308,MATCH('Dept C Planning'!C56,Locations!$B$3:$B$308,0),5)="Yes"),E56="Electric Car",INDEX(Locations!$B$3:$E$308,MATCH('Dept C Planning'!D56,Locations!$B$3:$B$308,0),4)="UK"),(J56)*(0.15*Transport!$C$14+0.85*Transport!$C$8)*'Dept C Planning'!F56,IF(AND(OR(D56="Ireland",INDEX(Locations!$B$3:$F$308,MATCH('Dept C Planning'!D56,Locations!$B$3:$B$308,0),5)="Yes"),E56="Electric Car",INDEX(Locations!$B$3:$E$308,MATCH('Dept C Planning'!C56,Locations!$B$3:$B$308,0),4)="UK"),(J56)*(0.15*Transport!$C$14+0.85*Transport!$C$8)*'Dept C Planning'!F56,IF(AND(OR(C56="Ireland",INDEX(Locations!$B$3:$F$308,MATCH('Dept C Planning'!C56,Locations!$B$3:$B$308,0),5)="Yes"),E56="Bus/Coach",INDEX(Locations!$B$3:$E$308,MATCH('Dept C Planning'!D56,Locations!$B$3:$B$308,0),4)="UK"),(J56)*(0.15*Transport!$C$13+0.85*Transport!$C$5)*'Dept C Planning'!F56,IF(AND(OR(D56="Ireland",INDEX(Locations!$B$3:$F$308,MATCH('Dept C Planning'!D56,Locations!$B$3:$B$308,0),5)="Yes"),E56="Bus/Coach",INDEX(Locations!$B$3:$E$308,MATCH('Dept C Planning'!C56,Locations!$B$3:$B$308,0),4)="UK"),(J56)*(0.15*Transport!$C$13+0.85*Transport!$C$5)*'Dept C Planning'!F56,IF(AND(OR(C56="Ireland",INDEX(Locations!$B$3:$F$308,MATCH('Dept C Planning'!C56,Locations!$B$3:$B$308,0),5)="Yes"),E56="Train",INDEX(Locations!$B$3:$E$308,MATCH('Dept C Planning'!D56,Locations!$B$3:$B$308,0),4)="UK"),(J56)*(0.15*Transport!$C$13+0.85*Transport!$C$3)*'Dept C Planning'!F56,IF(AND(OR(D56="Ireland",INDEX(Locations!$B$3:$F$308,MATCH('Dept C Planning'!D56,Locations!$B$3:$B$308,0),5)="Yes"),E56="Train",INDEX(Locations!$B$3:$E$308,MATCH('Dept C Planning'!C56,Locations!$B$3:$B$308,0),4)="UK"),(J56)*(0.15*Transport!$C$13+0.85*Transport!$C$3),J56*(INDEX(Transport!$B$3:$E$14,MATCH('Dept C Planning'!E56,Transport!$B$3:$B$14,0),IF(INDEX(Locations!$B$3:$G$308,MATCH('Dept C Planning'!C56,Locations!$B$3:$B$308,0),4)="UK",2,IF(INDEX(Locations!$B$3:$G$308,MATCH('Dept C Planning'!C56,Locations!$B$3:$B$308,0),4)="Europe",3,4)))))*F56*G56*H56))))))))))))))))))),1)),"")</f>
        <v/>
      </c>
      <c r="L56" s="90"/>
    </row>
    <row r="57" spans="1:12" ht="17.399999999999999" customHeight="1" x14ac:dyDescent="0.25">
      <c r="A57" s="90"/>
      <c r="B57" s="91"/>
      <c r="C57" s="91"/>
      <c r="D57" s="91"/>
      <c r="E57" s="91"/>
      <c r="F57" s="90"/>
      <c r="G57" s="90">
        <v>1</v>
      </c>
      <c r="H57" s="101">
        <v>1</v>
      </c>
      <c r="I57" s="91"/>
      <c r="J57" s="100" t="str">
        <f>(IFERROR(IF(I57="Yes",(ROUND(6371 * ACOS(SIN((VLOOKUP(C57,Locations!B:D,2,FALSE))*PI()/180)*SIN((VLOOKUP(D57,Locations!B:D,2,FALSE))*PI()/180) + COS((VLOOKUP(C57,Locations!B:D,2,FALSE))*PI()/180) * COS((VLOOKUP(D57,Locations!B:D,2,FALSE))*PI()/180)*COS((VLOOKUP(D57,Locations!B:D,3,FALSE))* PI()/180-(VLOOKUP(C57,Locations!B:D,3,FALSE))*PI()/180))/1.609,0))*2,(ROUND(6371 * ACOS(SIN((VLOOKUP(C57,Locations!B:D,2,FALSE))*PI()/180)*SIN((VLOOKUP(D57,Locations!B:D,2,FALSE))*PI()/180) + COS((VLOOKUP(C57,Locations!B:D,2,FALSE))*PI()/180) * COS((VLOOKUP(D57,Locations!B:D,2,FALSE))*PI()/180)*COS((VLOOKUP(D57,Locations!B:D,3,FALSE))* PI()/180-(VLOOKUP(C57,Locations!B:D,3,FALSE))*PI()/180))/1.609,0))),""))</f>
        <v/>
      </c>
      <c r="K57" s="100" t="str" cm="1">
        <f t="array" ref="K57">IFERROR((ROUND(IF(AND(E57="Train",INDEX(Locations!$B$3:$E$308,MATCH('Dept C Planning'!C57,Locations!$B$3:$B$308,0),4)="Europe",INDEX(Locations!$B$3:$E$308,MATCH('Dept C Planning'!D57,Locations!$B$3:$B$308,0),4)="UK"),(((INDEX(Dover!$B$3:$G$124,MATCH('Dept C Planning'!C57,Dover!$B$3:$B$124,0),6))*Transport!$D$3)+(INDEX(Dover!$B$3:$G$124,MATCH('Dept C Planning'!D57,Dover!$B$3:$B$124,0),6)*Transport!$C$3))*'Dept C Planning'!F57*IF(I57="Yes",2,1),IF(AND(E57="Train",INDEX(Locations!$B$3:$E$308,MATCH('Dept C Planning'!D57,Locations!$B$3:$B$308,0),4)="Europe",INDEX(Locations!$B$3:$E$308,MATCH('Dept C Planning'!C57,Locations!$B$3:$B$308,0),4)="UK"),(((INDEX(Dover!$B$3:$G$124,MATCH('Dept C Planning'!D57,Dover!$B$3:$B$124,0),6))*Transport!$D$3)+(INDEX(Dover!$B$3:$G$124,MATCH('Dept C Planning'!C57,Dover!$B$3:$B$124,0),6)*Transport!$C$3))*'Dept C Planning'!F57*IF(I57="Yes",2,1),IF(AND(E57="Bus/Coach",INDEX(Locations!$B$3:$E$308,MATCH('Dept C Planning'!C57,Locations!$B$3:$B$308,0),4)="Europe",INDEX(Locations!$B$3:$E$308,MATCH('Dept C Planning'!D57,Locations!$B$3:$B$308,0),4)="UK"),((((J57)-42.4)*Transport!$D$5)+(42.4*Transport!$D$13))*'Dept C Planning'!F57,IF(AND(E57="Bus/Coach",INDEX(Locations!$B$3:$E$308,MATCH('Dept C Planning'!D57,Locations!$B$3:$B$308,0),4)="Europe",INDEX(Locations!$B$3:$E$308,MATCH('Dept C Planning'!C57,Locations!$B$3:$B$308,0),4)="UK"),((((J57)-42.4)*Transport!$D$5)+(42.4*Transport!$D$13))*'Dept C Planning'!F57,IF(AND(E57="Car",INDEX(Locations!$B$3:$E$308,MATCH('Dept C Planning'!C57,Locations!$B$3:$B$308,0),4)="Europe",INDEX(Locations!$B$3:$E$308,MATCH('Dept C Planning'!D57,Locations!$B$3:$B$308,0),4)="UK"),(((((J57)-42.4)*Transport!$D$9)+(42.4*Transport!$D$14))*'Dept C Planning'!F57),IF(AND(E57="Car",INDEX(Locations!$B$3:$E$308,MATCH('Dept C Planning'!D57,Locations!$B$3:$B$308,0),4)="Europe",INDEX(Locations!$B$3:$E$308,MATCH('Dept C Planning'!C57,Locations!$B$3:$B$308,0),4)="UK"),(((((J57)-42.4)*Transport!$D$9)+(42.4*Transport!$D$14))*'Dept C Planning'!F57),IF(AND(E57="Hybrid car",INDEX(Locations!$B$3:$E$308,MATCH('Dept C Planning'!C57,Locations!$B$3:$B$308,0),4)="Europe",INDEX(Locations!$B$3:$E$308,MATCH('Dept C Planning'!D57,Locations!$B$3:$B$308,0),4)="UK"),(((((J57)-42.4)*Transport!$D$9)+(42.4*Transport!$D$14))*'Dept C Planning'!F57),IF(AND(E57="Hybrid car",INDEX(Locations!$B$3:$E$308,MATCH('Dept C Planning'!D57,Locations!$B$3:$B$308,0),4)="Europe",INDEX(Locations!$B$3:$E$308,MATCH('Dept C Planning'!C57,Locations!$B$3:$B$308,0),4)="UK"),(((((J57)-42.4)*Transport!$D$9)+(42.4*Transport!$D$14))*'Dept C Planning'!F57),IF(AND(E57="Electric car",INDEX(Locations!$B$3:$E$308,MATCH('Dept C Planning'!C57,Locations!$B$3:$B$308,0),4)="Europe",INDEX(Locations!$B$3:$E$308,MATCH('Dept C Planning'!D57,Locations!$B$3:$B$308,0),4)="UK"),(((((J57)-42.4)*Transport!$D$8)+(42.4*Transport!$D$14))*'Dept C Planning'!F57),IF(AND(E57="Electric car",INDEX(Locations!$B$3:$E$308,MATCH('Dept C Planning'!D57,Locations!$B$3:$B$308,0),4)="Europe",INDEX(Locations!$B$3:$E$308,MATCH('Dept C Planning'!C57,Locations!$B$3:$B$308,0),4)="UK"),(((((J57)-42.4)*Transport!$D$8)+(42.4*Transport!$D$14))*'Dept C Planning'!F57),IF(AND(OR(C57="Ireland",INDEX(Locations!$B$3:$F$308,MATCH('Dept C Planning'!C57,Locations!$B$3:$B$308,0),5)="Yes"),E57="Car",INDEX(Locations!$B$3:$E$308,MATCH('Dept C Planning'!D57,Locations!$B$3:$B$308,0),4)="UK"),(J57)*(0.15*Transport!$C$14+0.85*Transport!$C$9)*'Dept C Planning'!F57,IF(AND(OR(D57="Ireland",INDEX(Locations!$B$3:$F$308,MATCH('Dept C Planning'!D57,Locations!$B$3:$B$308,0),5)="Yes"),E57="Car",INDEX(Locations!$B$3:$E$308,MATCH('Dept C Planning'!C57,Locations!$B$3:$B$308,0),4)="UK"),(J57)*(0.15*Transport!$C$14+0.85*Transport!$C$9)*'Dept C Planning'!F57,IF(AND(OR(C57="Ireland",INDEX(Locations!$B$3:$F$308,MATCH('Dept C Planning'!C57,Locations!$B$3:$B$308,0),5)="Yes"),E57="Hybrid Car",INDEX(Locations!$B$3:$E$308,MATCH('Dept C Planning'!D57,Locations!$B$3:$B$308,0),4)="UK"),(J57)*(0.15*Transport!$C$14+0.85*Transport!$C$9)*'Dept C Planning'!F57,IF(AND(OR(D57="Ireland",INDEX(Locations!$B$3:$F$308,MATCH('Dept C Planning'!D57,Locations!$B$3:$B$308,0),5)="Yes"),E57="Hybrid Car",INDEX(Locations!$B$3:$E$308,MATCH('Dept C Planning'!C57,Locations!$B$3:$B$308,0),4)="UK"),(J57)*(0.15*Transport!$C$14+0.85*Transport!$C$9)*'Dept C Planning'!F57,IF(AND(OR(C57="Ireland",INDEX(Locations!$B$3:$F$308,MATCH('Dept C Planning'!C57,Locations!$B$3:$B$308,0),5)="Yes"),E57="Electric Car",INDEX(Locations!$B$3:$E$308,MATCH('Dept C Planning'!D57,Locations!$B$3:$B$308,0),4)="UK"),(J57)*(0.15*Transport!$C$14+0.85*Transport!$C$8)*'Dept C Planning'!F57,IF(AND(OR(D57="Ireland",INDEX(Locations!$B$3:$F$308,MATCH('Dept C Planning'!D57,Locations!$B$3:$B$308,0),5)="Yes"),E57="Electric Car",INDEX(Locations!$B$3:$E$308,MATCH('Dept C Planning'!C57,Locations!$B$3:$B$308,0),4)="UK"),(J57)*(0.15*Transport!$C$14+0.85*Transport!$C$8)*'Dept C Planning'!F57,IF(AND(OR(C57="Ireland",INDEX(Locations!$B$3:$F$308,MATCH('Dept C Planning'!C57,Locations!$B$3:$B$308,0),5)="Yes"),E57="Bus/Coach",INDEX(Locations!$B$3:$E$308,MATCH('Dept C Planning'!D57,Locations!$B$3:$B$308,0),4)="UK"),(J57)*(0.15*Transport!$C$13+0.85*Transport!$C$5)*'Dept C Planning'!F57,IF(AND(OR(D57="Ireland",INDEX(Locations!$B$3:$F$308,MATCH('Dept C Planning'!D57,Locations!$B$3:$B$308,0),5)="Yes"),E57="Bus/Coach",INDEX(Locations!$B$3:$E$308,MATCH('Dept C Planning'!C57,Locations!$B$3:$B$308,0),4)="UK"),(J57)*(0.15*Transport!$C$13+0.85*Transport!$C$5)*'Dept C Planning'!F57,IF(AND(OR(C57="Ireland",INDEX(Locations!$B$3:$F$308,MATCH('Dept C Planning'!C57,Locations!$B$3:$B$308,0),5)="Yes"),E57="Train",INDEX(Locations!$B$3:$E$308,MATCH('Dept C Planning'!D57,Locations!$B$3:$B$308,0),4)="UK"),(J57)*(0.15*Transport!$C$13+0.85*Transport!$C$3)*'Dept C Planning'!F57,IF(AND(OR(D57="Ireland",INDEX(Locations!$B$3:$F$308,MATCH('Dept C Planning'!D57,Locations!$B$3:$B$308,0),5)="Yes"),E57="Train",INDEX(Locations!$B$3:$E$308,MATCH('Dept C Planning'!C57,Locations!$B$3:$B$308,0),4)="UK"),(J57)*(0.15*Transport!$C$13+0.85*Transport!$C$3),J57*(INDEX(Transport!$B$3:$E$14,MATCH('Dept C Planning'!E57,Transport!$B$3:$B$14,0),IF(INDEX(Locations!$B$3:$G$308,MATCH('Dept C Planning'!C57,Locations!$B$3:$B$308,0),4)="UK",2,IF(INDEX(Locations!$B$3:$G$308,MATCH('Dept C Planning'!C57,Locations!$B$3:$B$308,0),4)="Europe",3,4)))))*F57*G57*H57))))))))))))))))))),1)),"")</f>
        <v/>
      </c>
      <c r="L57" s="90"/>
    </row>
    <row r="60" spans="1:12" ht="17.399999999999999" customHeight="1" x14ac:dyDescent="0.4">
      <c r="A60" s="94" t="s">
        <v>250</v>
      </c>
    </row>
    <row r="61" spans="1:12" ht="17.399999999999999" customHeight="1" thickBot="1" x14ac:dyDescent="0.45">
      <c r="A61" s="94"/>
    </row>
    <row r="62" spans="1:12" ht="35.1" customHeight="1" thickBot="1" x14ac:dyDescent="0.3">
      <c r="A62" s="217" t="s">
        <v>251</v>
      </c>
      <c r="B62" s="218"/>
      <c r="C62" s="218"/>
      <c r="D62" s="219"/>
    </row>
    <row r="63" spans="1:12" ht="39.6" customHeight="1" x14ac:dyDescent="0.25">
      <c r="A63" s="80" t="s">
        <v>227</v>
      </c>
      <c r="B63" s="80" t="s">
        <v>241</v>
      </c>
      <c r="C63" s="80" t="s">
        <v>242</v>
      </c>
      <c r="D63" s="80" t="s">
        <v>243</v>
      </c>
      <c r="E63" s="80" t="s">
        <v>252</v>
      </c>
      <c r="F63" s="80" t="s">
        <v>245</v>
      </c>
      <c r="G63" s="80" t="s">
        <v>246</v>
      </c>
      <c r="H63" s="80" t="s">
        <v>247</v>
      </c>
      <c r="I63" s="80" t="s">
        <v>248</v>
      </c>
      <c r="J63" s="80" t="s">
        <v>230</v>
      </c>
      <c r="K63" s="80" t="s">
        <v>231</v>
      </c>
    </row>
    <row r="64" spans="1:12" ht="17.399999999999999" customHeight="1" x14ac:dyDescent="0.25">
      <c r="A64" s="90"/>
      <c r="B64" s="91"/>
      <c r="C64" s="91"/>
      <c r="D64" s="91"/>
      <c r="E64" s="90"/>
      <c r="F64" s="90">
        <v>1</v>
      </c>
      <c r="G64" s="101">
        <v>1</v>
      </c>
      <c r="H64" s="91"/>
      <c r="I64" s="100" t="str">
        <f>(IFERROR(IF(H64="Yes",(ROUND(6371 * ACOS(SIN((VLOOKUP(B64,Locations!B:D,2,FALSE))*PI()/180)*SIN((VLOOKUP(C64,Locations!B:D,2,FALSE))*PI()/180) + COS((VLOOKUP(B64,Locations!B:D,2,FALSE))*PI()/180) * COS((VLOOKUP(C64,Locations!B:D,2,FALSE))*PI()/180)*COS((VLOOKUP(C64,Locations!B:D,3,FALSE))* PI()/180-(VLOOKUP(B64,Locations!B:D,3,FALSE))*PI()/180))/1.609,0))*2,(ROUND(6371 * ACOS(SIN((VLOOKUP(B64,Locations!B:D,2,FALSE))*PI()/180)*SIN((VLOOKUP(C64,Locations!B:D,2,FALSE))*PI()/180) + COS((VLOOKUP(B64,Locations!B:D,2,FALSE))*PI()/180) * COS((VLOOKUP(C64,Locations!B:D,2,FALSE))*PI()/180)*COS((VLOOKUP(C64,Locations!B:D,3,FALSE))* PI()/180-(VLOOKUP(B64,Locations!B:D,3,FALSE))*PI()/180))/1.609,0))),""))</f>
        <v/>
      </c>
      <c r="J64" s="100" t="str">
        <f>IFERROR(ROUND(IF(OR(E64="",D64="HGV - Rigid - 0% laden (miles)",D64="HGV - Articulated - 0% laden (miles)"),VLOOKUP(D64,Transport!C:D,2,FALSE)*I64*F64*G64,VLOOKUP(D64,Transport!O:P,2,FALSE)*E64*I64*F64*G64),1),"")</f>
        <v/>
      </c>
      <c r="K64" s="90"/>
    </row>
    <row r="65" spans="1:11" ht="17.399999999999999" customHeight="1" x14ac:dyDescent="0.25">
      <c r="A65" s="90"/>
      <c r="B65" s="91"/>
      <c r="C65" s="91"/>
      <c r="D65" s="91"/>
      <c r="E65" s="90"/>
      <c r="F65" s="90">
        <v>1</v>
      </c>
      <c r="G65" s="101">
        <v>1</v>
      </c>
      <c r="H65" s="91"/>
      <c r="I65" s="100" t="str">
        <f>(IFERROR(IF(H65="Yes",(ROUND(6371 * ACOS(SIN((VLOOKUP(B65,Locations!B:D,2,FALSE))*PI()/180)*SIN((VLOOKUP(C65,Locations!B:D,2,FALSE))*PI()/180) + COS((VLOOKUP(B65,Locations!B:D,2,FALSE))*PI()/180) * COS((VLOOKUP(C65,Locations!B:D,2,FALSE))*PI()/180)*COS((VLOOKUP(C65,Locations!B:D,3,FALSE))* PI()/180-(VLOOKUP(B65,Locations!B:D,3,FALSE))*PI()/180))/1.609,0))*2,(ROUND(6371 * ACOS(SIN((VLOOKUP(B65,Locations!B:D,2,FALSE))*PI()/180)*SIN((VLOOKUP(C65,Locations!B:D,2,FALSE))*PI()/180) + COS((VLOOKUP(B65,Locations!B:D,2,FALSE))*PI()/180) * COS((VLOOKUP(C65,Locations!B:D,2,FALSE))*PI()/180)*COS((VLOOKUP(C65,Locations!B:D,3,FALSE))* PI()/180-(VLOOKUP(B65,Locations!B:D,3,FALSE))*PI()/180))/1.609,0))),""))</f>
        <v/>
      </c>
      <c r="J65" s="100" t="str">
        <f>IFERROR(ROUND(IF(OR(E65="",D65="HGV - Rigid - 0% laden (miles)",D65="HGV - Articulated - 0% laden (miles)"),VLOOKUP(D65,Transport!C:D,2,FALSE)*I65*F65*G65,VLOOKUP(D65,Transport!O:P,2,FALSE)*E65*I65*F65*G65),1),"")</f>
        <v/>
      </c>
      <c r="K65" s="90"/>
    </row>
    <row r="66" spans="1:11" ht="17.399999999999999" customHeight="1" x14ac:dyDescent="0.25">
      <c r="A66" s="90"/>
      <c r="B66" s="91"/>
      <c r="C66" s="91"/>
      <c r="D66" s="91"/>
      <c r="E66" s="90"/>
      <c r="F66" s="90">
        <v>1</v>
      </c>
      <c r="G66" s="101">
        <v>1</v>
      </c>
      <c r="H66" s="91"/>
      <c r="I66" s="100" t="str">
        <f>(IFERROR(IF(H66="Yes",(ROUND(6371 * ACOS(SIN((VLOOKUP(B66,Locations!B:D,2,FALSE))*PI()/180)*SIN((VLOOKUP(C66,Locations!B:D,2,FALSE))*PI()/180) + COS((VLOOKUP(B66,Locations!B:D,2,FALSE))*PI()/180) * COS((VLOOKUP(C66,Locations!B:D,2,FALSE))*PI()/180)*COS((VLOOKUP(C66,Locations!B:D,3,FALSE))* PI()/180-(VLOOKUP(B66,Locations!B:D,3,FALSE))*PI()/180))/1.609,0))*2,(ROUND(6371 * ACOS(SIN((VLOOKUP(B66,Locations!B:D,2,FALSE))*PI()/180)*SIN((VLOOKUP(C66,Locations!B:D,2,FALSE))*PI()/180) + COS((VLOOKUP(B66,Locations!B:D,2,FALSE))*PI()/180) * COS((VLOOKUP(C66,Locations!B:D,2,FALSE))*PI()/180)*COS((VLOOKUP(C66,Locations!B:D,3,FALSE))* PI()/180-(VLOOKUP(B66,Locations!B:D,3,FALSE))*PI()/180))/1.609,0))),""))</f>
        <v/>
      </c>
      <c r="J66" s="100" t="str">
        <f>IFERROR(ROUND(IF(OR(E66="",D66="HGV - Rigid - 0% laden (miles)",D66="HGV - Articulated - 0% laden (miles)"),VLOOKUP(D66,Transport!C:D,2,FALSE)*I66*F66*G66,VLOOKUP(D66,Transport!O:P,2,FALSE)*E66*I66*F66*G66),1),"")</f>
        <v/>
      </c>
      <c r="K66" s="90"/>
    </row>
    <row r="67" spans="1:11" ht="17.399999999999999" customHeight="1" x14ac:dyDescent="0.25">
      <c r="A67" s="90"/>
      <c r="B67" s="91"/>
      <c r="C67" s="91"/>
      <c r="D67" s="91"/>
      <c r="E67" s="90"/>
      <c r="F67" s="90">
        <v>1</v>
      </c>
      <c r="G67" s="101">
        <v>1</v>
      </c>
      <c r="H67" s="91"/>
      <c r="I67" s="100" t="str">
        <f>(IFERROR(IF(H67="Yes",(ROUND(6371 * ACOS(SIN((VLOOKUP(B67,Locations!B:D,2,FALSE))*PI()/180)*SIN((VLOOKUP(C67,Locations!B:D,2,FALSE))*PI()/180) + COS((VLOOKUP(B67,Locations!B:D,2,FALSE))*PI()/180) * COS((VLOOKUP(C67,Locations!B:D,2,FALSE))*PI()/180)*COS((VLOOKUP(C67,Locations!B:D,3,FALSE))* PI()/180-(VLOOKUP(B67,Locations!B:D,3,FALSE))*PI()/180))/1.609,0))*2,(ROUND(6371 * ACOS(SIN((VLOOKUP(B67,Locations!B:D,2,FALSE))*PI()/180)*SIN((VLOOKUP(C67,Locations!B:D,2,FALSE))*PI()/180) + COS((VLOOKUP(B67,Locations!B:D,2,FALSE))*PI()/180) * COS((VLOOKUP(C67,Locations!B:D,2,FALSE))*PI()/180)*COS((VLOOKUP(C67,Locations!B:D,3,FALSE))* PI()/180-(VLOOKUP(B67,Locations!B:D,3,FALSE))*PI()/180))/1.609,0))),""))</f>
        <v/>
      </c>
      <c r="J67" s="100" t="str">
        <f>IFERROR(ROUND(IF(OR(E67="",D67="HGV - Rigid - 0% laden (miles)",D67="HGV - Articulated - 0% laden (miles)"),VLOOKUP(D67,Transport!C:D,2,FALSE)*I67*F67*G67,VLOOKUP(D67,Transport!O:P,2,FALSE)*E67*I67*F67*G67),1),"")</f>
        <v/>
      </c>
      <c r="K67" s="90"/>
    </row>
    <row r="68" spans="1:11" ht="17.399999999999999" customHeight="1" x14ac:dyDescent="0.25">
      <c r="A68" s="90"/>
      <c r="B68" s="91"/>
      <c r="C68" s="91"/>
      <c r="D68" s="91"/>
      <c r="E68" s="90"/>
      <c r="F68" s="90">
        <v>1</v>
      </c>
      <c r="G68" s="101">
        <v>1</v>
      </c>
      <c r="H68" s="91"/>
      <c r="I68" s="100" t="str">
        <f>(IFERROR(IF(H68="Yes",(ROUND(6371 * ACOS(SIN((VLOOKUP(B68,Locations!B:D,2,FALSE))*PI()/180)*SIN((VLOOKUP(C68,Locations!B:D,2,FALSE))*PI()/180) + COS((VLOOKUP(B68,Locations!B:D,2,FALSE))*PI()/180) * COS((VLOOKUP(C68,Locations!B:D,2,FALSE))*PI()/180)*COS((VLOOKUP(C68,Locations!B:D,3,FALSE))* PI()/180-(VLOOKUP(B68,Locations!B:D,3,FALSE))*PI()/180))/1.609,0))*2,(ROUND(6371 * ACOS(SIN((VLOOKUP(B68,Locations!B:D,2,FALSE))*PI()/180)*SIN((VLOOKUP(C68,Locations!B:D,2,FALSE))*PI()/180) + COS((VLOOKUP(B68,Locations!B:D,2,FALSE))*PI()/180) * COS((VLOOKUP(C68,Locations!B:D,2,FALSE))*PI()/180)*COS((VLOOKUP(C68,Locations!B:D,3,FALSE))* PI()/180-(VLOOKUP(B68,Locations!B:D,3,FALSE))*PI()/180))/1.609,0))),""))</f>
        <v/>
      </c>
      <c r="J68" s="100" t="str">
        <f>IFERROR(ROUND(IF(OR(E68="",D68="HGV - Rigid - 0% laden (miles)",D68="HGV - Articulated - 0% laden (miles)"),VLOOKUP(D68,Transport!C:D,2,FALSE)*I68*F68*G68,VLOOKUP(D68,Transport!O:P,2,FALSE)*E68*I68*F68*G68),1),"")</f>
        <v/>
      </c>
      <c r="K68" s="90"/>
    </row>
    <row r="69" spans="1:11" ht="17.399999999999999" customHeight="1" x14ac:dyDescent="0.25">
      <c r="A69" s="90"/>
      <c r="B69" s="91"/>
      <c r="C69" s="91"/>
      <c r="D69" s="91"/>
      <c r="E69" s="90"/>
      <c r="F69" s="90">
        <v>1</v>
      </c>
      <c r="G69" s="101">
        <v>1</v>
      </c>
      <c r="H69" s="91"/>
      <c r="I69" s="100" t="str">
        <f>(IFERROR(IF(H69="Yes",(ROUND(6371 * ACOS(SIN((VLOOKUP(B69,Locations!B:D,2,FALSE))*PI()/180)*SIN((VLOOKUP(C69,Locations!B:D,2,FALSE))*PI()/180) + COS((VLOOKUP(B69,Locations!B:D,2,FALSE))*PI()/180) * COS((VLOOKUP(C69,Locations!B:D,2,FALSE))*PI()/180)*COS((VLOOKUP(C69,Locations!B:D,3,FALSE))* PI()/180-(VLOOKUP(B69,Locations!B:D,3,FALSE))*PI()/180))/1.609,0))*2,(ROUND(6371 * ACOS(SIN((VLOOKUP(B69,Locations!B:D,2,FALSE))*PI()/180)*SIN((VLOOKUP(C69,Locations!B:D,2,FALSE))*PI()/180) + COS((VLOOKUP(B69,Locations!B:D,2,FALSE))*PI()/180) * COS((VLOOKUP(C69,Locations!B:D,2,FALSE))*PI()/180)*COS((VLOOKUP(C69,Locations!B:D,3,FALSE))* PI()/180-(VLOOKUP(B69,Locations!B:D,3,FALSE))*PI()/180))/1.609,0))),""))</f>
        <v/>
      </c>
      <c r="J69" s="100" t="str">
        <f>IFERROR(ROUND(IF(OR(E69="",D69="HGV - Rigid - 0% laden (miles)",D69="HGV - Articulated - 0% laden (miles)"),VLOOKUP(D69,Transport!C:D,2,FALSE)*I69*F69*G69,VLOOKUP(D69,Transport!O:P,2,FALSE)*E69*I69*F69*G69),1),"")</f>
        <v/>
      </c>
      <c r="K69" s="90"/>
    </row>
    <row r="70" spans="1:11" ht="17.399999999999999" customHeight="1" x14ac:dyDescent="0.25">
      <c r="A70" s="90"/>
      <c r="B70" s="91"/>
      <c r="C70" s="91"/>
      <c r="D70" s="91"/>
      <c r="E70" s="90"/>
      <c r="F70" s="90">
        <v>1</v>
      </c>
      <c r="G70" s="101">
        <v>1</v>
      </c>
      <c r="H70" s="91"/>
      <c r="I70" s="100" t="str">
        <f>(IFERROR(IF(H70="Yes",(ROUND(6371 * ACOS(SIN((VLOOKUP(B70,Locations!B:D,2,FALSE))*PI()/180)*SIN((VLOOKUP(C70,Locations!B:D,2,FALSE))*PI()/180) + COS((VLOOKUP(B70,Locations!B:D,2,FALSE))*PI()/180) * COS((VLOOKUP(C70,Locations!B:D,2,FALSE))*PI()/180)*COS((VLOOKUP(C70,Locations!B:D,3,FALSE))* PI()/180-(VLOOKUP(B70,Locations!B:D,3,FALSE))*PI()/180))/1.609,0))*2,(ROUND(6371 * ACOS(SIN((VLOOKUP(B70,Locations!B:D,2,FALSE))*PI()/180)*SIN((VLOOKUP(C70,Locations!B:D,2,FALSE))*PI()/180) + COS((VLOOKUP(B70,Locations!B:D,2,FALSE))*PI()/180) * COS((VLOOKUP(C70,Locations!B:D,2,FALSE))*PI()/180)*COS((VLOOKUP(C70,Locations!B:D,3,FALSE))* PI()/180-(VLOOKUP(B70,Locations!B:D,3,FALSE))*PI()/180))/1.609,0))),""))</f>
        <v/>
      </c>
      <c r="J70" s="100" t="str">
        <f>IFERROR(ROUND(IF(OR(E70="",D70="HGV - Rigid - 0% laden (miles)",D70="HGV - Articulated - 0% laden (miles)"),VLOOKUP(D70,Transport!C:D,2,FALSE)*I70*F70*G70,VLOOKUP(D70,Transport!O:P,2,FALSE)*E70*I70*F70*G70),1),"")</f>
        <v/>
      </c>
      <c r="K70" s="90"/>
    </row>
    <row r="71" spans="1:11" ht="17.399999999999999" customHeight="1" x14ac:dyDescent="0.25">
      <c r="A71" s="90"/>
      <c r="B71" s="91"/>
      <c r="C71" s="91"/>
      <c r="D71" s="91"/>
      <c r="E71" s="90"/>
      <c r="F71" s="90">
        <v>1</v>
      </c>
      <c r="G71" s="101">
        <v>1</v>
      </c>
      <c r="H71" s="91"/>
      <c r="I71" s="100" t="str">
        <f>(IFERROR(IF(H71="Yes",(ROUND(6371 * ACOS(SIN((VLOOKUP(B71,Locations!B:D,2,FALSE))*PI()/180)*SIN((VLOOKUP(C71,Locations!B:D,2,FALSE))*PI()/180) + COS((VLOOKUP(B71,Locations!B:D,2,FALSE))*PI()/180) * COS((VLOOKUP(C71,Locations!B:D,2,FALSE))*PI()/180)*COS((VLOOKUP(C71,Locations!B:D,3,FALSE))* PI()/180-(VLOOKUP(B71,Locations!B:D,3,FALSE))*PI()/180))/1.609,0))*2,(ROUND(6371 * ACOS(SIN((VLOOKUP(B71,Locations!B:D,2,FALSE))*PI()/180)*SIN((VLOOKUP(C71,Locations!B:D,2,FALSE))*PI()/180) + COS((VLOOKUP(B71,Locations!B:D,2,FALSE))*PI()/180) * COS((VLOOKUP(C71,Locations!B:D,2,FALSE))*PI()/180)*COS((VLOOKUP(C71,Locations!B:D,3,FALSE))* PI()/180-(VLOOKUP(B71,Locations!B:D,3,FALSE))*PI()/180))/1.609,0))),""))</f>
        <v/>
      </c>
      <c r="J71" s="100" t="str">
        <f>IFERROR(ROUND(IF(OR(E71="",D71="HGV - Rigid - 0% laden (miles)",D71="HGV - Articulated - 0% laden (miles)"),VLOOKUP(D71,Transport!C:D,2,FALSE)*I71*F71*G71,VLOOKUP(D71,Transport!O:P,2,FALSE)*E71*I71*F71*G71),1),"")</f>
        <v/>
      </c>
      <c r="K71" s="90"/>
    </row>
    <row r="72" spans="1:11" ht="17.399999999999999" customHeight="1" x14ac:dyDescent="0.25">
      <c r="A72" s="90"/>
      <c r="B72" s="91"/>
      <c r="C72" s="91"/>
      <c r="D72" s="91"/>
      <c r="E72" s="90"/>
      <c r="F72" s="90">
        <v>1</v>
      </c>
      <c r="G72" s="101">
        <v>1</v>
      </c>
      <c r="H72" s="91"/>
      <c r="I72" s="100" t="str">
        <f>(IFERROR(IF(H72="Yes",(ROUND(6371 * ACOS(SIN((VLOOKUP(B72,Locations!B:D,2,FALSE))*PI()/180)*SIN((VLOOKUP(C72,Locations!B:D,2,FALSE))*PI()/180) + COS((VLOOKUP(B72,Locations!B:D,2,FALSE))*PI()/180) * COS((VLOOKUP(C72,Locations!B:D,2,FALSE))*PI()/180)*COS((VLOOKUP(C72,Locations!B:D,3,FALSE))* PI()/180-(VLOOKUP(B72,Locations!B:D,3,FALSE))*PI()/180))/1.609,0))*2,(ROUND(6371 * ACOS(SIN((VLOOKUP(B72,Locations!B:D,2,FALSE))*PI()/180)*SIN((VLOOKUP(C72,Locations!B:D,2,FALSE))*PI()/180) + COS((VLOOKUP(B72,Locations!B:D,2,FALSE))*PI()/180) * COS((VLOOKUP(C72,Locations!B:D,2,FALSE))*PI()/180)*COS((VLOOKUP(C72,Locations!B:D,3,FALSE))* PI()/180-(VLOOKUP(B72,Locations!B:D,3,FALSE))*PI()/180))/1.609,0))),""))</f>
        <v/>
      </c>
      <c r="J72" s="100" t="str">
        <f>IFERROR(ROUND(IF(OR(E72="",D72="HGV - Rigid - 0% laden (miles)",D72="HGV - Articulated - 0% laden (miles)"),VLOOKUP(D72,Transport!C:D,2,FALSE)*I72*F72*G72,VLOOKUP(D72,Transport!O:P,2,FALSE)*E72*I72*F72*G72),1),"")</f>
        <v/>
      </c>
      <c r="K72" s="90"/>
    </row>
    <row r="73" spans="1:11" ht="17.399999999999999" customHeight="1" x14ac:dyDescent="0.25">
      <c r="A73" s="90"/>
      <c r="B73" s="91"/>
      <c r="C73" s="91"/>
      <c r="D73" s="91"/>
      <c r="E73" s="90"/>
      <c r="F73" s="90">
        <v>1</v>
      </c>
      <c r="G73" s="101">
        <v>1</v>
      </c>
      <c r="H73" s="91"/>
      <c r="I73" s="100" t="str">
        <f>(IFERROR(IF(H73="Yes",(ROUND(6371 * ACOS(SIN((VLOOKUP(B73,Locations!B:D,2,FALSE))*PI()/180)*SIN((VLOOKUP(C73,Locations!B:D,2,FALSE))*PI()/180) + COS((VLOOKUP(B73,Locations!B:D,2,FALSE))*PI()/180) * COS((VLOOKUP(C73,Locations!B:D,2,FALSE))*PI()/180)*COS((VLOOKUP(C73,Locations!B:D,3,FALSE))* PI()/180-(VLOOKUP(B73,Locations!B:D,3,FALSE))*PI()/180))/1.609,0))*2,(ROUND(6371 * ACOS(SIN((VLOOKUP(B73,Locations!B:D,2,FALSE))*PI()/180)*SIN((VLOOKUP(C73,Locations!B:D,2,FALSE))*PI()/180) + COS((VLOOKUP(B73,Locations!B:D,2,FALSE))*PI()/180) * COS((VLOOKUP(C73,Locations!B:D,2,FALSE))*PI()/180)*COS((VLOOKUP(C73,Locations!B:D,3,FALSE))* PI()/180-(VLOOKUP(B73,Locations!B:D,3,FALSE))*PI()/180))/1.609,0))),""))</f>
        <v/>
      </c>
      <c r="J73" s="100" t="str">
        <f>IFERROR(ROUND(IF(OR(E73="",D73="HGV - Rigid - 0% laden (miles)",D73="HGV - Articulated - 0% laden (miles)"),VLOOKUP(D73,Transport!C:D,2,FALSE)*I73*F73*G73,VLOOKUP(D73,Transport!O:P,2,FALSE)*E73*I73*F73*G73),1),"")</f>
        <v/>
      </c>
      <c r="K73" s="90"/>
    </row>
    <row r="74" spans="1:11" ht="17.399999999999999" customHeight="1" x14ac:dyDescent="0.25">
      <c r="A74" s="90"/>
      <c r="B74" s="91"/>
      <c r="C74" s="91"/>
      <c r="D74" s="91"/>
      <c r="E74" s="90"/>
      <c r="F74" s="90">
        <v>1</v>
      </c>
      <c r="G74" s="101">
        <v>1</v>
      </c>
      <c r="H74" s="91"/>
      <c r="I74" s="100" t="str">
        <f>(IFERROR(IF(H74="Yes",(ROUND(6371 * ACOS(SIN((VLOOKUP(B74,Locations!B:D,2,FALSE))*PI()/180)*SIN((VLOOKUP(C74,Locations!B:D,2,FALSE))*PI()/180) + COS((VLOOKUP(B74,Locations!B:D,2,FALSE))*PI()/180) * COS((VLOOKUP(C74,Locations!B:D,2,FALSE))*PI()/180)*COS((VLOOKUP(C74,Locations!B:D,3,FALSE))* PI()/180-(VLOOKUP(B74,Locations!B:D,3,FALSE))*PI()/180))/1.609,0))*2,(ROUND(6371 * ACOS(SIN((VLOOKUP(B74,Locations!B:D,2,FALSE))*PI()/180)*SIN((VLOOKUP(C74,Locations!B:D,2,FALSE))*PI()/180) + COS((VLOOKUP(B74,Locations!B:D,2,FALSE))*PI()/180) * COS((VLOOKUP(C74,Locations!B:D,2,FALSE))*PI()/180)*COS((VLOOKUP(C74,Locations!B:D,3,FALSE))* PI()/180-(VLOOKUP(B74,Locations!B:D,3,FALSE))*PI()/180))/1.609,0))),""))</f>
        <v/>
      </c>
      <c r="J74" s="100" t="str">
        <f>IFERROR(ROUND(IF(OR(E74="",D74="HGV - Rigid - 0% laden (miles)",D74="HGV - Articulated - 0% laden (miles)"),VLOOKUP(D74,Transport!C:D,2,FALSE)*I74*F74*G74,VLOOKUP(D74,Transport!O:P,2,FALSE)*E74*I74*F74*G74),1),"")</f>
        <v/>
      </c>
      <c r="K74" s="90"/>
    </row>
    <row r="75" spans="1:11" ht="17.399999999999999" customHeight="1" x14ac:dyDescent="0.25">
      <c r="A75" s="90"/>
      <c r="B75" s="91"/>
      <c r="C75" s="91"/>
      <c r="D75" s="91"/>
      <c r="E75" s="90"/>
      <c r="F75" s="90">
        <v>1</v>
      </c>
      <c r="G75" s="101">
        <v>1</v>
      </c>
      <c r="H75" s="91"/>
      <c r="I75" s="100" t="str">
        <f>(IFERROR(IF(H75="Yes",(ROUND(6371 * ACOS(SIN((VLOOKUP(B75,Locations!B:D,2,FALSE))*PI()/180)*SIN((VLOOKUP(C75,Locations!B:D,2,FALSE))*PI()/180) + COS((VLOOKUP(B75,Locations!B:D,2,FALSE))*PI()/180) * COS((VLOOKUP(C75,Locations!B:D,2,FALSE))*PI()/180)*COS((VLOOKUP(C75,Locations!B:D,3,FALSE))* PI()/180-(VLOOKUP(B75,Locations!B:D,3,FALSE))*PI()/180))/1.609,0))*2,(ROUND(6371 * ACOS(SIN((VLOOKUP(B75,Locations!B:D,2,FALSE))*PI()/180)*SIN((VLOOKUP(C75,Locations!B:D,2,FALSE))*PI()/180) + COS((VLOOKUP(B75,Locations!B:D,2,FALSE))*PI()/180) * COS((VLOOKUP(C75,Locations!B:D,2,FALSE))*PI()/180)*COS((VLOOKUP(C75,Locations!B:D,3,FALSE))* PI()/180-(VLOOKUP(B75,Locations!B:D,3,FALSE))*PI()/180))/1.609,0))),""))</f>
        <v/>
      </c>
      <c r="J75" s="100" t="str">
        <f>IFERROR(ROUND(IF(OR(E75="",D75="HGV - Rigid - 0% laden (miles)",D75="HGV - Articulated - 0% laden (miles)"),VLOOKUP(D75,Transport!C:D,2,FALSE)*I75*F75*G75,VLOOKUP(D75,Transport!O:P,2,FALSE)*E75*I75*F75*G75),1),"")</f>
        <v/>
      </c>
      <c r="K75" s="90"/>
    </row>
    <row r="76" spans="1:11" ht="17.399999999999999" customHeight="1" x14ac:dyDescent="0.25">
      <c r="A76" s="90"/>
      <c r="B76" s="91"/>
      <c r="C76" s="91"/>
      <c r="D76" s="91"/>
      <c r="E76" s="90"/>
      <c r="F76" s="90">
        <v>1</v>
      </c>
      <c r="G76" s="101">
        <v>1</v>
      </c>
      <c r="H76" s="91"/>
      <c r="I76" s="100" t="str">
        <f>(IFERROR(IF(H76="Yes",(ROUND(6371 * ACOS(SIN((VLOOKUP(B76,Locations!B:D,2,FALSE))*PI()/180)*SIN((VLOOKUP(C76,Locations!B:D,2,FALSE))*PI()/180) + COS((VLOOKUP(B76,Locations!B:D,2,FALSE))*PI()/180) * COS((VLOOKUP(C76,Locations!B:D,2,FALSE))*PI()/180)*COS((VLOOKUP(C76,Locations!B:D,3,FALSE))* PI()/180-(VLOOKUP(B76,Locations!B:D,3,FALSE))*PI()/180))/1.609,0))*2,(ROUND(6371 * ACOS(SIN((VLOOKUP(B76,Locations!B:D,2,FALSE))*PI()/180)*SIN((VLOOKUP(C76,Locations!B:D,2,FALSE))*PI()/180) + COS((VLOOKUP(B76,Locations!B:D,2,FALSE))*PI()/180) * COS((VLOOKUP(C76,Locations!B:D,2,FALSE))*PI()/180)*COS((VLOOKUP(C76,Locations!B:D,3,FALSE))* PI()/180-(VLOOKUP(B76,Locations!B:D,3,FALSE))*PI()/180))/1.609,0))),""))</f>
        <v/>
      </c>
      <c r="J76" s="100" t="str">
        <f>IFERROR(ROUND(IF(OR(E76="",D76="HGV - Rigid - 0% laden (miles)",D76="HGV - Articulated - 0% laden (miles)"),VLOOKUP(D76,Transport!C:D,2,FALSE)*I76*F76*G76,VLOOKUP(D76,Transport!O:P,2,FALSE)*E76*I76*F76*G76),1),"")</f>
        <v/>
      </c>
      <c r="K76" s="90"/>
    </row>
    <row r="77" spans="1:11" ht="17.399999999999999" customHeight="1" x14ac:dyDescent="0.25">
      <c r="A77" s="90"/>
      <c r="B77" s="91"/>
      <c r="C77" s="91"/>
      <c r="D77" s="91"/>
      <c r="E77" s="90"/>
      <c r="F77" s="90">
        <v>1</v>
      </c>
      <c r="G77" s="101">
        <v>1</v>
      </c>
      <c r="H77" s="91"/>
      <c r="I77" s="100" t="str">
        <f>(IFERROR(IF(H77="Yes",(ROUND(6371 * ACOS(SIN((VLOOKUP(B77,Locations!B:D,2,FALSE))*PI()/180)*SIN((VLOOKUP(C77,Locations!B:D,2,FALSE))*PI()/180) + COS((VLOOKUP(B77,Locations!B:D,2,FALSE))*PI()/180) * COS((VLOOKUP(C77,Locations!B:D,2,FALSE))*PI()/180)*COS((VLOOKUP(C77,Locations!B:D,3,FALSE))* PI()/180-(VLOOKUP(B77,Locations!B:D,3,FALSE))*PI()/180))/1.609,0))*2,(ROUND(6371 * ACOS(SIN((VLOOKUP(B77,Locations!B:D,2,FALSE))*PI()/180)*SIN((VLOOKUP(C77,Locations!B:D,2,FALSE))*PI()/180) + COS((VLOOKUP(B77,Locations!B:D,2,FALSE))*PI()/180) * COS((VLOOKUP(C77,Locations!B:D,2,FALSE))*PI()/180)*COS((VLOOKUP(C77,Locations!B:D,3,FALSE))* PI()/180-(VLOOKUP(B77,Locations!B:D,3,FALSE))*PI()/180))/1.609,0))),""))</f>
        <v/>
      </c>
      <c r="J77" s="100" t="str">
        <f>IFERROR(ROUND(IF(OR(E77="",D77="HGV - Rigid - 0% laden (miles)",D77="HGV - Articulated - 0% laden (miles)"),VLOOKUP(D77,Transport!C:D,2,FALSE)*I77*F77*G77,VLOOKUP(D77,Transport!O:P,2,FALSE)*E77*I77*F77*G77),1),"")</f>
        <v/>
      </c>
      <c r="K77" s="90"/>
    </row>
    <row r="78" spans="1:11" ht="17.399999999999999" customHeight="1" x14ac:dyDescent="0.25">
      <c r="A78" s="90"/>
      <c r="B78" s="91"/>
      <c r="C78" s="91"/>
      <c r="D78" s="91"/>
      <c r="E78" s="90"/>
      <c r="F78" s="90">
        <v>1</v>
      </c>
      <c r="G78" s="101">
        <v>1</v>
      </c>
      <c r="H78" s="91"/>
      <c r="I78" s="100" t="str">
        <f>(IFERROR(IF(H78="Yes",(ROUND(6371 * ACOS(SIN((VLOOKUP(B78,Locations!B:D,2,FALSE))*PI()/180)*SIN((VLOOKUP(C78,Locations!B:D,2,FALSE))*PI()/180) + COS((VLOOKUP(B78,Locations!B:D,2,FALSE))*PI()/180) * COS((VLOOKUP(C78,Locations!B:D,2,FALSE))*PI()/180)*COS((VLOOKUP(C78,Locations!B:D,3,FALSE))* PI()/180-(VLOOKUP(B78,Locations!B:D,3,FALSE))*PI()/180))/1.609,0))*2,(ROUND(6371 * ACOS(SIN((VLOOKUP(B78,Locations!B:D,2,FALSE))*PI()/180)*SIN((VLOOKUP(C78,Locations!B:D,2,FALSE))*PI()/180) + COS((VLOOKUP(B78,Locations!B:D,2,FALSE))*PI()/180) * COS((VLOOKUP(C78,Locations!B:D,2,FALSE))*PI()/180)*COS((VLOOKUP(C78,Locations!B:D,3,FALSE))* PI()/180-(VLOOKUP(B78,Locations!B:D,3,FALSE))*PI()/180))/1.609,0))),""))</f>
        <v/>
      </c>
      <c r="J78" s="100" t="str">
        <f>IFERROR(ROUND(IF(OR(E78="",D78="HGV - Rigid - 0% laden (miles)",D78="HGV - Articulated - 0% laden (miles)"),VLOOKUP(D78,Transport!C:D,2,FALSE)*I78*F78*G78,VLOOKUP(D78,Transport!O:P,2,FALSE)*E78*I78*F78*G78),1),"")</f>
        <v/>
      </c>
      <c r="K78" s="90"/>
    </row>
    <row r="79" spans="1:11" ht="17.399999999999999" customHeight="1" x14ac:dyDescent="0.25">
      <c r="A79" s="90"/>
      <c r="B79" s="91"/>
      <c r="C79" s="91"/>
      <c r="D79" s="91"/>
      <c r="E79" s="90"/>
      <c r="F79" s="90">
        <v>1</v>
      </c>
      <c r="G79" s="101">
        <v>1</v>
      </c>
      <c r="H79" s="91"/>
      <c r="I79" s="100" t="str">
        <f>(IFERROR(IF(H79="Yes",(ROUND(6371 * ACOS(SIN((VLOOKUP(B79,Locations!B:D,2,FALSE))*PI()/180)*SIN((VLOOKUP(C79,Locations!B:D,2,FALSE))*PI()/180) + COS((VLOOKUP(B79,Locations!B:D,2,FALSE))*PI()/180) * COS((VLOOKUP(C79,Locations!B:D,2,FALSE))*PI()/180)*COS((VLOOKUP(C79,Locations!B:D,3,FALSE))* PI()/180-(VLOOKUP(B79,Locations!B:D,3,FALSE))*PI()/180))/1.609,0))*2,(ROUND(6371 * ACOS(SIN((VLOOKUP(B79,Locations!B:D,2,FALSE))*PI()/180)*SIN((VLOOKUP(C79,Locations!B:D,2,FALSE))*PI()/180) + COS((VLOOKUP(B79,Locations!B:D,2,FALSE))*PI()/180) * COS((VLOOKUP(C79,Locations!B:D,2,FALSE))*PI()/180)*COS((VLOOKUP(C79,Locations!B:D,3,FALSE))* PI()/180-(VLOOKUP(B79,Locations!B:D,3,FALSE))*PI()/180))/1.609,0))),""))</f>
        <v/>
      </c>
      <c r="J79" s="100" t="str">
        <f>IFERROR(ROUND(IF(OR(E79="",D79="HGV - Rigid - 0% laden (miles)",D79="HGV - Articulated - 0% laden (miles)"),VLOOKUP(D79,Transport!C:D,2,FALSE)*I79*F79*G79,VLOOKUP(D79,Transport!O:P,2,FALSE)*E79*I79*F79*G79),1),"")</f>
        <v/>
      </c>
      <c r="K79" s="90"/>
    </row>
    <row r="80" spans="1:11" ht="17.399999999999999" customHeight="1" x14ac:dyDescent="0.25">
      <c r="A80" s="90"/>
      <c r="B80" s="91"/>
      <c r="C80" s="91"/>
      <c r="D80" s="91"/>
      <c r="E80" s="90"/>
      <c r="F80" s="90">
        <v>1</v>
      </c>
      <c r="G80" s="101">
        <v>1</v>
      </c>
      <c r="H80" s="91"/>
      <c r="I80" s="100" t="str">
        <f>(IFERROR(IF(H80="Yes",(ROUND(6371 * ACOS(SIN((VLOOKUP(B80,Locations!B:D,2,FALSE))*PI()/180)*SIN((VLOOKUP(C80,Locations!B:D,2,FALSE))*PI()/180) + COS((VLOOKUP(B80,Locations!B:D,2,FALSE))*PI()/180) * COS((VLOOKUP(C80,Locations!B:D,2,FALSE))*PI()/180)*COS((VLOOKUP(C80,Locations!B:D,3,FALSE))* PI()/180-(VLOOKUP(B80,Locations!B:D,3,FALSE))*PI()/180))/1.609,0))*2,(ROUND(6371 * ACOS(SIN((VLOOKUP(B80,Locations!B:D,2,FALSE))*PI()/180)*SIN((VLOOKUP(C80,Locations!B:D,2,FALSE))*PI()/180) + COS((VLOOKUP(B80,Locations!B:D,2,FALSE))*PI()/180) * COS((VLOOKUP(C80,Locations!B:D,2,FALSE))*PI()/180)*COS((VLOOKUP(C80,Locations!B:D,3,FALSE))* PI()/180-(VLOOKUP(B80,Locations!B:D,3,FALSE))*PI()/180))/1.609,0))),""))</f>
        <v/>
      </c>
      <c r="J80" s="100" t="str">
        <f>IFERROR(ROUND(IF(OR(E80="",D80="HGV - Rigid - 0% laden (miles)",D80="HGV - Articulated - 0% laden (miles)"),VLOOKUP(D80,Transport!C:D,2,FALSE)*I80*F80*G80,VLOOKUP(D80,Transport!O:P,2,FALSE)*E80*I80*F80*G80),1),"")</f>
        <v/>
      </c>
      <c r="K80" s="90"/>
    </row>
    <row r="81" spans="1:11" ht="17.399999999999999" customHeight="1" x14ac:dyDescent="0.25">
      <c r="A81" s="90"/>
      <c r="B81" s="91"/>
      <c r="C81" s="91"/>
      <c r="D81" s="91"/>
      <c r="E81" s="90"/>
      <c r="F81" s="90">
        <v>1</v>
      </c>
      <c r="G81" s="101">
        <v>1</v>
      </c>
      <c r="H81" s="91"/>
      <c r="I81" s="100" t="str">
        <f>(IFERROR(IF(H81="Yes",(ROUND(6371 * ACOS(SIN((VLOOKUP(B81,Locations!B:D,2,FALSE))*PI()/180)*SIN((VLOOKUP(C81,Locations!B:D,2,FALSE))*PI()/180) + COS((VLOOKUP(B81,Locations!B:D,2,FALSE))*PI()/180) * COS((VLOOKUP(C81,Locations!B:D,2,FALSE))*PI()/180)*COS((VLOOKUP(C81,Locations!B:D,3,FALSE))* PI()/180-(VLOOKUP(B81,Locations!B:D,3,FALSE))*PI()/180))/1.609,0))*2,(ROUND(6371 * ACOS(SIN((VLOOKUP(B81,Locations!B:D,2,FALSE))*PI()/180)*SIN((VLOOKUP(C81,Locations!B:D,2,FALSE))*PI()/180) + COS((VLOOKUP(B81,Locations!B:D,2,FALSE))*PI()/180) * COS((VLOOKUP(C81,Locations!B:D,2,FALSE))*PI()/180)*COS((VLOOKUP(C81,Locations!B:D,3,FALSE))* PI()/180-(VLOOKUP(B81,Locations!B:D,3,FALSE))*PI()/180))/1.609,0))),""))</f>
        <v/>
      </c>
      <c r="J81" s="100" t="str">
        <f>IFERROR(ROUND(IF(OR(E81="",D81="HGV - Rigid - 0% laden (miles)",D81="HGV - Articulated - 0% laden (miles)"),VLOOKUP(D81,Transport!C:D,2,FALSE)*I81*F81*G81,VLOOKUP(D81,Transport!O:P,2,FALSE)*E81*I81*F81*G81),1),"")</f>
        <v/>
      </c>
      <c r="K81" s="90"/>
    </row>
    <row r="82" spans="1:11" ht="17.399999999999999" customHeight="1" x14ac:dyDescent="0.25">
      <c r="A82" s="90"/>
      <c r="B82" s="91"/>
      <c r="C82" s="91"/>
      <c r="D82" s="91"/>
      <c r="E82" s="90"/>
      <c r="F82" s="90">
        <v>1</v>
      </c>
      <c r="G82" s="101">
        <v>1</v>
      </c>
      <c r="H82" s="91"/>
      <c r="I82" s="100" t="str">
        <f>(IFERROR(IF(H82="Yes",(ROUND(6371 * ACOS(SIN((VLOOKUP(B82,Locations!B:D,2,FALSE))*PI()/180)*SIN((VLOOKUP(C82,Locations!B:D,2,FALSE))*PI()/180) + COS((VLOOKUP(B82,Locations!B:D,2,FALSE))*PI()/180) * COS((VLOOKUP(C82,Locations!B:D,2,FALSE))*PI()/180)*COS((VLOOKUP(C82,Locations!B:D,3,FALSE))* PI()/180-(VLOOKUP(B82,Locations!B:D,3,FALSE))*PI()/180))/1.609,0))*2,(ROUND(6371 * ACOS(SIN((VLOOKUP(B82,Locations!B:D,2,FALSE))*PI()/180)*SIN((VLOOKUP(C82,Locations!B:D,2,FALSE))*PI()/180) + COS((VLOOKUP(B82,Locations!B:D,2,FALSE))*PI()/180) * COS((VLOOKUP(C82,Locations!B:D,2,FALSE))*PI()/180)*COS((VLOOKUP(C82,Locations!B:D,3,FALSE))* PI()/180-(VLOOKUP(B82,Locations!B:D,3,FALSE))*PI()/180))/1.609,0))),""))</f>
        <v/>
      </c>
      <c r="J82" s="100" t="str">
        <f>IFERROR(ROUND(IF(OR(E82="",D82="HGV - Rigid - 0% laden (miles)",D82="HGV - Articulated - 0% laden (miles)"),VLOOKUP(D82,Transport!C:D,2,FALSE)*I82*F82*G82,VLOOKUP(D82,Transport!O:P,2,FALSE)*E82*I82*F82*G82),1),"")</f>
        <v/>
      </c>
      <c r="K82" s="90"/>
    </row>
    <row r="83" spans="1:11" ht="17.399999999999999" customHeight="1" x14ac:dyDescent="0.25">
      <c r="A83" s="90"/>
      <c r="B83" s="91"/>
      <c r="C83" s="91"/>
      <c r="D83" s="91"/>
      <c r="E83" s="90"/>
      <c r="F83" s="90">
        <v>1</v>
      </c>
      <c r="G83" s="101">
        <v>1</v>
      </c>
      <c r="H83" s="91"/>
      <c r="I83" s="100" t="str">
        <f>(IFERROR(IF(H83="Yes",(ROUND(6371 * ACOS(SIN((VLOOKUP(B83,Locations!B:D,2,FALSE))*PI()/180)*SIN((VLOOKUP(C83,Locations!B:D,2,FALSE))*PI()/180) + COS((VLOOKUP(B83,Locations!B:D,2,FALSE))*PI()/180) * COS((VLOOKUP(C83,Locations!B:D,2,FALSE))*PI()/180)*COS((VLOOKUP(C83,Locations!B:D,3,FALSE))* PI()/180-(VLOOKUP(B83,Locations!B:D,3,FALSE))*PI()/180))/1.609,0))*2,(ROUND(6371 * ACOS(SIN((VLOOKUP(B83,Locations!B:D,2,FALSE))*PI()/180)*SIN((VLOOKUP(C83,Locations!B:D,2,FALSE))*PI()/180) + COS((VLOOKUP(B83,Locations!B:D,2,FALSE))*PI()/180) * COS((VLOOKUP(C83,Locations!B:D,2,FALSE))*PI()/180)*COS((VLOOKUP(C83,Locations!B:D,3,FALSE))* PI()/180-(VLOOKUP(B83,Locations!B:D,3,FALSE))*PI()/180))/1.609,0))),""))</f>
        <v/>
      </c>
      <c r="J83" s="100" t="str">
        <f>IFERROR(ROUND(IF(OR(E83="",D83="HGV - Rigid - 0% laden (miles)",D83="HGV - Articulated - 0% laden (miles)"),VLOOKUP(D83,Transport!C:D,2,FALSE)*I83*F83*G83,VLOOKUP(D83,Transport!O:P,2,FALSE)*E83*I83*F83*G83),1),"")</f>
        <v/>
      </c>
      <c r="K83" s="90"/>
    </row>
    <row r="84" spans="1:11" ht="17.399999999999999" customHeight="1" x14ac:dyDescent="0.25">
      <c r="A84" s="90"/>
      <c r="B84" s="91"/>
      <c r="C84" s="91"/>
      <c r="D84" s="91"/>
      <c r="E84" s="90"/>
      <c r="F84" s="90">
        <v>1</v>
      </c>
      <c r="G84" s="101">
        <v>1</v>
      </c>
      <c r="H84" s="91"/>
      <c r="I84" s="100" t="str">
        <f>(IFERROR(IF(H84="Yes",(ROUND(6371 * ACOS(SIN((VLOOKUP(B84,Locations!B:D,2,FALSE))*PI()/180)*SIN((VLOOKUP(C84,Locations!B:D,2,FALSE))*PI()/180) + COS((VLOOKUP(B84,Locations!B:D,2,FALSE))*PI()/180) * COS((VLOOKUP(C84,Locations!B:D,2,FALSE))*PI()/180)*COS((VLOOKUP(C84,Locations!B:D,3,FALSE))* PI()/180-(VLOOKUP(B84,Locations!B:D,3,FALSE))*PI()/180))/1.609,0))*2,(ROUND(6371 * ACOS(SIN((VLOOKUP(B84,Locations!B:D,2,FALSE))*PI()/180)*SIN((VLOOKUP(C84,Locations!B:D,2,FALSE))*PI()/180) + COS((VLOOKUP(B84,Locations!B:D,2,FALSE))*PI()/180) * COS((VLOOKUP(C84,Locations!B:D,2,FALSE))*PI()/180)*COS((VLOOKUP(C84,Locations!B:D,3,FALSE))* PI()/180-(VLOOKUP(B84,Locations!B:D,3,FALSE))*PI()/180))/1.609,0))),""))</f>
        <v/>
      </c>
      <c r="J84" s="100" t="str">
        <f>IFERROR(ROUND(IF(OR(E84="",D84="HGV - Rigid - 0% laden (miles)",D84="HGV - Articulated - 0% laden (miles)"),VLOOKUP(D84,Transport!C:D,2,FALSE)*I84*F84*G84,VLOOKUP(D84,Transport!O:P,2,FALSE)*E84*I84*F84*G84),1),"")</f>
        <v/>
      </c>
      <c r="K84" s="90"/>
    </row>
    <row r="85" spans="1:11" ht="17.399999999999999" customHeight="1" x14ac:dyDescent="0.25">
      <c r="A85" s="90"/>
      <c r="B85" s="91"/>
      <c r="C85" s="91"/>
      <c r="D85" s="91"/>
      <c r="E85" s="90"/>
      <c r="F85" s="90">
        <v>1</v>
      </c>
      <c r="G85" s="101">
        <v>1</v>
      </c>
      <c r="H85" s="91"/>
      <c r="I85" s="100" t="str">
        <f>(IFERROR(IF(H85="Yes",(ROUND(6371 * ACOS(SIN((VLOOKUP(B85,Locations!B:D,2,FALSE))*PI()/180)*SIN((VLOOKUP(C85,Locations!B:D,2,FALSE))*PI()/180) + COS((VLOOKUP(B85,Locations!B:D,2,FALSE))*PI()/180) * COS((VLOOKUP(C85,Locations!B:D,2,FALSE))*PI()/180)*COS((VLOOKUP(C85,Locations!B:D,3,FALSE))* PI()/180-(VLOOKUP(B85,Locations!B:D,3,FALSE))*PI()/180))/1.609,0))*2,(ROUND(6371 * ACOS(SIN((VLOOKUP(B85,Locations!B:D,2,FALSE))*PI()/180)*SIN((VLOOKUP(C85,Locations!B:D,2,FALSE))*PI()/180) + COS((VLOOKUP(B85,Locations!B:D,2,FALSE))*PI()/180) * COS((VLOOKUP(C85,Locations!B:D,2,FALSE))*PI()/180)*COS((VLOOKUP(C85,Locations!B:D,3,FALSE))* PI()/180-(VLOOKUP(B85,Locations!B:D,3,FALSE))*PI()/180))/1.609,0))),""))</f>
        <v/>
      </c>
      <c r="J85" s="100" t="str">
        <f>IFERROR(ROUND(IF(OR(E85="",D85="HGV - Rigid - 0% laden (miles)",D85="HGV - Articulated - 0% laden (miles)"),VLOOKUP(D85,Transport!C:D,2,FALSE)*I85*F85*G85,VLOOKUP(D85,Transport!O:P,2,FALSE)*E85*I85*F85*G85),1),"")</f>
        <v/>
      </c>
      <c r="K85" s="90"/>
    </row>
    <row r="86" spans="1:11" ht="17.399999999999999" customHeight="1" x14ac:dyDescent="0.25">
      <c r="A86" s="90"/>
      <c r="B86" s="91"/>
      <c r="C86" s="91"/>
      <c r="D86" s="91"/>
      <c r="E86" s="90"/>
      <c r="F86" s="90">
        <v>1</v>
      </c>
      <c r="G86" s="101">
        <v>1</v>
      </c>
      <c r="H86" s="91"/>
      <c r="I86" s="100" t="str">
        <f>(IFERROR(IF(H86="Yes",(ROUND(6371 * ACOS(SIN((VLOOKUP(B86,Locations!B:D,2,FALSE))*PI()/180)*SIN((VLOOKUP(C86,Locations!B:D,2,FALSE))*PI()/180) + COS((VLOOKUP(B86,Locations!B:D,2,FALSE))*PI()/180) * COS((VLOOKUP(C86,Locations!B:D,2,FALSE))*PI()/180)*COS((VLOOKUP(C86,Locations!B:D,3,FALSE))* PI()/180-(VLOOKUP(B86,Locations!B:D,3,FALSE))*PI()/180))/1.609,0))*2,(ROUND(6371 * ACOS(SIN((VLOOKUP(B86,Locations!B:D,2,FALSE))*PI()/180)*SIN((VLOOKUP(C86,Locations!B:D,2,FALSE))*PI()/180) + COS((VLOOKUP(B86,Locations!B:D,2,FALSE))*PI()/180) * COS((VLOOKUP(C86,Locations!B:D,2,FALSE))*PI()/180)*COS((VLOOKUP(C86,Locations!B:D,3,FALSE))* PI()/180-(VLOOKUP(B86,Locations!B:D,3,FALSE))*PI()/180))/1.609,0))),""))</f>
        <v/>
      </c>
      <c r="J86" s="100" t="str">
        <f>IFERROR(ROUND(IF(OR(E86="",D86="HGV - Rigid - 0% laden (miles)",D86="HGV - Articulated - 0% laden (miles)"),VLOOKUP(D86,Transport!C:D,2,FALSE)*I86*F86*G86,VLOOKUP(D86,Transport!O:P,2,FALSE)*E86*I86*F86*G86),1),"")</f>
        <v/>
      </c>
      <c r="K86" s="90"/>
    </row>
    <row r="87" spans="1:11" ht="17.399999999999999" customHeight="1" x14ac:dyDescent="0.25">
      <c r="A87" s="90"/>
      <c r="B87" s="91"/>
      <c r="C87" s="91"/>
      <c r="D87" s="91"/>
      <c r="E87" s="90"/>
      <c r="F87" s="90">
        <v>1</v>
      </c>
      <c r="G87" s="101">
        <v>1</v>
      </c>
      <c r="H87" s="91"/>
      <c r="I87" s="100" t="str">
        <f>(IFERROR(IF(H87="Yes",(ROUND(6371 * ACOS(SIN((VLOOKUP(B87,Locations!B:D,2,FALSE))*PI()/180)*SIN((VLOOKUP(C87,Locations!B:D,2,FALSE))*PI()/180) + COS((VLOOKUP(B87,Locations!B:D,2,FALSE))*PI()/180) * COS((VLOOKUP(C87,Locations!B:D,2,FALSE))*PI()/180)*COS((VLOOKUP(C87,Locations!B:D,3,FALSE))* PI()/180-(VLOOKUP(B87,Locations!B:D,3,FALSE))*PI()/180))/1.609,0))*2,(ROUND(6371 * ACOS(SIN((VLOOKUP(B87,Locations!B:D,2,FALSE))*PI()/180)*SIN((VLOOKUP(C87,Locations!B:D,2,FALSE))*PI()/180) + COS((VLOOKUP(B87,Locations!B:D,2,FALSE))*PI()/180) * COS((VLOOKUP(C87,Locations!B:D,2,FALSE))*PI()/180)*COS((VLOOKUP(C87,Locations!B:D,3,FALSE))* PI()/180-(VLOOKUP(B87,Locations!B:D,3,FALSE))*PI()/180))/1.609,0))),""))</f>
        <v/>
      </c>
      <c r="J87" s="100" t="str">
        <f>IFERROR(ROUND(IF(OR(E87="",D87="HGV - Rigid - 0% laden (miles)",D87="HGV - Articulated - 0% laden (miles)"),VLOOKUP(D87,Transport!C:D,2,FALSE)*I87*F87*G87,VLOOKUP(D87,Transport!O:P,2,FALSE)*E87*I87*F87*G87),1),"")</f>
        <v/>
      </c>
      <c r="K87" s="90"/>
    </row>
    <row r="88" spans="1:11" ht="17.399999999999999" customHeight="1" x14ac:dyDescent="0.25">
      <c r="A88" s="90"/>
      <c r="B88" s="91"/>
      <c r="C88" s="91"/>
      <c r="D88" s="91"/>
      <c r="E88" s="90"/>
      <c r="F88" s="90">
        <v>1</v>
      </c>
      <c r="G88" s="101">
        <v>1</v>
      </c>
      <c r="H88" s="91"/>
      <c r="I88" s="100" t="str">
        <f>(IFERROR(IF(H88="Yes",(ROUND(6371 * ACOS(SIN((VLOOKUP(B88,Locations!B:D,2,FALSE))*PI()/180)*SIN((VLOOKUP(C88,Locations!B:D,2,FALSE))*PI()/180) + COS((VLOOKUP(B88,Locations!B:D,2,FALSE))*PI()/180) * COS((VLOOKUP(C88,Locations!B:D,2,FALSE))*PI()/180)*COS((VLOOKUP(C88,Locations!B:D,3,FALSE))* PI()/180-(VLOOKUP(B88,Locations!B:D,3,FALSE))*PI()/180))/1.609,0))*2,(ROUND(6371 * ACOS(SIN((VLOOKUP(B88,Locations!B:D,2,FALSE))*PI()/180)*SIN((VLOOKUP(C88,Locations!B:D,2,FALSE))*PI()/180) + COS((VLOOKUP(B88,Locations!B:D,2,FALSE))*PI()/180) * COS((VLOOKUP(C88,Locations!B:D,2,FALSE))*PI()/180)*COS((VLOOKUP(C88,Locations!B:D,3,FALSE))* PI()/180-(VLOOKUP(B88,Locations!B:D,3,FALSE))*PI()/180))/1.609,0))),""))</f>
        <v/>
      </c>
      <c r="J88" s="100" t="str">
        <f>IFERROR(ROUND(IF(OR(E88="",D88="HGV - Rigid - 0% laden (miles)",D88="HGV - Articulated - 0% laden (miles)"),VLOOKUP(D88,Transport!C:D,2,FALSE)*I88*F88*G88,VLOOKUP(D88,Transport!O:P,2,FALSE)*E88*I88*F88*G88),1),"")</f>
        <v/>
      </c>
      <c r="K88" s="90"/>
    </row>
    <row r="89" spans="1:11" ht="17.399999999999999" customHeight="1" x14ac:dyDescent="0.25">
      <c r="A89" s="90"/>
      <c r="B89" s="91"/>
      <c r="C89" s="91"/>
      <c r="D89" s="91"/>
      <c r="E89" s="90"/>
      <c r="F89" s="90">
        <v>1</v>
      </c>
      <c r="G89" s="101">
        <v>1</v>
      </c>
      <c r="H89" s="91"/>
      <c r="I89" s="100" t="str">
        <f>(IFERROR(IF(H89="Yes",(ROUND(6371 * ACOS(SIN((VLOOKUP(B89,Locations!B:D,2,FALSE))*PI()/180)*SIN((VLOOKUP(C89,Locations!B:D,2,FALSE))*PI()/180) + COS((VLOOKUP(B89,Locations!B:D,2,FALSE))*PI()/180) * COS((VLOOKUP(C89,Locations!B:D,2,FALSE))*PI()/180)*COS((VLOOKUP(C89,Locations!B:D,3,FALSE))* PI()/180-(VLOOKUP(B89,Locations!B:D,3,FALSE))*PI()/180))/1.609,0))*2,(ROUND(6371 * ACOS(SIN((VLOOKUP(B89,Locations!B:D,2,FALSE))*PI()/180)*SIN((VLOOKUP(C89,Locations!B:D,2,FALSE))*PI()/180) + COS((VLOOKUP(B89,Locations!B:D,2,FALSE))*PI()/180) * COS((VLOOKUP(C89,Locations!B:D,2,FALSE))*PI()/180)*COS((VLOOKUP(C89,Locations!B:D,3,FALSE))* PI()/180-(VLOOKUP(B89,Locations!B:D,3,FALSE))*PI()/180))/1.609,0))),""))</f>
        <v/>
      </c>
      <c r="J89" s="100" t="str">
        <f>IFERROR(ROUND(IF(OR(E89="",D89="HGV - Rigid - 0% laden (miles)",D89="HGV - Articulated - 0% laden (miles)"),VLOOKUP(D89,Transport!C:D,2,FALSE)*I89*F89*G89,VLOOKUP(D89,Transport!O:P,2,FALSE)*E89*I89*F89*G89),1),"")</f>
        <v/>
      </c>
      <c r="K89" s="90"/>
    </row>
    <row r="90" spans="1:11" ht="17.399999999999999" customHeight="1" x14ac:dyDescent="0.25">
      <c r="A90" s="90"/>
      <c r="B90" s="91"/>
      <c r="C90" s="91"/>
      <c r="D90" s="91"/>
      <c r="E90" s="90"/>
      <c r="F90" s="90">
        <v>1</v>
      </c>
      <c r="G90" s="101">
        <v>1</v>
      </c>
      <c r="H90" s="91"/>
      <c r="I90" s="100" t="str">
        <f>(IFERROR(IF(H90="Yes",(ROUND(6371 * ACOS(SIN((VLOOKUP(B90,Locations!B:D,2,FALSE))*PI()/180)*SIN((VLOOKUP(C90,Locations!B:D,2,FALSE))*PI()/180) + COS((VLOOKUP(B90,Locations!B:D,2,FALSE))*PI()/180) * COS((VLOOKUP(C90,Locations!B:D,2,FALSE))*PI()/180)*COS((VLOOKUP(C90,Locations!B:D,3,FALSE))* PI()/180-(VLOOKUP(B90,Locations!B:D,3,FALSE))*PI()/180))/1.609,0))*2,(ROUND(6371 * ACOS(SIN((VLOOKUP(B90,Locations!B:D,2,FALSE))*PI()/180)*SIN((VLOOKUP(C90,Locations!B:D,2,FALSE))*PI()/180) + COS((VLOOKUP(B90,Locations!B:D,2,FALSE))*PI()/180) * COS((VLOOKUP(C90,Locations!B:D,2,FALSE))*PI()/180)*COS((VLOOKUP(C90,Locations!B:D,3,FALSE))* PI()/180-(VLOOKUP(B90,Locations!B:D,3,FALSE))*PI()/180))/1.609,0))),""))</f>
        <v/>
      </c>
      <c r="J90" s="100" t="str">
        <f>IFERROR(ROUND(IF(OR(E90="",D90="HGV - Rigid - 0% laden (miles)",D90="HGV - Articulated - 0% laden (miles)"),VLOOKUP(D90,Transport!C:D,2,FALSE)*I90*F90*G90,VLOOKUP(D90,Transport!O:P,2,FALSE)*E90*I90*F90*G90),1),"")</f>
        <v/>
      </c>
      <c r="K90" s="90"/>
    </row>
    <row r="91" spans="1:11" ht="17.399999999999999" customHeight="1" x14ac:dyDescent="0.25">
      <c r="A91" s="90"/>
      <c r="B91" s="91"/>
      <c r="C91" s="91"/>
      <c r="D91" s="91"/>
      <c r="E91" s="90"/>
      <c r="F91" s="90">
        <v>1</v>
      </c>
      <c r="G91" s="101">
        <v>1</v>
      </c>
      <c r="H91" s="91"/>
      <c r="I91" s="100" t="str">
        <f>(IFERROR(IF(H91="Yes",(ROUND(6371 * ACOS(SIN((VLOOKUP(B91,Locations!B:D,2,FALSE))*PI()/180)*SIN((VLOOKUP(C91,Locations!B:D,2,FALSE))*PI()/180) + COS((VLOOKUP(B91,Locations!B:D,2,FALSE))*PI()/180) * COS((VLOOKUP(C91,Locations!B:D,2,FALSE))*PI()/180)*COS((VLOOKUP(C91,Locations!B:D,3,FALSE))* PI()/180-(VLOOKUP(B91,Locations!B:D,3,FALSE))*PI()/180))/1.609,0))*2,(ROUND(6371 * ACOS(SIN((VLOOKUP(B91,Locations!B:D,2,FALSE))*PI()/180)*SIN((VLOOKUP(C91,Locations!B:D,2,FALSE))*PI()/180) + COS((VLOOKUP(B91,Locations!B:D,2,FALSE))*PI()/180) * COS((VLOOKUP(C91,Locations!B:D,2,FALSE))*PI()/180)*COS((VLOOKUP(C91,Locations!B:D,3,FALSE))* PI()/180-(VLOOKUP(B91,Locations!B:D,3,FALSE))*PI()/180))/1.609,0))),""))</f>
        <v/>
      </c>
      <c r="J91" s="100" t="str">
        <f>IFERROR(ROUND(IF(OR(E91="",D91="HGV - Rigid - 0% laden (miles)",D91="HGV - Articulated - 0% laden (miles)"),VLOOKUP(D91,Transport!C:D,2,FALSE)*I91*F91*G91,VLOOKUP(D91,Transport!O:P,2,FALSE)*E91*I91*F91*G91),1),"")</f>
        <v/>
      </c>
      <c r="K91" s="90"/>
    </row>
    <row r="94" spans="1:11" ht="22.8" x14ac:dyDescent="0.4">
      <c r="A94" s="94" t="s">
        <v>253</v>
      </c>
    </row>
    <row r="95" spans="1:11" ht="16.5" customHeight="1" thickBot="1" x14ac:dyDescent="0.45">
      <c r="A95" s="94"/>
    </row>
    <row r="96" spans="1:11" ht="32.4" customHeight="1" thickBot="1" x14ac:dyDescent="0.3">
      <c r="A96" s="217" t="s">
        <v>254</v>
      </c>
      <c r="B96" s="218"/>
      <c r="C96" s="218"/>
      <c r="D96" s="219"/>
    </row>
    <row r="97" spans="1:8" ht="42.6" customHeight="1" x14ac:dyDescent="0.25">
      <c r="A97" s="80" t="s">
        <v>227</v>
      </c>
      <c r="B97" s="80" t="s">
        <v>255</v>
      </c>
      <c r="C97" s="80" t="s">
        <v>256</v>
      </c>
      <c r="D97" s="80" t="s">
        <v>246</v>
      </c>
      <c r="E97" s="80" t="s">
        <v>230</v>
      </c>
      <c r="F97" s="102" t="s">
        <v>257</v>
      </c>
    </row>
    <row r="98" spans="1:8" ht="17.399999999999999" customHeight="1" x14ac:dyDescent="0.25">
      <c r="A98" s="90"/>
      <c r="B98" s="91"/>
      <c r="C98" s="92"/>
      <c r="D98" s="101">
        <v>1</v>
      </c>
      <c r="E98" s="19" t="str">
        <f>IFERROR(VLOOKUP(B98,Transport!$L$2:$M$28,2,FALSE)*C98*D98,"")</f>
        <v/>
      </c>
      <c r="F98" s="90"/>
    </row>
    <row r="99" spans="1:8" ht="17.399999999999999" customHeight="1" x14ac:dyDescent="0.25">
      <c r="A99" s="90"/>
      <c r="B99" s="91"/>
      <c r="C99" s="92"/>
      <c r="D99" s="101">
        <v>1</v>
      </c>
      <c r="E99" s="19" t="str">
        <f>IFERROR(VLOOKUP(B99,Transport!$L$2:$M$28,2,FALSE)*C99*D99,"")</f>
        <v/>
      </c>
      <c r="F99" s="90"/>
    </row>
    <row r="100" spans="1:8" ht="17.399999999999999" customHeight="1" x14ac:dyDescent="0.25">
      <c r="A100" s="90"/>
      <c r="B100" s="91"/>
      <c r="C100" s="92"/>
      <c r="D100" s="101">
        <v>1</v>
      </c>
      <c r="E100" s="19" t="str">
        <f>IFERROR(VLOOKUP(B100,Transport!$L$2:$M$28,2,FALSE)*C100*D100,"")</f>
        <v/>
      </c>
      <c r="F100" s="90"/>
    </row>
    <row r="101" spans="1:8" ht="17.399999999999999" customHeight="1" x14ac:dyDescent="0.25">
      <c r="A101" s="90"/>
      <c r="B101" s="91"/>
      <c r="C101" s="92"/>
      <c r="D101" s="101">
        <v>1</v>
      </c>
      <c r="E101" s="19" t="str">
        <f>IFERROR(VLOOKUP(B101,Transport!$L$2:$M$28,2,FALSE)*C101*D101,"")</f>
        <v/>
      </c>
      <c r="F101" s="90"/>
    </row>
    <row r="102" spans="1:8" ht="17.399999999999999" customHeight="1" x14ac:dyDescent="0.25">
      <c r="A102" s="90"/>
      <c r="B102" s="91"/>
      <c r="C102" s="92"/>
      <c r="D102" s="101">
        <v>1</v>
      </c>
      <c r="E102" s="19" t="str">
        <f>IFERROR(VLOOKUP(B102,Transport!$L$2:$M$28,2,FALSE)*C102*D102,"")</f>
        <v/>
      </c>
      <c r="F102" s="90"/>
    </row>
    <row r="103" spans="1:8" ht="17.399999999999999" customHeight="1" x14ac:dyDescent="0.25">
      <c r="A103" s="90"/>
      <c r="B103" s="91"/>
      <c r="C103" s="92"/>
      <c r="D103" s="101">
        <v>1</v>
      </c>
      <c r="E103" s="19" t="str">
        <f>IFERROR(VLOOKUP(B103,Transport!$L$2:$M$28,2,FALSE)*C103*D103,"")</f>
        <v/>
      </c>
      <c r="F103" s="90"/>
    </row>
    <row r="104" spans="1:8" ht="17.399999999999999" customHeight="1" x14ac:dyDescent="0.25">
      <c r="A104" s="90"/>
      <c r="B104" s="91"/>
      <c r="C104" s="92"/>
      <c r="D104" s="101">
        <v>1</v>
      </c>
      <c r="E104" s="19" t="str">
        <f>IFERROR(VLOOKUP(B104,Transport!$L$2:$M$28,2,FALSE)*C104*D104,"")</f>
        <v/>
      </c>
      <c r="F104" s="90"/>
    </row>
    <row r="105" spans="1:8" ht="17.399999999999999" customHeight="1" x14ac:dyDescent="0.25">
      <c r="A105" s="90"/>
      <c r="B105" s="91"/>
      <c r="C105" s="92"/>
      <c r="D105" s="101">
        <v>1</v>
      </c>
      <c r="E105" s="19" t="str">
        <f>IFERROR(VLOOKUP(B105,Transport!$L$2:$M$28,2,FALSE)*C105*D105,"")</f>
        <v/>
      </c>
      <c r="F105" s="90"/>
    </row>
    <row r="106" spans="1:8" ht="17.399999999999999" customHeight="1" x14ac:dyDescent="0.25">
      <c r="A106" s="90"/>
      <c r="B106" s="91"/>
      <c r="C106" s="92"/>
      <c r="D106" s="101">
        <v>1</v>
      </c>
      <c r="E106" s="19" t="str">
        <f>IFERROR(VLOOKUP(B106,Transport!$L$2:$M$28,2,FALSE)*C106*D106,"")</f>
        <v/>
      </c>
      <c r="F106" s="90"/>
    </row>
    <row r="107" spans="1:8" ht="17.399999999999999" customHeight="1" x14ac:dyDescent="0.25">
      <c r="E107" s="17" t="str">
        <f>IFERROR(VLOOKUP(C107,Transport!$L$2:$M$24,2,FALSE)*D107,"")</f>
        <v/>
      </c>
    </row>
    <row r="108" spans="1:8" ht="17.399999999999999" customHeight="1" x14ac:dyDescent="0.4">
      <c r="A108" s="94" t="s">
        <v>258</v>
      </c>
    </row>
    <row r="109" spans="1:8" ht="17.399999999999999" customHeight="1" thickBot="1" x14ac:dyDescent="0.45">
      <c r="A109" s="94"/>
    </row>
    <row r="110" spans="1:8" ht="32.4" customHeight="1" thickBot="1" x14ac:dyDescent="0.3">
      <c r="A110" s="217" t="s">
        <v>259</v>
      </c>
      <c r="B110" s="218"/>
      <c r="C110" s="218"/>
      <c r="D110" s="219"/>
    </row>
    <row r="111" spans="1:8" ht="38.4" customHeight="1" x14ac:dyDescent="0.25">
      <c r="A111" s="80" t="s">
        <v>227</v>
      </c>
      <c r="B111" s="80" t="s">
        <v>228</v>
      </c>
      <c r="C111" s="80" t="s">
        <v>248</v>
      </c>
      <c r="D111" s="80" t="s">
        <v>244</v>
      </c>
      <c r="E111" s="102" t="s">
        <v>245</v>
      </c>
      <c r="F111" s="80" t="s">
        <v>246</v>
      </c>
      <c r="G111" s="80" t="s">
        <v>230</v>
      </c>
      <c r="H111" s="102" t="s">
        <v>257</v>
      </c>
    </row>
    <row r="112" spans="1:8" ht="17.399999999999999" customHeight="1" x14ac:dyDescent="0.25">
      <c r="A112" s="90"/>
      <c r="B112" s="91"/>
      <c r="C112" s="92"/>
      <c r="D112" s="90"/>
      <c r="E112" s="90">
        <v>1</v>
      </c>
      <c r="F112" s="101">
        <v>1</v>
      </c>
      <c r="G112" s="19" t="str">
        <f>IFERROR(VLOOKUP(B112,Transport!L:M,2,FALSE)*'Dept C Planning'!C112*'Dept C Planning'!D112*'Dept C Planning'!E112*'Dept C Planning'!F112,"")</f>
        <v/>
      </c>
      <c r="H112" s="90"/>
    </row>
    <row r="113" spans="1:8" ht="17.399999999999999" customHeight="1" x14ac:dyDescent="0.25">
      <c r="A113" s="90"/>
      <c r="B113" s="91"/>
      <c r="C113" s="92"/>
      <c r="D113" s="90"/>
      <c r="E113" s="90">
        <v>1</v>
      </c>
      <c r="F113" s="101">
        <v>1</v>
      </c>
      <c r="G113" s="19" t="str">
        <f>IFERROR(VLOOKUP(B113,Transport!L:M,2,FALSE)*'Dept C Planning'!C113*'Dept C Planning'!D113*'Dept C Planning'!E113*'Dept C Planning'!F113,"")</f>
        <v/>
      </c>
      <c r="H113" s="90"/>
    </row>
    <row r="114" spans="1:8" ht="17.399999999999999" customHeight="1" x14ac:dyDescent="0.25">
      <c r="A114" s="90"/>
      <c r="B114" s="91"/>
      <c r="C114" s="92"/>
      <c r="D114" s="90"/>
      <c r="E114" s="90">
        <v>1</v>
      </c>
      <c r="F114" s="101">
        <v>1</v>
      </c>
      <c r="G114" s="19" t="str">
        <f>IFERROR(VLOOKUP(B114,Transport!L:M,2,FALSE)*'Dept C Planning'!C114*'Dept C Planning'!D114*'Dept C Planning'!E114*'Dept C Planning'!F114,"")</f>
        <v/>
      </c>
      <c r="H114" s="90"/>
    </row>
    <row r="115" spans="1:8" ht="17.399999999999999" customHeight="1" x14ac:dyDescent="0.25">
      <c r="A115" s="90"/>
      <c r="B115" s="91"/>
      <c r="C115" s="92"/>
      <c r="D115" s="90"/>
      <c r="E115" s="90">
        <v>1</v>
      </c>
      <c r="F115" s="101">
        <v>1</v>
      </c>
      <c r="G115" s="19" t="str">
        <f>IFERROR(VLOOKUP(B115,Transport!L:M,2,FALSE)*'Dept C Planning'!C115*'Dept C Planning'!D115*'Dept C Planning'!E115*'Dept C Planning'!F115,"")</f>
        <v/>
      </c>
      <c r="H115" s="90"/>
    </row>
    <row r="116" spans="1:8" ht="17.399999999999999" customHeight="1" x14ac:dyDescent="0.25">
      <c r="A116" s="90"/>
      <c r="B116" s="91"/>
      <c r="C116" s="92"/>
      <c r="D116" s="90"/>
      <c r="E116" s="90">
        <v>1</v>
      </c>
      <c r="F116" s="101">
        <v>1</v>
      </c>
      <c r="G116" s="19" t="str">
        <f>IFERROR(VLOOKUP(B116,Transport!L:M,2,FALSE)*'Dept C Planning'!C116*'Dept C Planning'!D116*'Dept C Planning'!E116*'Dept C Planning'!F116,"")</f>
        <v/>
      </c>
      <c r="H116" s="90"/>
    </row>
    <row r="117" spans="1:8" ht="17.399999999999999" customHeight="1" x14ac:dyDescent="0.25">
      <c r="A117" s="90"/>
      <c r="B117" s="91"/>
      <c r="C117" s="92"/>
      <c r="D117" s="90"/>
      <c r="E117" s="90">
        <v>1</v>
      </c>
      <c r="F117" s="101">
        <v>1</v>
      </c>
      <c r="G117" s="19" t="str">
        <f>IFERROR(VLOOKUP(B117,Transport!L:M,2,FALSE)*'Dept C Planning'!C117*'Dept C Planning'!D117*'Dept C Planning'!E117*'Dept C Planning'!F117,"")</f>
        <v/>
      </c>
      <c r="H117" s="90"/>
    </row>
    <row r="118" spans="1:8" ht="17.399999999999999" customHeight="1" x14ac:dyDescent="0.25">
      <c r="A118" s="90"/>
      <c r="B118" s="91"/>
      <c r="C118" s="92"/>
      <c r="D118" s="90"/>
      <c r="E118" s="90">
        <v>1</v>
      </c>
      <c r="F118" s="101">
        <v>1</v>
      </c>
      <c r="G118" s="19" t="str">
        <f>IFERROR(VLOOKUP(B118,Transport!L:M,2,FALSE)*'Dept C Planning'!C118*'Dept C Planning'!D118*'Dept C Planning'!E118*'Dept C Planning'!F118,"")</f>
        <v/>
      </c>
      <c r="H118" s="90"/>
    </row>
    <row r="119" spans="1:8" ht="17.399999999999999" customHeight="1" x14ac:dyDescent="0.25">
      <c r="A119" s="90"/>
      <c r="B119" s="91"/>
      <c r="C119" s="92"/>
      <c r="D119" s="90"/>
      <c r="E119" s="90">
        <v>1</v>
      </c>
      <c r="F119" s="101">
        <v>1</v>
      </c>
      <c r="G119" s="19" t="str">
        <f>IFERROR(VLOOKUP(B119,Transport!L:M,2,FALSE)*'Dept C Planning'!C119*'Dept C Planning'!D119*'Dept C Planning'!E119*'Dept C Planning'!F119,"")</f>
        <v/>
      </c>
      <c r="H119" s="90"/>
    </row>
    <row r="120" spans="1:8" ht="17.399999999999999" customHeight="1" x14ac:dyDescent="0.25">
      <c r="A120" s="90"/>
      <c r="B120" s="91"/>
      <c r="C120" s="92"/>
      <c r="D120" s="90"/>
      <c r="E120" s="90">
        <v>1</v>
      </c>
      <c r="F120" s="101">
        <v>1</v>
      </c>
      <c r="G120" s="19" t="str">
        <f>IFERROR(VLOOKUP(B120,Transport!L:M,2,FALSE)*'Dept C Planning'!C120*'Dept C Planning'!D120*'Dept C Planning'!E120*'Dept C Planning'!F120,"")</f>
        <v/>
      </c>
      <c r="H120" s="90"/>
    </row>
    <row r="121" spans="1:8" ht="17.399999999999999" customHeight="1" x14ac:dyDescent="0.25">
      <c r="A121" s="90"/>
      <c r="B121" s="91"/>
      <c r="C121" s="92"/>
      <c r="D121" s="90"/>
      <c r="E121" s="90">
        <v>1</v>
      </c>
      <c r="F121" s="101">
        <v>1</v>
      </c>
      <c r="G121" s="19" t="str">
        <f>IFERROR(VLOOKUP(B121,Transport!L:M,2,FALSE)*'Dept C Planning'!C121*'Dept C Planning'!D121*'Dept C Planning'!E121*'Dept C Planning'!F121,"")</f>
        <v/>
      </c>
      <c r="H121" s="90"/>
    </row>
    <row r="122" spans="1:8" ht="17.399999999999999" customHeight="1" x14ac:dyDescent="0.25">
      <c r="A122" s="90"/>
      <c r="B122" s="91"/>
      <c r="C122" s="92"/>
      <c r="D122" s="90"/>
      <c r="E122" s="90">
        <v>1</v>
      </c>
      <c r="F122" s="101">
        <v>1</v>
      </c>
      <c r="G122" s="19" t="str">
        <f>IFERROR(VLOOKUP(B122,Transport!L:M,2,FALSE)*'Dept C Planning'!C122*'Dept C Planning'!D122*'Dept C Planning'!E122*'Dept C Planning'!F122,"")</f>
        <v/>
      </c>
      <c r="H122" s="90"/>
    </row>
    <row r="123" spans="1:8" ht="17.399999999999999" customHeight="1" x14ac:dyDescent="0.25">
      <c r="A123" s="90"/>
      <c r="B123" s="91"/>
      <c r="C123" s="92"/>
      <c r="D123" s="90"/>
      <c r="E123" s="90">
        <v>1</v>
      </c>
      <c r="F123" s="101">
        <v>1</v>
      </c>
      <c r="G123" s="19" t="str">
        <f>IFERROR(VLOOKUP(B123,Transport!L:M,2,FALSE)*'Dept C Planning'!C123*'Dept C Planning'!D123*'Dept C Planning'!E123*'Dept C Planning'!F123,"")</f>
        <v/>
      </c>
      <c r="H123" s="90"/>
    </row>
    <row r="124" spans="1:8" ht="17.399999999999999" customHeight="1" x14ac:dyDescent="0.25">
      <c r="A124" s="90"/>
      <c r="B124" s="91"/>
      <c r="C124" s="92"/>
      <c r="D124" s="90"/>
      <c r="E124" s="90">
        <v>1</v>
      </c>
      <c r="F124" s="101">
        <v>1</v>
      </c>
      <c r="G124" s="19" t="str">
        <f>IFERROR(VLOOKUP(B124,Transport!L:M,2,FALSE)*'Dept C Planning'!C124*'Dept C Planning'!D124*'Dept C Planning'!E124*'Dept C Planning'!F124,"")</f>
        <v/>
      </c>
      <c r="H124" s="90"/>
    </row>
    <row r="125" spans="1:8" ht="17.399999999999999" customHeight="1" x14ac:dyDescent="0.25">
      <c r="A125" s="90"/>
      <c r="B125" s="91"/>
      <c r="C125" s="92"/>
      <c r="D125" s="90"/>
      <c r="E125" s="90">
        <v>1</v>
      </c>
      <c r="F125" s="101">
        <v>1</v>
      </c>
      <c r="G125" s="19" t="str">
        <f>IFERROR(VLOOKUP(B125,Transport!L:M,2,FALSE)*'Dept C Planning'!C125*'Dept C Planning'!D125*'Dept C Planning'!E125*'Dept C Planning'!F125,"")</f>
        <v/>
      </c>
      <c r="H125" s="90"/>
    </row>
    <row r="126" spans="1:8" ht="17.399999999999999" customHeight="1" x14ac:dyDescent="0.25">
      <c r="A126" s="90"/>
      <c r="B126" s="91"/>
      <c r="C126" s="92"/>
      <c r="D126" s="90"/>
      <c r="E126" s="90">
        <v>1</v>
      </c>
      <c r="F126" s="101">
        <v>1</v>
      </c>
      <c r="G126" s="19" t="str">
        <f>IFERROR(VLOOKUP(B126,Transport!L:M,2,FALSE)*'Dept C Planning'!C126*'Dept C Planning'!D126*'Dept C Planning'!E126*'Dept C Planning'!F126,"")</f>
        <v/>
      </c>
      <c r="H126" s="90"/>
    </row>
    <row r="127" spans="1:8" ht="17.399999999999999" customHeight="1" x14ac:dyDescent="0.25">
      <c r="A127" s="90"/>
      <c r="B127" s="91"/>
      <c r="C127" s="92"/>
      <c r="D127" s="90"/>
      <c r="E127" s="90">
        <v>1</v>
      </c>
      <c r="F127" s="101">
        <v>1</v>
      </c>
      <c r="G127" s="19" t="str">
        <f>IFERROR(VLOOKUP(B127,Transport!L:M,2,FALSE)*'Dept C Planning'!C127*'Dept C Planning'!D127*'Dept C Planning'!E127*'Dept C Planning'!F127,"")</f>
        <v/>
      </c>
      <c r="H127" s="90"/>
    </row>
    <row r="128" spans="1:8" ht="17.399999999999999" customHeight="1" x14ac:dyDescent="0.25">
      <c r="A128" s="90"/>
      <c r="B128" s="91"/>
      <c r="C128" s="92"/>
      <c r="D128" s="90"/>
      <c r="E128" s="90">
        <v>1</v>
      </c>
      <c r="F128" s="101">
        <v>1</v>
      </c>
      <c r="G128" s="19" t="str">
        <f>IFERROR(VLOOKUP(B128,Transport!L:M,2,FALSE)*'Dept C Planning'!C128*'Dept C Planning'!D128*'Dept C Planning'!E128*'Dept C Planning'!F128,"")</f>
        <v/>
      </c>
      <c r="H128" s="90"/>
    </row>
    <row r="129" spans="1:8" ht="17.399999999999999" customHeight="1" x14ac:dyDescent="0.25">
      <c r="A129" s="90"/>
      <c r="B129" s="91"/>
      <c r="C129" s="92"/>
      <c r="D129" s="90"/>
      <c r="E129" s="90">
        <v>1</v>
      </c>
      <c r="F129" s="101">
        <v>1</v>
      </c>
      <c r="G129" s="19" t="str">
        <f>IFERROR(VLOOKUP(B129,Transport!L:M,2,FALSE)*'Dept C Planning'!C129*'Dept C Planning'!D129*'Dept C Planning'!E129*'Dept C Planning'!F129,"")</f>
        <v/>
      </c>
      <c r="H129" s="90"/>
    </row>
    <row r="130" spans="1:8" ht="17.399999999999999" customHeight="1" x14ac:dyDescent="0.25">
      <c r="A130" s="90"/>
      <c r="B130" s="91"/>
      <c r="C130" s="92"/>
      <c r="D130" s="90"/>
      <c r="E130" s="90">
        <v>1</v>
      </c>
      <c r="F130" s="101">
        <v>1</v>
      </c>
      <c r="G130" s="19" t="str">
        <f>IFERROR(VLOOKUP(B130,Transport!L:M,2,FALSE)*'Dept C Planning'!C130*'Dept C Planning'!D130*'Dept C Planning'!E130*'Dept C Planning'!F130,"")</f>
        <v/>
      </c>
      <c r="H130" s="90"/>
    </row>
    <row r="131" spans="1:8" ht="17.399999999999999" customHeight="1" x14ac:dyDescent="0.25">
      <c r="A131" s="90"/>
      <c r="B131" s="91"/>
      <c r="C131" s="92"/>
      <c r="D131" s="90"/>
      <c r="E131" s="90">
        <v>1</v>
      </c>
      <c r="F131" s="101">
        <v>1</v>
      </c>
      <c r="G131" s="19" t="str">
        <f>IFERROR(VLOOKUP(B131,Transport!L:M,2,FALSE)*'Dept C Planning'!C131*'Dept C Planning'!D131*'Dept C Planning'!E131*'Dept C Planning'!F131,"")</f>
        <v/>
      </c>
      <c r="H131" s="90"/>
    </row>
    <row r="132" spans="1:8" ht="17.399999999999999" customHeight="1" x14ac:dyDescent="0.25">
      <c r="A132" s="90"/>
      <c r="B132" s="91"/>
      <c r="C132" s="92"/>
      <c r="D132" s="90"/>
      <c r="E132" s="90">
        <v>1</v>
      </c>
      <c r="F132" s="101">
        <v>1</v>
      </c>
      <c r="G132" s="19" t="str">
        <f>IFERROR(VLOOKUP(B132,Transport!L:M,2,FALSE)*'Dept C Planning'!C132*'Dept C Planning'!D132*'Dept C Planning'!E132*'Dept C Planning'!F132,"")</f>
        <v/>
      </c>
      <c r="H132" s="90"/>
    </row>
    <row r="133" spans="1:8" ht="17.399999999999999" customHeight="1" x14ac:dyDescent="0.25">
      <c r="A133" s="90"/>
      <c r="B133" s="91"/>
      <c r="C133" s="92"/>
      <c r="D133" s="90"/>
      <c r="E133" s="90">
        <v>1</v>
      </c>
      <c r="F133" s="101">
        <v>1</v>
      </c>
      <c r="G133" s="19" t="str">
        <f>IFERROR(VLOOKUP(B133,Transport!L:M,2,FALSE)*'Dept C Planning'!C133*'Dept C Planning'!D133*'Dept C Planning'!E133*'Dept C Planning'!F133,"")</f>
        <v/>
      </c>
      <c r="H133" s="90"/>
    </row>
    <row r="134" spans="1:8" ht="17.399999999999999" customHeight="1" x14ac:dyDescent="0.25">
      <c r="A134" s="90"/>
      <c r="B134" s="91"/>
      <c r="C134" s="92"/>
      <c r="D134" s="90"/>
      <c r="E134" s="90">
        <v>1</v>
      </c>
      <c r="F134" s="101">
        <v>1</v>
      </c>
      <c r="G134" s="19" t="str">
        <f>IFERROR(VLOOKUP(B134,Transport!L:M,2,FALSE)*'Dept C Planning'!C134*'Dept C Planning'!D134*'Dept C Planning'!E134*'Dept C Planning'!F134,"")</f>
        <v/>
      </c>
      <c r="H134" s="90"/>
    </row>
    <row r="135" spans="1:8" ht="17.399999999999999" customHeight="1" x14ac:dyDescent="0.25">
      <c r="A135" s="90"/>
      <c r="B135" s="91"/>
      <c r="C135" s="92"/>
      <c r="D135" s="90"/>
      <c r="E135" s="90">
        <v>1</v>
      </c>
      <c r="F135" s="101">
        <v>1</v>
      </c>
      <c r="G135" s="19" t="str">
        <f>IFERROR(VLOOKUP(B135,Transport!L:M,2,FALSE)*'Dept C Planning'!C135*'Dept C Planning'!D135*'Dept C Planning'!E135*'Dept C Planning'!F135,"")</f>
        <v/>
      </c>
      <c r="H135" s="90"/>
    </row>
    <row r="136" spans="1:8" ht="17.399999999999999" customHeight="1" x14ac:dyDescent="0.25">
      <c r="A136" s="90"/>
      <c r="B136" s="91"/>
      <c r="C136" s="92"/>
      <c r="D136" s="90"/>
      <c r="E136" s="90">
        <v>1</v>
      </c>
      <c r="F136" s="101">
        <v>1</v>
      </c>
      <c r="G136" s="19" t="str">
        <f>IFERROR(VLOOKUP(B136,Transport!L:M,2,FALSE)*'Dept C Planning'!C136*'Dept C Planning'!D136*'Dept C Planning'!E136*'Dept C Planning'!F136,"")</f>
        <v/>
      </c>
      <c r="H136" s="90"/>
    </row>
    <row r="137" spans="1:8" ht="17.399999999999999" customHeight="1" x14ac:dyDescent="0.25">
      <c r="A137" s="90"/>
      <c r="B137" s="91"/>
      <c r="C137" s="92"/>
      <c r="D137" s="90"/>
      <c r="E137" s="90">
        <v>1</v>
      </c>
      <c r="F137" s="101">
        <v>1</v>
      </c>
      <c r="G137" s="19" t="str">
        <f>IFERROR(VLOOKUP(B137,Transport!L:M,2,FALSE)*'Dept C Planning'!C137*'Dept C Planning'!D137*'Dept C Planning'!E137*'Dept C Planning'!F137,"")</f>
        <v/>
      </c>
      <c r="H137" s="90"/>
    </row>
    <row r="140" spans="1:8" ht="17.399999999999999" customHeight="1" x14ac:dyDescent="0.4">
      <c r="A140" s="94" t="s">
        <v>260</v>
      </c>
    </row>
    <row r="141" spans="1:8" ht="17.399999999999999" customHeight="1" thickBot="1" x14ac:dyDescent="0.45">
      <c r="A141" s="94"/>
    </row>
    <row r="142" spans="1:8" ht="27.9" customHeight="1" thickBot="1" x14ac:dyDescent="0.3">
      <c r="A142" s="217" t="s">
        <v>261</v>
      </c>
      <c r="B142" s="218"/>
      <c r="C142" s="218"/>
      <c r="D142" s="219"/>
    </row>
    <row r="143" spans="1:8" ht="40.5" customHeight="1" x14ac:dyDescent="0.25">
      <c r="A143" s="80" t="s">
        <v>227</v>
      </c>
      <c r="B143" s="80" t="s">
        <v>228</v>
      </c>
      <c r="C143" s="80" t="s">
        <v>248</v>
      </c>
      <c r="D143" s="80" t="s">
        <v>252</v>
      </c>
      <c r="E143" s="102" t="s">
        <v>245</v>
      </c>
      <c r="F143" s="80" t="s">
        <v>246</v>
      </c>
      <c r="G143" s="80" t="s">
        <v>230</v>
      </c>
      <c r="H143" s="102" t="s">
        <v>257</v>
      </c>
    </row>
    <row r="144" spans="1:8" ht="17.399999999999999" customHeight="1" x14ac:dyDescent="0.25">
      <c r="A144" s="90"/>
      <c r="B144" s="91"/>
      <c r="C144" s="92"/>
      <c r="D144" s="92"/>
      <c r="E144" s="90">
        <v>1</v>
      </c>
      <c r="F144" s="101">
        <v>1</v>
      </c>
      <c r="G144" s="19" t="str">
        <f>IFERROR(IF(OR(D144="",B144="HGV - Rigid - 0% laden (miles)",B144="HGV - Articulated - 0% laden (miles)"),VLOOKUP(B144,Transport!C:D,2,FALSE)*C144*E144*F144,VLOOKUP(B144,Transport!O:P,2,FALSE)*C144*E144*F144*D144),"")</f>
        <v/>
      </c>
      <c r="H144" s="90"/>
    </row>
    <row r="145" spans="1:8" ht="17.399999999999999" customHeight="1" x14ac:dyDescent="0.25">
      <c r="A145" s="90"/>
      <c r="B145" s="91"/>
      <c r="C145" s="92"/>
      <c r="D145" s="92"/>
      <c r="E145" s="90">
        <v>1</v>
      </c>
      <c r="F145" s="101">
        <v>1</v>
      </c>
      <c r="G145" s="19" t="str">
        <f>IFERROR(IF(OR(D145="",B145="HGV - Rigid - 0% laden (miles)",B145="HGV - Articulated - 0% laden (miles)"),VLOOKUP(B145,Transport!C:D,2,FALSE)*C145*E145*F145,VLOOKUP(B145,Transport!O:P,2,FALSE)*C145*E145*F145*D145),"")</f>
        <v/>
      </c>
      <c r="H145" s="90"/>
    </row>
    <row r="146" spans="1:8" ht="17.399999999999999" customHeight="1" x14ac:dyDescent="0.25">
      <c r="A146" s="90"/>
      <c r="B146" s="91"/>
      <c r="C146" s="92"/>
      <c r="D146" s="92"/>
      <c r="E146" s="90">
        <v>1</v>
      </c>
      <c r="F146" s="101">
        <v>1</v>
      </c>
      <c r="G146" s="19" t="str">
        <f>IFERROR(IF(OR(D146="",B146="HGV - Rigid - 0% laden (miles)",B146="HGV - Articulated - 0% laden (miles)"),VLOOKUP(B146,Transport!C:D,2,FALSE)*C146*E146*F146,VLOOKUP(B146,Transport!O:P,2,FALSE)*C146*E146*F146*D146),"")</f>
        <v/>
      </c>
      <c r="H146" s="90"/>
    </row>
    <row r="147" spans="1:8" ht="17.399999999999999" customHeight="1" x14ac:dyDescent="0.25">
      <c r="A147" s="90"/>
      <c r="B147" s="91"/>
      <c r="C147" s="92"/>
      <c r="D147" s="92"/>
      <c r="E147" s="90">
        <v>1</v>
      </c>
      <c r="F147" s="101">
        <v>1</v>
      </c>
      <c r="G147" s="19" t="str">
        <f>IFERROR(IF(OR(D147="",B147="HGV - Rigid - 0% laden (miles)",B147="HGV - Articulated - 0% laden (miles)"),VLOOKUP(B147,Transport!C:D,2,FALSE)*C147*E147*F147,VLOOKUP(B147,Transport!O:P,2,FALSE)*C147*E147*F147*D147),"")</f>
        <v/>
      </c>
      <c r="H147" s="90"/>
    </row>
    <row r="148" spans="1:8" ht="17.399999999999999" customHeight="1" x14ac:dyDescent="0.25">
      <c r="A148" s="90"/>
      <c r="B148" s="91"/>
      <c r="C148" s="92"/>
      <c r="D148" s="92"/>
      <c r="E148" s="90">
        <v>1</v>
      </c>
      <c r="F148" s="101">
        <v>1</v>
      </c>
      <c r="G148" s="19" t="str">
        <f>IFERROR(IF(OR(D148="",B148="HGV - Rigid - 0% laden (miles)",B148="HGV - Articulated - 0% laden (miles)"),VLOOKUP(B148,Transport!C:D,2,FALSE)*C148*E148*F148,VLOOKUP(B148,Transport!O:P,2,FALSE)*C148*E148*F148*D148),"")</f>
        <v/>
      </c>
      <c r="H148" s="90"/>
    </row>
    <row r="149" spans="1:8" ht="17.399999999999999" customHeight="1" x14ac:dyDescent="0.25">
      <c r="A149" s="90"/>
      <c r="B149" s="91"/>
      <c r="C149" s="92"/>
      <c r="D149" s="92"/>
      <c r="E149" s="90">
        <v>1</v>
      </c>
      <c r="F149" s="101">
        <v>1</v>
      </c>
      <c r="G149" s="19" t="str">
        <f>IFERROR(IF(OR(D149="",B149="HGV - Rigid - 0% laden (miles)",B149="HGV - Articulated - 0% laden (miles)"),VLOOKUP(B149,Transport!C:D,2,FALSE)*C149*E149*F149,VLOOKUP(B149,Transport!O:P,2,FALSE)*C149*E149*F149*D149),"")</f>
        <v/>
      </c>
      <c r="H149" s="90"/>
    </row>
    <row r="150" spans="1:8" ht="17.399999999999999" customHeight="1" x14ac:dyDescent="0.25">
      <c r="A150" s="90"/>
      <c r="B150" s="91"/>
      <c r="C150" s="92"/>
      <c r="D150" s="92"/>
      <c r="E150" s="90">
        <v>1</v>
      </c>
      <c r="F150" s="101">
        <v>1</v>
      </c>
      <c r="G150" s="19" t="str">
        <f>IFERROR(IF(OR(D150="",B150="HGV - Rigid - 0% laden (miles)",B150="HGV - Articulated - 0% laden (miles)"),VLOOKUP(B150,Transport!C:D,2,FALSE)*C150*E150*F150,VLOOKUP(B150,Transport!O:P,2,FALSE)*C150*E150*F150*D150),"")</f>
        <v/>
      </c>
      <c r="H150" s="90"/>
    </row>
    <row r="151" spans="1:8" ht="17.399999999999999" customHeight="1" x14ac:dyDescent="0.25">
      <c r="A151" s="90"/>
      <c r="B151" s="91"/>
      <c r="C151" s="92"/>
      <c r="D151" s="92"/>
      <c r="E151" s="90">
        <v>1</v>
      </c>
      <c r="F151" s="101">
        <v>1</v>
      </c>
      <c r="G151" s="19" t="str">
        <f>IFERROR(IF(OR(D151="",B151="HGV - Rigid - 0% laden (miles)",B151="HGV - Articulated - 0% laden (miles)"),VLOOKUP(B151,Transport!C:D,2,FALSE)*C151*E151*F151,VLOOKUP(B151,Transport!O:P,2,FALSE)*C151*E151*F151*D151),"")</f>
        <v/>
      </c>
      <c r="H151" s="90"/>
    </row>
    <row r="152" spans="1:8" ht="17.399999999999999" customHeight="1" x14ac:dyDescent="0.25">
      <c r="A152" s="90"/>
      <c r="B152" s="91"/>
      <c r="C152" s="92"/>
      <c r="D152" s="92"/>
      <c r="E152" s="90">
        <v>1</v>
      </c>
      <c r="F152" s="101">
        <v>1</v>
      </c>
      <c r="G152" s="19" t="str">
        <f>IFERROR(IF(OR(D152="",B152="HGV - Rigid - 0% laden (miles)",B152="HGV - Articulated - 0% laden (miles)"),VLOOKUP(B152,Transport!C:D,2,FALSE)*C152*E152*F152,VLOOKUP(B152,Transport!O:P,2,FALSE)*C152*E152*F152*D152),"")</f>
        <v/>
      </c>
      <c r="H152" s="90"/>
    </row>
    <row r="153" spans="1:8" ht="17.399999999999999" customHeight="1" x14ac:dyDescent="0.25">
      <c r="A153" s="90"/>
      <c r="B153" s="91"/>
      <c r="C153" s="92"/>
      <c r="D153" s="92"/>
      <c r="E153" s="90">
        <v>1</v>
      </c>
      <c r="F153" s="101">
        <v>1</v>
      </c>
      <c r="G153" s="19" t="str">
        <f>IFERROR(IF(OR(D153="",B153="HGV - Rigid - 0% laden (miles)",B153="HGV - Articulated - 0% laden (miles)"),VLOOKUP(B153,Transport!C:D,2,FALSE)*C153*E153*F153,VLOOKUP(B153,Transport!O:P,2,FALSE)*C153*E153*F153*D153),"")</f>
        <v/>
      </c>
      <c r="H153" s="90"/>
    </row>
    <row r="154" spans="1:8" ht="17.399999999999999" customHeight="1" x14ac:dyDescent="0.25">
      <c r="A154" s="90"/>
      <c r="B154" s="91"/>
      <c r="C154" s="92"/>
      <c r="D154" s="92"/>
      <c r="E154" s="90">
        <v>1</v>
      </c>
      <c r="F154" s="101">
        <v>1</v>
      </c>
      <c r="G154" s="19" t="str">
        <f>IFERROR(IF(OR(D154="",B154="HGV - Rigid - 0% laden (miles)",B154="HGV - Articulated - 0% laden (miles)"),VLOOKUP(B154,Transport!C:D,2,FALSE)*C154*E154*F154,VLOOKUP(B154,Transport!O:P,2,FALSE)*C154*E154*F154*D154),"")</f>
        <v/>
      </c>
      <c r="H154" s="90"/>
    </row>
    <row r="155" spans="1:8" ht="17.399999999999999" customHeight="1" x14ac:dyDescent="0.25">
      <c r="A155" s="90"/>
      <c r="B155" s="91"/>
      <c r="C155" s="92"/>
      <c r="D155" s="92"/>
      <c r="E155" s="90">
        <v>1</v>
      </c>
      <c r="F155" s="101">
        <v>1</v>
      </c>
      <c r="G155" s="19" t="str">
        <f>IFERROR(IF(OR(D155="",B155="HGV - Rigid - 0% laden (miles)",B155="HGV - Articulated - 0% laden (miles)"),VLOOKUP(B155,Transport!C:D,2,FALSE)*C155*E155*F155,VLOOKUP(B155,Transport!O:P,2,FALSE)*C155*E155*F155*D155),"")</f>
        <v/>
      </c>
      <c r="H155" s="90"/>
    </row>
    <row r="156" spans="1:8" ht="17.399999999999999" customHeight="1" x14ac:dyDescent="0.25">
      <c r="A156" s="90"/>
      <c r="B156" s="91"/>
      <c r="C156" s="92"/>
      <c r="D156" s="92"/>
      <c r="E156" s="90">
        <v>1</v>
      </c>
      <c r="F156" s="101">
        <v>1</v>
      </c>
      <c r="G156" s="19" t="str">
        <f>IFERROR(IF(OR(D156="",B156="HGV - Rigid - 0% laden (miles)",B156="HGV - Articulated - 0% laden (miles)"),VLOOKUP(B156,Transport!C:D,2,FALSE)*C156*E156*F156,VLOOKUP(B156,Transport!O:P,2,FALSE)*C156*E156*F156*D156),"")</f>
        <v/>
      </c>
      <c r="H156" s="90"/>
    </row>
    <row r="157" spans="1:8" ht="17.399999999999999" customHeight="1" x14ac:dyDescent="0.25">
      <c r="A157" s="90"/>
      <c r="B157" s="91"/>
      <c r="C157" s="92"/>
      <c r="D157" s="92"/>
      <c r="E157" s="90">
        <v>1</v>
      </c>
      <c r="F157" s="101">
        <v>1</v>
      </c>
      <c r="G157" s="19" t="str">
        <f>IFERROR(IF(OR(D157="",B157="HGV - Rigid - 0% laden (miles)",B157="HGV - Articulated - 0% laden (miles)"),VLOOKUP(B157,Transport!C:D,2,FALSE)*C157*E157*F157,VLOOKUP(B157,Transport!O:P,2,FALSE)*C157*E157*F157*D157),"")</f>
        <v/>
      </c>
      <c r="H157" s="90"/>
    </row>
    <row r="158" spans="1:8" ht="17.399999999999999" customHeight="1" x14ac:dyDescent="0.25">
      <c r="A158" s="90"/>
      <c r="B158" s="91"/>
      <c r="C158" s="92"/>
      <c r="D158" s="92"/>
      <c r="E158" s="90">
        <v>1</v>
      </c>
      <c r="F158" s="101">
        <v>1</v>
      </c>
      <c r="G158" s="19" t="str">
        <f>IFERROR(IF(OR(D158="",B158="HGV - Rigid - 0% laden (miles)",B158="HGV - Articulated - 0% laden (miles)"),VLOOKUP(B158,Transport!C:D,2,FALSE)*C158*E158*F158,VLOOKUP(B158,Transport!O:P,2,FALSE)*C158*E158*F158*D158),"")</f>
        <v/>
      </c>
      <c r="H158" s="90"/>
    </row>
    <row r="159" spans="1:8" ht="17.399999999999999" customHeight="1" x14ac:dyDescent="0.25">
      <c r="A159" s="90"/>
      <c r="B159" s="91"/>
      <c r="C159" s="92"/>
      <c r="D159" s="92"/>
      <c r="E159" s="90">
        <v>1</v>
      </c>
      <c r="F159" s="101">
        <v>1</v>
      </c>
      <c r="G159" s="19" t="str">
        <f>IFERROR(IF(OR(D159="",B159="HGV - Rigid - 0% laden (miles)",B159="HGV - Articulated - 0% laden (miles)"),VLOOKUP(B159,Transport!C:D,2,FALSE)*C159*E159*F159,VLOOKUP(B159,Transport!O:P,2,FALSE)*C159*E159*F159*D159),"")</f>
        <v/>
      </c>
      <c r="H159" s="90"/>
    </row>
    <row r="160" spans="1:8" ht="17.399999999999999" customHeight="1" x14ac:dyDescent="0.25">
      <c r="A160" s="90"/>
      <c r="B160" s="91"/>
      <c r="C160" s="92"/>
      <c r="D160" s="92"/>
      <c r="E160" s="90">
        <v>1</v>
      </c>
      <c r="F160" s="101">
        <v>1</v>
      </c>
      <c r="G160" s="19" t="str">
        <f>IFERROR(IF(OR(D160="",B160="HGV - Rigid - 0% laden (miles)",B160="HGV - Articulated - 0% laden (miles)"),VLOOKUP(B160,Transport!C:D,2,FALSE)*C160*E160*F160,VLOOKUP(B160,Transport!O:P,2,FALSE)*C160*E160*F160*D160),"")</f>
        <v/>
      </c>
      <c r="H160" s="90"/>
    </row>
    <row r="161" spans="1:8" ht="17.399999999999999" customHeight="1" x14ac:dyDescent="0.25">
      <c r="A161" s="90"/>
      <c r="B161" s="91"/>
      <c r="C161" s="92"/>
      <c r="D161" s="92"/>
      <c r="E161" s="90">
        <v>1</v>
      </c>
      <c r="F161" s="101">
        <v>1</v>
      </c>
      <c r="G161" s="19" t="str">
        <f>IFERROR(IF(OR(D161="",B161="HGV - Rigid - 0% laden (miles)",B161="HGV - Articulated - 0% laden (miles)"),VLOOKUP(B161,Transport!C:D,2,FALSE)*C161*E161*F161,VLOOKUP(B161,Transport!O:P,2,FALSE)*C161*E161*F161*D161),"")</f>
        <v/>
      </c>
      <c r="H161" s="90"/>
    </row>
    <row r="162" spans="1:8" ht="17.399999999999999" customHeight="1" x14ac:dyDescent="0.25">
      <c r="A162" s="90"/>
      <c r="B162" s="91"/>
      <c r="C162" s="92"/>
      <c r="D162" s="92"/>
      <c r="E162" s="90">
        <v>1</v>
      </c>
      <c r="F162" s="101">
        <v>1</v>
      </c>
      <c r="G162" s="19" t="str">
        <f>IFERROR(IF(OR(D162="",B162="HGV - Rigid - 0% laden (miles)",B162="HGV - Articulated - 0% laden (miles)"),VLOOKUP(B162,Transport!C:D,2,FALSE)*C162*E162*F162,VLOOKUP(B162,Transport!O:P,2,FALSE)*C162*E162*F162*D162),"")</f>
        <v/>
      </c>
      <c r="H162" s="90"/>
    </row>
    <row r="163" spans="1:8" ht="17.399999999999999" customHeight="1" x14ac:dyDescent="0.25">
      <c r="A163" s="90"/>
      <c r="B163" s="91"/>
      <c r="C163" s="92"/>
      <c r="D163" s="92"/>
      <c r="E163" s="90">
        <v>1</v>
      </c>
      <c r="F163" s="101">
        <v>1</v>
      </c>
      <c r="G163" s="19" t="str">
        <f>IFERROR(IF(OR(D163="",B163="HGV - Rigid - 0% laden (miles)",B163="HGV - Articulated - 0% laden (miles)"),VLOOKUP(B163,Transport!C:D,2,FALSE)*C163*E163*F163,VLOOKUP(B163,Transport!O:P,2,FALSE)*C163*E163*F163*D163),"")</f>
        <v/>
      </c>
      <c r="H163" s="90"/>
    </row>
    <row r="164" spans="1:8" ht="17.399999999999999" customHeight="1" x14ac:dyDescent="0.25">
      <c r="A164" s="90"/>
      <c r="B164" s="91"/>
      <c r="C164" s="92"/>
      <c r="D164" s="92"/>
      <c r="E164" s="90">
        <v>1</v>
      </c>
      <c r="F164" s="101">
        <v>1</v>
      </c>
      <c r="G164" s="19" t="str">
        <f>IFERROR(IF(OR(D164="",B164="HGV - Rigid - 0% laden (miles)",B164="HGV - Articulated - 0% laden (miles)"),VLOOKUP(B164,Transport!C:D,2,FALSE)*C164*E164*F164,VLOOKUP(B164,Transport!O:P,2,FALSE)*C164*E164*F164*D164),"")</f>
        <v/>
      </c>
      <c r="H164" s="90"/>
    </row>
    <row r="165" spans="1:8" ht="17.399999999999999" customHeight="1" x14ac:dyDescent="0.25">
      <c r="A165" s="90"/>
      <c r="B165" s="91"/>
      <c r="C165" s="92"/>
      <c r="D165" s="92"/>
      <c r="E165" s="90">
        <v>1</v>
      </c>
      <c r="F165" s="101">
        <v>1</v>
      </c>
      <c r="G165" s="19" t="str">
        <f>IFERROR(IF(OR(D165="",B165="HGV - Rigid - 0% laden (miles)",B165="HGV - Articulated - 0% laden (miles)"),VLOOKUP(B165,Transport!C:D,2,FALSE)*C165*E165*F165,VLOOKUP(B165,Transport!O:P,2,FALSE)*C165*E165*F165*D165),"")</f>
        <v/>
      </c>
      <c r="H165" s="90"/>
    </row>
    <row r="166" spans="1:8" ht="17.399999999999999" customHeight="1" x14ac:dyDescent="0.25">
      <c r="A166" s="90"/>
      <c r="B166" s="91"/>
      <c r="C166" s="92"/>
      <c r="D166" s="92"/>
      <c r="E166" s="90">
        <v>1</v>
      </c>
      <c r="F166" s="101">
        <v>1</v>
      </c>
      <c r="G166" s="19" t="str">
        <f>IFERROR(IF(OR(D166="",B166="HGV - Rigid - 0% laden (miles)",B166="HGV - Articulated - 0% laden (miles)"),VLOOKUP(B166,Transport!C:D,2,FALSE)*C166*E166*F166,VLOOKUP(B166,Transport!O:P,2,FALSE)*C166*E166*F166*D166),"")</f>
        <v/>
      </c>
      <c r="H166" s="90"/>
    </row>
    <row r="167" spans="1:8" ht="17.399999999999999" customHeight="1" x14ac:dyDescent="0.25">
      <c r="A167" s="90"/>
      <c r="B167" s="91"/>
      <c r="C167" s="92"/>
      <c r="D167" s="92"/>
      <c r="E167" s="90">
        <v>1</v>
      </c>
      <c r="F167" s="101">
        <v>1</v>
      </c>
      <c r="G167" s="19" t="str">
        <f>IFERROR(IF(OR(D167="",B167="HGV - Rigid - 0% laden (miles)",B167="HGV - Articulated - 0% laden (miles)"),VLOOKUP(B167,Transport!C:D,2,FALSE)*C167*E167*F167,VLOOKUP(B167,Transport!O:P,2,FALSE)*C167*E167*F167*D167),"")</f>
        <v/>
      </c>
      <c r="H167" s="90"/>
    </row>
    <row r="168" spans="1:8" ht="17.399999999999999" customHeight="1" x14ac:dyDescent="0.25">
      <c r="A168" s="90"/>
      <c r="B168" s="91"/>
      <c r="C168" s="92"/>
      <c r="D168" s="92"/>
      <c r="E168" s="90">
        <v>1</v>
      </c>
      <c r="F168" s="101">
        <v>1</v>
      </c>
      <c r="G168" s="19" t="str">
        <f>IFERROR(IF(OR(D168="",B168="HGV - Rigid - 0% laden (miles)",B168="HGV - Articulated - 0% laden (miles)"),VLOOKUP(B168,Transport!C:D,2,FALSE)*C168*E168*F168,VLOOKUP(B168,Transport!O:P,2,FALSE)*C168*E168*F168*D168),"")</f>
        <v/>
      </c>
      <c r="H168" s="90"/>
    </row>
    <row r="169" spans="1:8" ht="17.399999999999999" customHeight="1" x14ac:dyDescent="0.25">
      <c r="A169" s="90"/>
      <c r="B169" s="91"/>
      <c r="C169" s="92"/>
      <c r="D169" s="92"/>
      <c r="E169" s="90">
        <v>1</v>
      </c>
      <c r="F169" s="101">
        <v>1</v>
      </c>
      <c r="G169" s="19" t="str">
        <f>IFERROR(IF(OR(D169="",B169="HGV - Rigid - 0% laden (miles)",B169="HGV - Articulated - 0% laden (miles)"),VLOOKUP(B169,Transport!C:D,2,FALSE)*C169*E169*F169,VLOOKUP(B169,Transport!O:P,2,FALSE)*C169*E169*F169*D169),"")</f>
        <v/>
      </c>
      <c r="H169" s="90"/>
    </row>
    <row r="173" spans="1:8" ht="22.8" x14ac:dyDescent="0.4">
      <c r="A173" s="94" t="s">
        <v>262</v>
      </c>
    </row>
    <row r="174" spans="1:8" ht="13.5" customHeight="1" thickBot="1" x14ac:dyDescent="0.45">
      <c r="A174" s="94"/>
    </row>
    <row r="175" spans="1:8" ht="33.6" customHeight="1" thickBot="1" x14ac:dyDescent="0.3">
      <c r="A175" s="217" t="s">
        <v>263</v>
      </c>
      <c r="B175" s="218"/>
      <c r="C175" s="218"/>
      <c r="D175" s="219"/>
    </row>
    <row r="176" spans="1:8" ht="43.5" customHeight="1" x14ac:dyDescent="0.25">
      <c r="A176" s="80" t="s">
        <v>264</v>
      </c>
      <c r="B176" s="80" t="s">
        <v>265</v>
      </c>
      <c r="C176" s="80" t="s">
        <v>266</v>
      </c>
      <c r="D176" s="80" t="s">
        <v>267</v>
      </c>
      <c r="E176" s="80" t="s">
        <v>246</v>
      </c>
      <c r="F176" s="80" t="s">
        <v>230</v>
      </c>
      <c r="G176" s="102" t="s">
        <v>231</v>
      </c>
    </row>
    <row r="177" spans="1:7" ht="17.399999999999999" customHeight="1" x14ac:dyDescent="0.25">
      <c r="A177" s="90"/>
      <c r="B177" s="91"/>
      <c r="C177" s="90"/>
      <c r="D177" s="90"/>
      <c r="E177" s="101">
        <v>1</v>
      </c>
      <c r="F177" s="19" t="str">
        <f>IFERROR(C177*D177*E177*VLOOKUP(B177,Hotels[#All],2,FALSE),"")</f>
        <v/>
      </c>
      <c r="G177" s="90"/>
    </row>
    <row r="178" spans="1:7" ht="17.399999999999999" customHeight="1" x14ac:dyDescent="0.25">
      <c r="A178" s="90"/>
      <c r="B178" s="91"/>
      <c r="C178" s="90"/>
      <c r="D178" s="90"/>
      <c r="E178" s="101">
        <v>1</v>
      </c>
      <c r="F178" s="19" t="str">
        <f>IFERROR(C178*D178*E178*VLOOKUP(B178,Hotels[#All],2,FALSE),"")</f>
        <v/>
      </c>
      <c r="G178" s="90"/>
    </row>
    <row r="179" spans="1:7" ht="17.399999999999999" customHeight="1" x14ac:dyDescent="0.25">
      <c r="A179" s="90"/>
      <c r="B179" s="91"/>
      <c r="C179" s="90"/>
      <c r="D179" s="90"/>
      <c r="E179" s="101">
        <v>1</v>
      </c>
      <c r="F179" s="19" t="str">
        <f>IFERROR(C179*D179*E179*VLOOKUP(B179,Hotels[#All],2,FALSE),"")</f>
        <v/>
      </c>
      <c r="G179" s="90"/>
    </row>
    <row r="180" spans="1:7" ht="17.399999999999999" customHeight="1" x14ac:dyDescent="0.25">
      <c r="A180" s="90"/>
      <c r="B180" s="91"/>
      <c r="C180" s="90"/>
      <c r="D180" s="90"/>
      <c r="E180" s="101">
        <v>1</v>
      </c>
      <c r="F180" s="19" t="str">
        <f>IFERROR(C180*D180*E180*VLOOKUP(B180,Hotels[#All],2,FALSE),"")</f>
        <v/>
      </c>
      <c r="G180" s="90"/>
    </row>
    <row r="181" spans="1:7" ht="17.399999999999999" customHeight="1" x14ac:dyDescent="0.25">
      <c r="A181" s="90"/>
      <c r="B181" s="91"/>
      <c r="C181" s="90"/>
      <c r="D181" s="90"/>
      <c r="E181" s="101">
        <v>1</v>
      </c>
      <c r="F181" s="19" t="str">
        <f>IFERROR(C181*D181*E181*VLOOKUP(B181,Hotels[#All],2,FALSE),"")</f>
        <v/>
      </c>
      <c r="G181" s="90"/>
    </row>
    <row r="182" spans="1:7" ht="17.399999999999999" customHeight="1" x14ac:dyDescent="0.25">
      <c r="A182" s="90"/>
      <c r="B182" s="91"/>
      <c r="C182" s="90"/>
      <c r="D182" s="90"/>
      <c r="E182" s="101">
        <v>1</v>
      </c>
      <c r="F182" s="19" t="str">
        <f>IFERROR(C182*D182*E182*VLOOKUP(B182,Hotels[#All],2,FALSE),"")</f>
        <v/>
      </c>
      <c r="G182" s="90"/>
    </row>
    <row r="183" spans="1:7" ht="17.399999999999999" customHeight="1" x14ac:dyDescent="0.25">
      <c r="A183" s="90"/>
      <c r="B183" s="91"/>
      <c r="C183" s="90"/>
      <c r="D183" s="90"/>
      <c r="E183" s="101">
        <v>1</v>
      </c>
      <c r="F183" s="19" t="str">
        <f>IFERROR(C183*D183*E183*VLOOKUP(B183,Hotels[#All],2,FALSE),"")</f>
        <v/>
      </c>
      <c r="G183" s="90"/>
    </row>
    <row r="184" spans="1:7" ht="17.399999999999999" customHeight="1" x14ac:dyDescent="0.25">
      <c r="A184" s="90"/>
      <c r="B184" s="91"/>
      <c r="C184" s="90"/>
      <c r="D184" s="90"/>
      <c r="E184" s="101">
        <v>1</v>
      </c>
      <c r="F184" s="19" t="str">
        <f>IFERROR(C184*D184*E184*VLOOKUP(B184,Hotels[#All],2,FALSE),"")</f>
        <v/>
      </c>
      <c r="G184" s="90"/>
    </row>
    <row r="185" spans="1:7" ht="17.399999999999999" customHeight="1" x14ac:dyDescent="0.25">
      <c r="A185" s="90"/>
      <c r="B185" s="91"/>
      <c r="C185" s="90"/>
      <c r="D185" s="90"/>
      <c r="E185" s="101">
        <v>1</v>
      </c>
      <c r="F185" s="19" t="str">
        <f>IFERROR(C185*D185*E185*VLOOKUP(B185,Hotels[#All],2,FALSE),"")</f>
        <v/>
      </c>
      <c r="G185" s="90"/>
    </row>
    <row r="186" spans="1:7" ht="17.399999999999999" customHeight="1" x14ac:dyDescent="0.25">
      <c r="A186" s="90"/>
      <c r="B186" s="91"/>
      <c r="C186" s="90"/>
      <c r="D186" s="90"/>
      <c r="E186" s="101">
        <v>1</v>
      </c>
      <c r="F186" s="19" t="str">
        <f>IFERROR(C186*D186*E186*VLOOKUP(B186,Hotels[#All],2,FALSE),"")</f>
        <v/>
      </c>
      <c r="G186" s="90"/>
    </row>
    <row r="187" spans="1:7" ht="17.399999999999999" customHeight="1" x14ac:dyDescent="0.25">
      <c r="A187" s="90"/>
      <c r="B187" s="91"/>
      <c r="C187" s="90"/>
      <c r="D187" s="90"/>
      <c r="E187" s="101">
        <v>1</v>
      </c>
      <c r="F187" s="19" t="str">
        <f>IFERROR(C187*D187*E187*VLOOKUP(B187,Hotels[#All],2,FALSE),"")</f>
        <v/>
      </c>
      <c r="G187" s="90"/>
    </row>
    <row r="188" spans="1:7" ht="17.399999999999999" customHeight="1" x14ac:dyDescent="0.25">
      <c r="A188" s="90"/>
      <c r="B188" s="91"/>
      <c r="C188" s="90"/>
      <c r="D188" s="90"/>
      <c r="E188" s="101">
        <v>1</v>
      </c>
      <c r="F188" s="19" t="str">
        <f>IFERROR(C188*D188*E188*VLOOKUP(B188,Hotels[#All],2,FALSE),"")</f>
        <v/>
      </c>
      <c r="G188" s="90"/>
    </row>
    <row r="189" spans="1:7" ht="17.399999999999999" customHeight="1" x14ac:dyDescent="0.25">
      <c r="A189" s="90"/>
      <c r="B189" s="91"/>
      <c r="C189" s="90"/>
      <c r="D189" s="90"/>
      <c r="E189" s="101">
        <v>1</v>
      </c>
      <c r="F189" s="19" t="str">
        <f>IFERROR(C189*D189*E189*VLOOKUP(B189,Hotels[#All],2,FALSE),"")</f>
        <v/>
      </c>
      <c r="G189" s="90"/>
    </row>
    <row r="190" spans="1:7" ht="17.399999999999999" customHeight="1" x14ac:dyDescent="0.25">
      <c r="A190" s="90"/>
      <c r="B190" s="91"/>
      <c r="C190" s="90"/>
      <c r="D190" s="90"/>
      <c r="E190" s="101">
        <v>1</v>
      </c>
      <c r="F190" s="19" t="str">
        <f>IFERROR(C190*D190*E190*VLOOKUP(B190,Hotels[#All],2,FALSE),"")</f>
        <v/>
      </c>
      <c r="G190" s="90"/>
    </row>
    <row r="191" spans="1:7" ht="17.399999999999999" customHeight="1" x14ac:dyDescent="0.25">
      <c r="A191" s="90"/>
      <c r="B191" s="91"/>
      <c r="C191" s="90"/>
      <c r="D191" s="90"/>
      <c r="E191" s="101">
        <v>1</v>
      </c>
      <c r="F191" s="19" t="str">
        <f>IFERROR(C191*D191*E191*VLOOKUP(B191,Hotels[#All],2,FALSE),"")</f>
        <v/>
      </c>
      <c r="G191" s="90"/>
    </row>
    <row r="192" spans="1:7" ht="17.399999999999999" customHeight="1" x14ac:dyDescent="0.25">
      <c r="A192" s="90"/>
      <c r="B192" s="91"/>
      <c r="C192" s="90"/>
      <c r="D192" s="90"/>
      <c r="E192" s="101">
        <v>1</v>
      </c>
      <c r="F192" s="19" t="str">
        <f>IFERROR(C192*D192*E192*VLOOKUP(B192,Hotels[#All],2,FALSE),"")</f>
        <v/>
      </c>
      <c r="G192" s="90"/>
    </row>
    <row r="193" spans="1:7" ht="17.399999999999999" customHeight="1" x14ac:dyDescent="0.25">
      <c r="A193" s="90"/>
      <c r="B193" s="91"/>
      <c r="C193" s="90"/>
      <c r="D193" s="90"/>
      <c r="E193" s="101">
        <v>1</v>
      </c>
      <c r="F193" s="19" t="str">
        <f>IFERROR(C193*D193*E193*VLOOKUP(B193,Hotels[#All],2,FALSE),"")</f>
        <v/>
      </c>
      <c r="G193" s="90"/>
    </row>
    <row r="194" spans="1:7" ht="17.399999999999999" customHeight="1" x14ac:dyDescent="0.25">
      <c r="A194" s="90"/>
      <c r="B194" s="91"/>
      <c r="C194" s="90"/>
      <c r="D194" s="90"/>
      <c r="E194" s="101">
        <v>1</v>
      </c>
      <c r="F194" s="19" t="str">
        <f>IFERROR(C194*D194*E194*VLOOKUP(B194,Hotels[#All],2,FALSE),"")</f>
        <v/>
      </c>
      <c r="G194" s="90"/>
    </row>
    <row r="195" spans="1:7" ht="17.399999999999999" customHeight="1" x14ac:dyDescent="0.25">
      <c r="A195" s="90"/>
      <c r="B195" s="91"/>
      <c r="C195" s="90"/>
      <c r="D195" s="90"/>
      <c r="E195" s="101">
        <v>1</v>
      </c>
      <c r="F195" s="19" t="str">
        <f>IFERROR(C195*D195*E195*VLOOKUP(B195,Hotels[#All],2,FALSE),"")</f>
        <v/>
      </c>
      <c r="G195" s="90"/>
    </row>
    <row r="196" spans="1:7" ht="17.399999999999999" customHeight="1" x14ac:dyDescent="0.25">
      <c r="A196" s="90"/>
      <c r="B196" s="91"/>
      <c r="C196" s="90"/>
      <c r="D196" s="90"/>
      <c r="E196" s="101">
        <v>1</v>
      </c>
      <c r="F196" s="19" t="str">
        <f>IFERROR(C196*D196*E196*VLOOKUP(B196,Hotels[#All],2,FALSE),"")</f>
        <v/>
      </c>
      <c r="G196" s="90"/>
    </row>
    <row r="197" spans="1:7" ht="17.399999999999999" customHeight="1" x14ac:dyDescent="0.25">
      <c r="A197" s="90"/>
      <c r="B197" s="91"/>
      <c r="C197" s="90"/>
      <c r="D197" s="90"/>
      <c r="E197" s="101">
        <v>1</v>
      </c>
      <c r="F197" s="19" t="str">
        <f>IFERROR(C197*D197*E197*VLOOKUP(B197,Hotels[#All],2,FALSE),"")</f>
        <v/>
      </c>
      <c r="G197" s="90"/>
    </row>
    <row r="198" spans="1:7" ht="17.399999999999999" customHeight="1" x14ac:dyDescent="0.25">
      <c r="A198" s="90"/>
      <c r="B198" s="91"/>
      <c r="C198" s="90"/>
      <c r="D198" s="90"/>
      <c r="E198" s="101">
        <v>1</v>
      </c>
      <c r="F198" s="19" t="str">
        <f>IFERROR(C198*D198*E198*VLOOKUP(B198,Hotels[#All],2,FALSE),"")</f>
        <v/>
      </c>
      <c r="G198" s="90"/>
    </row>
    <row r="199" spans="1:7" ht="17.399999999999999" customHeight="1" x14ac:dyDescent="0.25">
      <c r="A199" s="90"/>
      <c r="B199" s="91"/>
      <c r="C199" s="90"/>
      <c r="D199" s="90"/>
      <c r="E199" s="101">
        <v>1</v>
      </c>
      <c r="F199" s="19" t="str">
        <f>IFERROR(C199*D199*E199*VLOOKUP(B199,Hotels[#All],2,FALSE),"")</f>
        <v/>
      </c>
      <c r="G199" s="90"/>
    </row>
    <row r="202" spans="1:7" ht="17.399999999999999" customHeight="1" x14ac:dyDescent="0.4">
      <c r="A202" s="94" t="s">
        <v>268</v>
      </c>
    </row>
    <row r="203" spans="1:7" ht="17.399999999999999" customHeight="1" thickBot="1" x14ac:dyDescent="0.45">
      <c r="A203" s="94"/>
    </row>
    <row r="204" spans="1:7" ht="35.1" customHeight="1" thickBot="1" x14ac:dyDescent="0.3">
      <c r="A204" s="217" t="s">
        <v>269</v>
      </c>
      <c r="B204" s="218"/>
      <c r="C204" s="218"/>
      <c r="D204" s="219"/>
    </row>
    <row r="205" spans="1:7" ht="44.4" customHeight="1" x14ac:dyDescent="0.25">
      <c r="A205" s="102" t="s">
        <v>227</v>
      </c>
      <c r="B205" s="102" t="s">
        <v>228</v>
      </c>
      <c r="C205" s="102" t="s">
        <v>229</v>
      </c>
      <c r="D205" s="102" t="s">
        <v>246</v>
      </c>
      <c r="E205" s="102" t="s">
        <v>230</v>
      </c>
      <c r="F205" s="102" t="s">
        <v>231</v>
      </c>
    </row>
    <row r="206" spans="1:7" ht="18.899999999999999" customHeight="1" x14ac:dyDescent="0.25">
      <c r="A206" s="90"/>
      <c r="B206" s="91"/>
      <c r="C206" s="92"/>
      <c r="D206" s="101">
        <v>1</v>
      </c>
      <c r="E206" s="19" t="str">
        <f>IFERROR(VLOOKUP(B206,'Emission factors'!A:B,2,FALSE)*C206*D206,"")</f>
        <v/>
      </c>
      <c r="F206" s="90"/>
    </row>
    <row r="207" spans="1:7" ht="18.899999999999999" customHeight="1" x14ac:dyDescent="0.25">
      <c r="A207" s="90"/>
      <c r="B207" s="91"/>
      <c r="C207" s="92"/>
      <c r="D207" s="101">
        <v>1</v>
      </c>
      <c r="E207" s="19" t="str">
        <f>IFERROR(VLOOKUP(B207,'Emission factors'!A:B,2,FALSE)*C207*D207,"")</f>
        <v/>
      </c>
      <c r="F207" s="90"/>
    </row>
    <row r="208" spans="1:7" ht="18.899999999999999" customHeight="1" x14ac:dyDescent="0.25">
      <c r="A208" s="90"/>
      <c r="B208" s="91"/>
      <c r="C208" s="92"/>
      <c r="D208" s="101">
        <v>1</v>
      </c>
      <c r="E208" s="19" t="str">
        <f>IFERROR(VLOOKUP(B208,'Emission factors'!A:B,2,FALSE)*C208*D208,"")</f>
        <v/>
      </c>
      <c r="F208" s="90"/>
    </row>
    <row r="209" spans="1:6" ht="18.899999999999999" customHeight="1" x14ac:dyDescent="0.25">
      <c r="A209" s="90"/>
      <c r="B209" s="91"/>
      <c r="C209" s="92"/>
      <c r="D209" s="101">
        <v>1</v>
      </c>
      <c r="E209" s="19" t="str">
        <f>IFERROR(VLOOKUP(B209,'Emission factors'!A:B,2,FALSE)*C209*D209,"")</f>
        <v/>
      </c>
      <c r="F209" s="90"/>
    </row>
    <row r="210" spans="1:6" ht="18.899999999999999" customHeight="1" x14ac:dyDescent="0.25">
      <c r="A210" s="90"/>
      <c r="B210" s="91"/>
      <c r="C210" s="92"/>
      <c r="D210" s="101">
        <v>1</v>
      </c>
      <c r="E210" s="19" t="str">
        <f>IFERROR(VLOOKUP(B210,'Emission factors'!A:B,2,FALSE)*C210*D210,"")</f>
        <v/>
      </c>
      <c r="F210" s="90"/>
    </row>
    <row r="211" spans="1:6" ht="17.399999999999999" customHeight="1" x14ac:dyDescent="0.25">
      <c r="A211" s="90"/>
      <c r="B211" s="91"/>
      <c r="C211" s="92"/>
      <c r="D211" s="101">
        <v>1</v>
      </c>
      <c r="E211" s="19" t="str">
        <f>IFERROR(VLOOKUP(B211,'Emission factors'!A:B,2,FALSE)*C211*D211,"")</f>
        <v/>
      </c>
      <c r="F211" s="90"/>
    </row>
    <row r="212" spans="1:6" ht="17.399999999999999" customHeight="1" x14ac:dyDescent="0.25">
      <c r="A212" s="90"/>
      <c r="B212" s="91"/>
      <c r="C212" s="92"/>
      <c r="D212" s="101">
        <v>1</v>
      </c>
      <c r="E212" s="19" t="str">
        <f>IFERROR(VLOOKUP(B212,'Emission factors'!A:B,2,FALSE)*C212*D212,"")</f>
        <v/>
      </c>
      <c r="F212" s="90"/>
    </row>
    <row r="213" spans="1:6" ht="17.399999999999999" customHeight="1" x14ac:dyDescent="0.25">
      <c r="A213" s="90"/>
      <c r="B213" s="91"/>
      <c r="C213" s="92"/>
      <c r="D213" s="101">
        <v>1</v>
      </c>
      <c r="E213" s="19" t="str">
        <f>IFERROR(VLOOKUP(B213,'Emission factors'!A:B,2,FALSE)*C213*D213,"")</f>
        <v/>
      </c>
      <c r="F213" s="90"/>
    </row>
    <row r="214" spans="1:6" ht="17.399999999999999" customHeight="1" x14ac:dyDescent="0.25">
      <c r="A214" s="90"/>
      <c r="B214" s="91"/>
      <c r="C214" s="92"/>
      <c r="D214" s="101">
        <v>1</v>
      </c>
      <c r="E214" s="19" t="str">
        <f>IFERROR(VLOOKUP(B214,'Emission factors'!A:B,2,FALSE)*C214*D214,"")</f>
        <v/>
      </c>
      <c r="F214" s="90"/>
    </row>
    <row r="215" spans="1:6" ht="17.399999999999999" customHeight="1" x14ac:dyDescent="0.25">
      <c r="A215" s="90"/>
      <c r="B215" s="91"/>
      <c r="C215" s="92"/>
      <c r="D215" s="101">
        <v>1</v>
      </c>
      <c r="E215" s="19" t="str">
        <f>IFERROR(VLOOKUP(B215,'Emission factors'!A:B,2,FALSE)*C215*D215,"")</f>
        <v/>
      </c>
      <c r="F215" s="90"/>
    </row>
    <row r="216" spans="1:6" ht="17.399999999999999" customHeight="1" x14ac:dyDescent="0.25">
      <c r="A216" s="90"/>
      <c r="B216" s="91"/>
      <c r="C216" s="92"/>
      <c r="D216" s="101">
        <v>1</v>
      </c>
      <c r="E216" s="19" t="str">
        <f>IFERROR(VLOOKUP(B216,'Emission factors'!A:B,2,FALSE)*C216*D216,"")</f>
        <v/>
      </c>
      <c r="F216" s="90"/>
    </row>
    <row r="217" spans="1:6" ht="17.399999999999999" customHeight="1" x14ac:dyDescent="0.25">
      <c r="A217" s="90"/>
      <c r="B217" s="91"/>
      <c r="C217" s="92"/>
      <c r="D217" s="101">
        <v>1</v>
      </c>
      <c r="E217" s="19" t="str">
        <f>IFERROR(VLOOKUP(B217,'Emission factors'!A:B,2,FALSE)*C217*D217,"")</f>
        <v/>
      </c>
      <c r="F217" s="90"/>
    </row>
    <row r="218" spans="1:6" ht="17.399999999999999" customHeight="1" x14ac:dyDescent="0.25">
      <c r="A218" s="90"/>
      <c r="B218" s="91"/>
      <c r="C218" s="92"/>
      <c r="D218" s="101">
        <v>1</v>
      </c>
      <c r="E218" s="19" t="str">
        <f>IFERROR(VLOOKUP(B218,'Emission factors'!A:B,2,FALSE)*C218*D218,"")</f>
        <v/>
      </c>
      <c r="F218" s="90"/>
    </row>
    <row r="219" spans="1:6" ht="17.399999999999999" customHeight="1" x14ac:dyDescent="0.25">
      <c r="A219" s="90"/>
      <c r="B219" s="91"/>
      <c r="C219" s="92"/>
      <c r="D219" s="101">
        <v>1</v>
      </c>
      <c r="E219" s="19" t="str">
        <f>IFERROR(VLOOKUP(B219,'Emission factors'!A:B,2,FALSE)*C219*D219,"")</f>
        <v/>
      </c>
      <c r="F219" s="90"/>
    </row>
    <row r="220" spans="1:6" ht="17.399999999999999" customHeight="1" x14ac:dyDescent="0.25">
      <c r="A220" s="90"/>
      <c r="B220" s="91"/>
      <c r="C220" s="92"/>
      <c r="D220" s="101">
        <v>1</v>
      </c>
      <c r="E220" s="19" t="str">
        <f>IFERROR(VLOOKUP(B220,'Emission factors'!A:B,2,FALSE)*C220*D220,"")</f>
        <v/>
      </c>
      <c r="F220" s="90"/>
    </row>
    <row r="221" spans="1:6" ht="17.399999999999999" customHeight="1" x14ac:dyDescent="0.25">
      <c r="A221" s="90"/>
      <c r="B221" s="91"/>
      <c r="C221" s="92"/>
      <c r="D221" s="101">
        <v>1</v>
      </c>
      <c r="E221" s="19" t="str">
        <f>IFERROR(VLOOKUP(B221,'Emission factors'!A:B,2,FALSE)*C221*D221,"")</f>
        <v/>
      </c>
      <c r="F221" s="90"/>
    </row>
    <row r="222" spans="1:6" ht="17.399999999999999" customHeight="1" x14ac:dyDescent="0.25">
      <c r="A222" s="90"/>
      <c r="B222" s="91"/>
      <c r="C222" s="92"/>
      <c r="D222" s="101">
        <v>1</v>
      </c>
      <c r="E222" s="19" t="str">
        <f>IFERROR(VLOOKUP(B222,'Emission factors'!A:B,2,FALSE)*C222*D222,"")</f>
        <v/>
      </c>
      <c r="F222" s="90"/>
    </row>
    <row r="223" spans="1:6" ht="17.399999999999999" customHeight="1" x14ac:dyDescent="0.25">
      <c r="A223" s="90"/>
      <c r="B223" s="91"/>
      <c r="C223" s="92"/>
      <c r="D223" s="101">
        <v>1</v>
      </c>
      <c r="E223" s="19" t="str">
        <f>IFERROR(VLOOKUP(B223,'Emission factors'!A:B,2,FALSE)*C223*D223,"")</f>
        <v/>
      </c>
      <c r="F223" s="90"/>
    </row>
    <row r="224" spans="1:6" ht="17.399999999999999" customHeight="1" x14ac:dyDescent="0.25">
      <c r="A224" s="90"/>
      <c r="B224" s="91"/>
      <c r="C224" s="92"/>
      <c r="D224" s="101">
        <v>1</v>
      </c>
      <c r="E224" s="19" t="str">
        <f>IFERROR(VLOOKUP(B224,'Emission factors'!A:B,2,FALSE)*C224*D224,"")</f>
        <v/>
      </c>
      <c r="F224" s="90"/>
    </row>
    <row r="225" spans="1:6" ht="17.399999999999999" customHeight="1" x14ac:dyDescent="0.25">
      <c r="A225" s="90"/>
      <c r="B225" s="91"/>
      <c r="C225" s="92"/>
      <c r="D225" s="101">
        <v>1</v>
      </c>
      <c r="E225" s="19" t="str">
        <f>IFERROR(VLOOKUP(B225,'Emission factors'!A:B,2,FALSE)*C225*D225,"")</f>
        <v/>
      </c>
      <c r="F225" s="90"/>
    </row>
    <row r="226" spans="1:6" ht="17.399999999999999" customHeight="1" x14ac:dyDescent="0.25">
      <c r="A226" s="90"/>
      <c r="B226" s="91"/>
      <c r="C226" s="92"/>
      <c r="D226" s="101">
        <v>1</v>
      </c>
      <c r="E226" s="19" t="str">
        <f>IFERROR(VLOOKUP(B226,'Emission factors'!A:B,2,FALSE)*C226*D226,"")</f>
        <v/>
      </c>
      <c r="F226" s="90"/>
    </row>
    <row r="229" spans="1:6" ht="17.399999999999999" customHeight="1" x14ac:dyDescent="0.4">
      <c r="A229" s="94" t="s">
        <v>270</v>
      </c>
    </row>
    <row r="230" spans="1:6" ht="17.399999999999999" customHeight="1" thickBot="1" x14ac:dyDescent="0.3"/>
    <row r="231" spans="1:6" ht="32.4" customHeight="1" thickBot="1" x14ac:dyDescent="0.3">
      <c r="A231" s="217" t="s">
        <v>271</v>
      </c>
      <c r="B231" s="218"/>
      <c r="C231" s="218"/>
      <c r="D231" s="219"/>
    </row>
    <row r="232" spans="1:6" ht="42" x14ac:dyDescent="0.25">
      <c r="A232" s="102" t="s">
        <v>227</v>
      </c>
      <c r="B232" s="102" t="s">
        <v>272</v>
      </c>
      <c r="C232" s="102" t="s">
        <v>273</v>
      </c>
      <c r="D232" s="102" t="s">
        <v>246</v>
      </c>
      <c r="E232" s="102" t="s">
        <v>230</v>
      </c>
      <c r="F232" s="102" t="s">
        <v>231</v>
      </c>
    </row>
    <row r="233" spans="1:6" ht="17.399999999999999" customHeight="1" x14ac:dyDescent="0.25">
      <c r="A233" s="90"/>
      <c r="B233" s="91"/>
      <c r="C233" s="92"/>
      <c r="D233" s="101">
        <v>1</v>
      </c>
      <c r="E233" s="19" t="str">
        <f>IFERROR(VLOOKUP(B233,'Emission factors'!$A$24:$B$34,2,FALSE)*C233*D233,"")</f>
        <v/>
      </c>
      <c r="F233" s="90"/>
    </row>
    <row r="234" spans="1:6" ht="17.399999999999999" customHeight="1" x14ac:dyDescent="0.25">
      <c r="A234" s="90"/>
      <c r="B234" s="91"/>
      <c r="C234" s="92"/>
      <c r="D234" s="101">
        <v>1</v>
      </c>
      <c r="E234" s="19" t="str">
        <f>IFERROR(VLOOKUP(B234,'Emission factors'!$A$24:$B$34,2,FALSE)*C234*D234,"")</f>
        <v/>
      </c>
      <c r="F234" s="90"/>
    </row>
    <row r="235" spans="1:6" ht="17.399999999999999" customHeight="1" x14ac:dyDescent="0.25">
      <c r="A235" s="90"/>
      <c r="B235" s="91"/>
      <c r="C235" s="92"/>
      <c r="D235" s="101">
        <v>1</v>
      </c>
      <c r="E235" s="19" t="str">
        <f>IFERROR(VLOOKUP(B235,'Emission factors'!$A$24:$B$34,2,FALSE)*C235*D235,"")</f>
        <v/>
      </c>
      <c r="F235" s="90"/>
    </row>
    <row r="236" spans="1:6" ht="17.399999999999999" customHeight="1" x14ac:dyDescent="0.25">
      <c r="A236" s="90"/>
      <c r="B236" s="91"/>
      <c r="C236" s="92"/>
      <c r="D236" s="101">
        <v>1</v>
      </c>
      <c r="E236" s="19" t="str">
        <f>IFERROR(VLOOKUP(B236,'Emission factors'!$A$24:$B$34,2,FALSE)*C236*D236,"")</f>
        <v/>
      </c>
      <c r="F236" s="90"/>
    </row>
    <row r="237" spans="1:6" ht="17.399999999999999" customHeight="1" x14ac:dyDescent="0.25">
      <c r="A237" s="90"/>
      <c r="B237" s="91"/>
      <c r="C237" s="92"/>
      <c r="D237" s="101">
        <v>1</v>
      </c>
      <c r="E237" s="19" t="str">
        <f>IFERROR(VLOOKUP(B237,'Emission factors'!$A$24:$B$34,2,FALSE)*C237*D237,"")</f>
        <v/>
      </c>
      <c r="F237" s="90"/>
    </row>
    <row r="238" spans="1:6" ht="17.399999999999999" customHeight="1" x14ac:dyDescent="0.25">
      <c r="A238" s="90"/>
      <c r="B238" s="91"/>
      <c r="C238" s="92"/>
      <c r="D238" s="101">
        <v>1</v>
      </c>
      <c r="E238" s="19" t="str">
        <f>IFERROR(VLOOKUP(B238,'Emission factors'!$A$24:$B$34,2,FALSE)*C238*D238,"")</f>
        <v/>
      </c>
      <c r="F238" s="90"/>
    </row>
    <row r="239" spans="1:6" ht="17.399999999999999" customHeight="1" x14ac:dyDescent="0.25">
      <c r="A239" s="90"/>
      <c r="B239" s="91"/>
      <c r="C239" s="92"/>
      <c r="D239" s="101">
        <v>1</v>
      </c>
      <c r="E239" s="19" t="str">
        <f>IFERROR(VLOOKUP(B239,'Emission factors'!$A$24:$B$34,2,FALSE)*C239*D239,"")</f>
        <v/>
      </c>
      <c r="F239" s="90"/>
    </row>
    <row r="240" spans="1:6" ht="17.399999999999999" customHeight="1" x14ac:dyDescent="0.25">
      <c r="A240" s="90"/>
      <c r="B240" s="91"/>
      <c r="C240" s="92"/>
      <c r="D240" s="101">
        <v>1</v>
      </c>
      <c r="E240" s="19" t="str">
        <f>IFERROR(VLOOKUP(B240,'Emission factors'!$A$24:$B$34,2,FALSE)*C240*D240,"")</f>
        <v/>
      </c>
      <c r="F240" s="90"/>
    </row>
    <row r="241" spans="1:6" ht="17.399999999999999" customHeight="1" x14ac:dyDescent="0.25">
      <c r="A241" s="90"/>
      <c r="B241" s="91"/>
      <c r="C241" s="92"/>
      <c r="D241" s="101">
        <v>1</v>
      </c>
      <c r="E241" s="19" t="str">
        <f>IFERROR(VLOOKUP(B241,'Emission factors'!$A$24:$B$34,2,FALSE)*C241*D241,"")</f>
        <v/>
      </c>
      <c r="F241" s="90"/>
    </row>
    <row r="242" spans="1:6" ht="17.399999999999999" customHeight="1" x14ac:dyDescent="0.25">
      <c r="A242" s="90"/>
      <c r="B242" s="91"/>
      <c r="C242" s="92"/>
      <c r="D242" s="101">
        <v>1</v>
      </c>
      <c r="E242" s="19" t="str">
        <f>IFERROR(VLOOKUP(B242,'Emission factors'!$A$24:$B$34,2,FALSE)*C242*D242,"")</f>
        <v/>
      </c>
      <c r="F242" s="90"/>
    </row>
    <row r="243" spans="1:6" ht="17.399999999999999" customHeight="1" x14ac:dyDescent="0.25">
      <c r="A243" s="90"/>
      <c r="B243" s="91"/>
      <c r="C243" s="92"/>
      <c r="D243" s="101">
        <v>1</v>
      </c>
      <c r="E243" s="19" t="str">
        <f>IFERROR(VLOOKUP(B243,'Emission factors'!$A$24:$B$34,2,FALSE)*C243*D243,"")</f>
        <v/>
      </c>
      <c r="F243" s="90"/>
    </row>
    <row r="244" spans="1:6" ht="17.399999999999999" customHeight="1" x14ac:dyDescent="0.25">
      <c r="A244" s="90"/>
      <c r="B244" s="91"/>
      <c r="C244" s="92"/>
      <c r="D244" s="101">
        <v>1</v>
      </c>
      <c r="E244" s="19" t="str">
        <f>IFERROR(VLOOKUP(B244,'Emission factors'!$A$24:$B$34,2,FALSE)*C244*D244,"")</f>
        <v/>
      </c>
      <c r="F244" s="90"/>
    </row>
    <row r="245" spans="1:6" ht="17.399999999999999" customHeight="1" x14ac:dyDescent="0.25">
      <c r="A245" s="90"/>
      <c r="B245" s="91"/>
      <c r="C245" s="92"/>
      <c r="D245" s="101">
        <v>1</v>
      </c>
      <c r="E245" s="19" t="str">
        <f>IFERROR(VLOOKUP(B245,'Emission factors'!$A$24:$B$34,2,FALSE)*C245*D245,"")</f>
        <v/>
      </c>
      <c r="F245" s="90"/>
    </row>
    <row r="246" spans="1:6" ht="17.399999999999999" customHeight="1" x14ac:dyDescent="0.25">
      <c r="A246" s="90"/>
      <c r="B246" s="91"/>
      <c r="C246" s="92"/>
      <c r="D246" s="101">
        <v>1</v>
      </c>
      <c r="E246" s="19" t="str">
        <f>IFERROR(VLOOKUP(B246,'Emission factors'!$A$24:$B$34,2,FALSE)*C246*D246,"")</f>
        <v/>
      </c>
      <c r="F246" s="90"/>
    </row>
    <row r="247" spans="1:6" ht="17.399999999999999" customHeight="1" x14ac:dyDescent="0.25">
      <c r="A247" s="90"/>
      <c r="B247" s="91"/>
      <c r="C247" s="92"/>
      <c r="D247" s="101">
        <v>1</v>
      </c>
      <c r="E247" s="19" t="str">
        <f>IFERROR(VLOOKUP(B247,'Emission factors'!$A$24:$B$34,2,FALSE)*C247*D247,"")</f>
        <v/>
      </c>
      <c r="F247" s="90"/>
    </row>
    <row r="248" spans="1:6" ht="17.399999999999999" customHeight="1" x14ac:dyDescent="0.25">
      <c r="A248" s="90"/>
      <c r="B248" s="91"/>
      <c r="C248" s="92"/>
      <c r="D248" s="101">
        <v>1</v>
      </c>
      <c r="E248" s="19" t="str">
        <f>IFERROR(VLOOKUP(B248,'Emission factors'!$A$24:$B$34,2,FALSE)*C248*D248,"")</f>
        <v/>
      </c>
      <c r="F248" s="90"/>
    </row>
    <row r="249" spans="1:6" ht="17.399999999999999" customHeight="1" x14ac:dyDescent="0.25">
      <c r="A249" s="90"/>
      <c r="B249" s="91"/>
      <c r="C249" s="92"/>
      <c r="D249" s="101">
        <v>1</v>
      </c>
      <c r="E249" s="19" t="str">
        <f>IFERROR(VLOOKUP(B249,'Emission factors'!$A$24:$B$34,2,FALSE)*C249*D249,"")</f>
        <v/>
      </c>
      <c r="F249" s="90"/>
    </row>
    <row r="250" spans="1:6" ht="17.399999999999999" customHeight="1" x14ac:dyDescent="0.25">
      <c r="A250" s="90"/>
      <c r="B250" s="91"/>
      <c r="C250" s="92"/>
      <c r="D250" s="101">
        <v>1</v>
      </c>
      <c r="E250" s="19" t="str">
        <f>IFERROR(VLOOKUP(B250,'Emission factors'!$A$24:$B$34,2,FALSE)*C250*D250,"")</f>
        <v/>
      </c>
      <c r="F250" s="90"/>
    </row>
    <row r="251" spans="1:6" ht="17.399999999999999" customHeight="1" x14ac:dyDescent="0.25">
      <c r="A251" s="90"/>
      <c r="B251" s="91"/>
      <c r="C251" s="92"/>
      <c r="D251" s="101">
        <v>1</v>
      </c>
      <c r="E251" s="19" t="str">
        <f>IFERROR(VLOOKUP(B251,'Emission factors'!$A$24:$B$34,2,FALSE)*C251*D251,"")</f>
        <v/>
      </c>
      <c r="F251" s="90"/>
    </row>
    <row r="252" spans="1:6" ht="17.399999999999999" customHeight="1" x14ac:dyDescent="0.25">
      <c r="A252" s="90"/>
      <c r="B252" s="91"/>
      <c r="C252" s="92"/>
      <c r="D252" s="101">
        <v>1</v>
      </c>
      <c r="E252" s="19" t="str">
        <f>IFERROR(VLOOKUP(B252,'Emission factors'!$A$24:$B$34,2,FALSE)*C252*D252,"")</f>
        <v/>
      </c>
      <c r="F252" s="90"/>
    </row>
    <row r="255" spans="1:6" ht="22.8" x14ac:dyDescent="0.4">
      <c r="A255" s="94" t="s">
        <v>274</v>
      </c>
    </row>
    <row r="257" spans="1:4" ht="45.6" customHeight="1" thickBot="1" x14ac:dyDescent="0.3">
      <c r="A257" s="217" t="s">
        <v>275</v>
      </c>
      <c r="B257" s="218"/>
      <c r="C257" s="218"/>
      <c r="D257" s="219"/>
    </row>
    <row r="258" spans="1:4" ht="63" x14ac:dyDescent="0.25">
      <c r="A258" s="102" t="s">
        <v>276</v>
      </c>
      <c r="B258" s="102" t="s">
        <v>230</v>
      </c>
      <c r="C258" s="102" t="s">
        <v>231</v>
      </c>
    </row>
    <row r="259" spans="1:4" ht="17.399999999999999" customHeight="1" x14ac:dyDescent="0.25">
      <c r="A259" s="90"/>
      <c r="B259" s="90"/>
      <c r="C259" s="90"/>
    </row>
    <row r="260" spans="1:4" ht="17.399999999999999" customHeight="1" x14ac:dyDescent="0.25">
      <c r="A260" s="90"/>
      <c r="B260" s="90"/>
      <c r="C260" s="90"/>
    </row>
    <row r="261" spans="1:4" ht="17.399999999999999" customHeight="1" x14ac:dyDescent="0.25">
      <c r="A261" s="90"/>
      <c r="B261" s="90"/>
      <c r="C261" s="90"/>
    </row>
    <row r="262" spans="1:4" ht="17.399999999999999" customHeight="1" x14ac:dyDescent="0.25">
      <c r="A262" s="90"/>
      <c r="B262" s="90"/>
      <c r="C262" s="90"/>
    </row>
    <row r="263" spans="1:4" ht="17.399999999999999" customHeight="1" x14ac:dyDescent="0.25">
      <c r="A263" s="90"/>
      <c r="B263" s="90"/>
      <c r="C263" s="90"/>
    </row>
    <row r="264" spans="1:4" ht="17.399999999999999" customHeight="1" x14ac:dyDescent="0.25">
      <c r="A264" s="90"/>
      <c r="B264" s="90"/>
      <c r="C264" s="90"/>
    </row>
    <row r="265" spans="1:4" ht="17.399999999999999" customHeight="1" x14ac:dyDescent="0.25">
      <c r="A265" s="90"/>
      <c r="B265" s="90"/>
      <c r="C265" s="90"/>
    </row>
    <row r="266" spans="1:4" ht="17.399999999999999" customHeight="1" x14ac:dyDescent="0.25">
      <c r="A266" s="90"/>
      <c r="B266" s="90"/>
      <c r="C266" s="90"/>
    </row>
    <row r="267" spans="1:4" ht="17.399999999999999" customHeight="1" x14ac:dyDescent="0.25">
      <c r="A267" s="90"/>
      <c r="B267" s="90"/>
      <c r="C267" s="90"/>
    </row>
    <row r="268" spans="1:4" ht="17.399999999999999" customHeight="1" x14ac:dyDescent="0.25">
      <c r="A268" s="90"/>
      <c r="B268" s="90"/>
      <c r="C268" s="90"/>
    </row>
    <row r="269" spans="1:4" ht="17.399999999999999" customHeight="1" x14ac:dyDescent="0.25">
      <c r="A269" s="90"/>
      <c r="B269" s="90"/>
      <c r="C269" s="90"/>
    </row>
    <row r="270" spans="1:4" ht="17.399999999999999" customHeight="1" x14ac:dyDescent="0.25">
      <c r="A270" s="90"/>
      <c r="B270" s="90"/>
      <c r="C270" s="90"/>
    </row>
    <row r="271" spans="1:4" ht="17.399999999999999" customHeight="1" x14ac:dyDescent="0.25">
      <c r="A271" s="90"/>
      <c r="B271" s="90"/>
      <c r="C271" s="90"/>
    </row>
    <row r="272" spans="1:4" ht="17.399999999999999" customHeight="1" x14ac:dyDescent="0.25">
      <c r="A272" s="90"/>
      <c r="B272" s="90"/>
      <c r="C272" s="90"/>
    </row>
    <row r="273" spans="1:3" ht="17.399999999999999" customHeight="1" x14ac:dyDescent="0.25">
      <c r="A273" s="90"/>
      <c r="B273" s="90"/>
      <c r="C273" s="90"/>
    </row>
    <row r="274" spans="1:3" ht="17.399999999999999" customHeight="1" x14ac:dyDescent="0.25">
      <c r="A274" s="90"/>
      <c r="B274" s="90"/>
      <c r="C274" s="90"/>
    </row>
  </sheetData>
  <sheetProtection formatRows="0"/>
  <protectedRanges>
    <protectedRange algorithmName="SHA-512" hashValue="2YmAuqWUGqWqseW7vs9pIEWgqQdjaJ+PGsKsU5Nki8ofYz1bnqTQlMD/WtThHVHShZHy3FeCJqVqIYFpZEapGw==" saltValue="RX0xwDZBMqJo0WU8w9KNDQ==" spinCount="100000" sqref="E9:E11" name="Range1"/>
  </protectedRanges>
  <mergeCells count="17">
    <mergeCell ref="A14:A15"/>
    <mergeCell ref="B14:B15"/>
    <mergeCell ref="A2:F7"/>
    <mergeCell ref="H2:L7"/>
    <mergeCell ref="E9:F9"/>
    <mergeCell ref="E10:F10"/>
    <mergeCell ref="E11:F11"/>
    <mergeCell ref="D14:G15"/>
    <mergeCell ref="A204:D204"/>
    <mergeCell ref="A231:D231"/>
    <mergeCell ref="A257:D257"/>
    <mergeCell ref="A20:D20"/>
    <mergeCell ref="A62:D62"/>
    <mergeCell ref="A96:D96"/>
    <mergeCell ref="A110:D110"/>
    <mergeCell ref="A142:D142"/>
    <mergeCell ref="A175:D175"/>
  </mergeCells>
  <conditionalFormatting sqref="D14">
    <cfRule type="containsText" dxfId="15" priority="2" operator="containsText" text="over">
      <formula>NOT(ISERROR(SEARCH("over",D14)))</formula>
    </cfRule>
  </conditionalFormatting>
  <conditionalFormatting sqref="E11">
    <cfRule type="expression" dxfId="14" priority="1" stopIfTrue="1">
      <formula>#REF!="Other (tonnes CO2e)"</formula>
    </cfRule>
  </conditionalFormatting>
  <dataValidations count="4">
    <dataValidation operator="greaterThanOrEqual" allowBlank="1" showInputMessage="1" showErrorMessage="1" sqref="E64:E91" xr:uid="{E7619C7C-754E-4DEF-A35C-082AF0DE1C8E}"/>
    <dataValidation type="list" allowBlank="1" showInputMessage="1" showErrorMessage="1" sqref="B22:B57" xr:uid="{9C97C500-A6DD-4ACD-8D4B-CFCFA7517FAD}">
      <formula1>"Staff, Artists, Board, Audience, Other"</formula1>
    </dataValidation>
    <dataValidation type="list" allowBlank="1" showInputMessage="1" showErrorMessage="1" sqref="I22:I57 H64:H91" xr:uid="{41347698-BE99-44A4-B529-AC619DADEBE7}">
      <formula1>"Yes,No"</formula1>
    </dataValidation>
    <dataValidation type="decimal" operator="greaterThanOrEqual" allowBlank="1" showInputMessage="1" showErrorMessage="1" sqref="L22:L57 F206:F226 F64:G91 F22:H57 F233:F252 B259:C274 K64:K91 I231:I1048576 F98:F106 H112:H137 D112:F137 D98:D106 H144:H169 E144:F169 E177:E199 D206:D226 D233:D252" xr:uid="{4C961BDB-D7EE-44B1-A496-2801BB39690E}">
      <formula1>0</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E9C0D3E1-FA2D-4CDB-8AAC-BB937365FE6C}">
          <x14:formula1>
            <xm:f>'Emission factors'!$A$24:$A$34</xm:f>
          </x14:formula1>
          <xm:sqref>B233:B252</xm:sqref>
        </x14:dataValidation>
        <x14:dataValidation type="list" allowBlank="1" showInputMessage="1" showErrorMessage="1" xr:uid="{AC5A9175-C023-49E2-B14D-C9F5A5D1242D}">
          <x14:formula1>
            <xm:f>Transport!#REF!</xm:f>
          </x14:formula1>
          <xm:sqref>F275:F1048576 F253:F256</xm:sqref>
        </x14:dataValidation>
        <x14:dataValidation type="list" allowBlank="1" showInputMessage="1" showErrorMessage="1" xr:uid="{D95526FC-21EE-4BC1-9CA5-C41F38861FA4}">
          <x14:formula1>
            <xm:f>Locations!$B$3:$B$308</xm:f>
          </x14:formula1>
          <xm:sqref>C22:D57 B64:C91</xm:sqref>
        </x14:dataValidation>
        <x14:dataValidation type="list" allowBlank="1" showInputMessage="1" showErrorMessage="1" xr:uid="{1EF16300-71E9-48A1-B331-54492E71825F}">
          <x14:formula1>
            <xm:f>'Emission factors'!$D$2:$D$21</xm:f>
          </x14:formula1>
          <xm:sqref>B177:B199</xm:sqref>
        </x14:dataValidation>
        <x14:dataValidation type="list" allowBlank="1" showInputMessage="1" showErrorMessage="1" xr:uid="{4CA4CD24-BF8A-4A22-AB6F-E9A96826D475}">
          <x14:formula1>
            <xm:f>'Emission factors'!$A$2:$A$17</xm:f>
          </x14:formula1>
          <xm:sqref>B206:B226</xm:sqref>
        </x14:dataValidation>
        <x14:dataValidation type="list" allowBlank="1" showInputMessage="1" showErrorMessage="1" xr:uid="{1604CF9C-B01C-4DB8-B7CD-9E6C1CACF58A}">
          <x14:formula1>
            <xm:f>Transport!$L$3:$L$14</xm:f>
          </x14:formula1>
          <xm:sqref>B112:B137</xm:sqref>
        </x14:dataValidation>
        <x14:dataValidation type="list" allowBlank="1" showInputMessage="1" showErrorMessage="1" xr:uid="{22C1320A-A30F-459F-A0A8-BB084553405F}">
          <x14:formula1>
            <xm:f>Transport!$B$3:$B$14</xm:f>
          </x14:formula1>
          <xm:sqref>E22:E57</xm:sqref>
        </x14:dataValidation>
        <x14:dataValidation type="list" allowBlank="1" showInputMessage="1" showErrorMessage="1" xr:uid="{D985482C-16E6-49D4-BBAD-DE74C415CD72}">
          <x14:formula1>
            <xm:f>Transport!$L$27:$L$28</xm:f>
          </x14:formula1>
          <xm:sqref>B98:B106</xm:sqref>
        </x14:dataValidation>
        <x14:dataValidation type="list" operator="greaterThanOrEqual" allowBlank="1" showInputMessage="1" showErrorMessage="1" xr:uid="{61F8A786-8DE7-44F7-9BCB-F8660472FC10}">
          <x14:formula1>
            <xm:f>Transport!$C$17:$C$28</xm:f>
          </x14:formula1>
          <xm:sqref>D64:D91</xm:sqref>
        </x14:dataValidation>
        <x14:dataValidation type="list" allowBlank="1" showInputMessage="1" showErrorMessage="1" xr:uid="{20A20451-D3A6-4775-A70D-D341514456DB}">
          <x14:formula1>
            <xm:f>Transport!$L$15:$L$26</xm:f>
          </x14:formula1>
          <xm:sqref>B144:B169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B4DBEA43BC0B4DBC417E112B7D1482" ma:contentTypeVersion="18" ma:contentTypeDescription="Create a new document." ma:contentTypeScope="" ma:versionID="ce3163f4c16eee63d79ad595b26d2229">
  <xsd:schema xmlns:xsd="http://www.w3.org/2001/XMLSchema" xmlns:xs="http://www.w3.org/2001/XMLSchema" xmlns:p="http://schemas.microsoft.com/office/2006/metadata/properties" xmlns:ns2="df4101dc-333f-4140-86b9-ee9d3b806fee" xmlns:ns3="7477654a-fa19-4e62-9af2-7ed133103cdb" targetNamespace="http://schemas.microsoft.com/office/2006/metadata/properties" ma:root="true" ma:fieldsID="5adac5f5612cf30008bab9d7ad00dde3" ns2:_="" ns3:_="">
    <xsd:import namespace="df4101dc-333f-4140-86b9-ee9d3b806fee"/>
    <xsd:import namespace="7477654a-fa19-4e62-9af2-7ed133103cd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4101dc-333f-4140-86b9-ee9d3b806f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989775f-c742-4ea6-a4aa-d2068945694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77654a-fa19-4e62-9af2-7ed133103cd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f2d74e7-54f1-4491-a8a2-f2c8224bf71b}" ma:internalName="TaxCatchAll" ma:showField="CatchAllData" ma:web="7477654a-fa19-4e62-9af2-7ed133103c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f4101dc-333f-4140-86b9-ee9d3b806fee">
      <Terms xmlns="http://schemas.microsoft.com/office/infopath/2007/PartnerControls"/>
    </lcf76f155ced4ddcb4097134ff3c332f>
    <TaxCatchAll xmlns="7477654a-fa19-4e62-9af2-7ed133103cd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B198E56-E680-4777-9698-6F981F147C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4101dc-333f-4140-86b9-ee9d3b806fee"/>
    <ds:schemaRef ds:uri="7477654a-fa19-4e62-9af2-7ed133103c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D79309-68E4-4057-BC14-714BF805C5CD}">
  <ds:schemaRefs>
    <ds:schemaRef ds:uri="7477654a-fa19-4e62-9af2-7ed133103cdb"/>
    <ds:schemaRef ds:uri="http://purl.org/dc/terms/"/>
    <ds:schemaRef ds:uri="http://purl.org/dc/elements/1.1/"/>
    <ds:schemaRef ds:uri="http://schemas.microsoft.com/office/infopath/2007/PartnerControls"/>
    <ds:schemaRef ds:uri="http://schemas.microsoft.com/office/2006/documentManagement/types"/>
    <ds:schemaRef ds:uri="http://schemas.microsoft.com/office/2006/metadata/properties"/>
    <ds:schemaRef ds:uri="df4101dc-333f-4140-86b9-ee9d3b806fee"/>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F3B5055F-4EDE-4E27-A30D-A449A5432C7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19</vt:i4>
      </vt:variant>
      <vt:variant>
        <vt:lpstr>Named Ranges</vt:lpstr>
      </vt:variant>
      <vt:variant>
        <vt:i4>2</vt:i4>
      </vt:variant>
    </vt:vector>
  </HeadingPairs>
  <TitlesOfParts>
    <vt:vector size="21" baseType="lpstr">
      <vt:lpstr>Dover</vt:lpstr>
      <vt:lpstr>Carbon budgets</vt:lpstr>
      <vt:lpstr>READ FIRST</vt:lpstr>
      <vt:lpstr>Additional locations</vt:lpstr>
      <vt:lpstr>Master budget</vt:lpstr>
      <vt:lpstr>Overheads</vt:lpstr>
      <vt:lpstr>Dept A Planning</vt:lpstr>
      <vt:lpstr>Dept B Planning</vt:lpstr>
      <vt:lpstr>Dept C Planning</vt:lpstr>
      <vt:lpstr>Dept D Planning</vt:lpstr>
      <vt:lpstr>Dept E Planning</vt:lpstr>
      <vt:lpstr>Dept F Planning</vt:lpstr>
      <vt:lpstr>Dept G Planning</vt:lpstr>
      <vt:lpstr>Dept H Planning</vt:lpstr>
      <vt:lpstr>Dept I Planning</vt:lpstr>
      <vt:lpstr>Dept J Planning</vt:lpstr>
      <vt:lpstr>Transport</vt:lpstr>
      <vt:lpstr>Locations</vt:lpstr>
      <vt:lpstr>Emission factors</vt:lpstr>
      <vt:lpstr>Freight</vt:lpstr>
      <vt:lpstr>Travel</vt:lpstr>
    </vt:vector>
  </TitlesOfParts>
  <Manager/>
  <Company>HP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Connel Burnett</dc:creator>
  <cp:keywords/>
  <dc:description/>
  <cp:lastModifiedBy>Sana Azeem</cp:lastModifiedBy>
  <cp:revision/>
  <dcterms:created xsi:type="dcterms:W3CDTF">2021-09-10T09:15:24Z</dcterms:created>
  <dcterms:modified xsi:type="dcterms:W3CDTF">2025-12-17T21:48:15Z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0x01010098B4DBEA43BC0B4DBC417E112B7D1482</vt:lpwstr>
  </property>
  <property fmtid="{D5CDD505-2E9C-101B-9397-08002B2CF9AE}" pid="3" name="MediaServiceImageTags">
    <vt:lpwstr/>
  </property>
</Properties>
</file>